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D:\Données\1.UPRT\0-UPRT.fait\1-UPRT.FR-SITE-WEB\ff-fiches-fabrications\ff.fiches.fabrication.2023\ffr.restaurant.2023\"/>
    </mc:Choice>
  </mc:AlternateContent>
  <xr:revisionPtr revIDLastSave="0" documentId="13_ncr:1_{DCC5B046-153B-44E3-A0B9-D0C8671BDD88}" xr6:coauthVersionLast="47" xr6:coauthVersionMax="47" xr10:uidLastSave="{00000000-0000-0000-0000-000000000000}"/>
  <bookViews>
    <workbookView xWindow="-120" yWindow="-120" windowWidth="29040" windowHeight="15720" activeTab="2" xr2:uid="{F8FD2C47-F732-433E-BC7C-F38ACA53D4BE}"/>
  </bookViews>
  <sheets>
    <sheet name="Modes.d.emploi.Saisissez" sheetId="23" r:id="rId1"/>
    <sheet name="Saisissez.vos.Fiches.26.col" sheetId="22" r:id="rId2"/>
    <sheet name="Modèles.a.dupliquer" sheetId="26" r:id="rId3"/>
    <sheet name="Identité" sheetId="25"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459" i="26" l="1"/>
  <c r="AA458" i="26"/>
  <c r="W460" i="26" s="1"/>
  <c r="X455" i="26"/>
  <c r="X454" i="26"/>
  <c r="AA451" i="26"/>
  <c r="W456" i="26" s="1"/>
  <c r="X342" i="26"/>
  <c r="AA341" i="26"/>
  <c r="W343" i="26" s="1"/>
  <c r="X338" i="26"/>
  <c r="X337" i="26"/>
  <c r="AA334" i="26"/>
  <c r="W339" i="26" s="1"/>
  <c r="X225" i="26"/>
  <c r="AA224" i="26"/>
  <c r="W226" i="26" s="1"/>
  <c r="X221" i="26"/>
  <c r="X220" i="26"/>
  <c r="AA217" i="26"/>
  <c r="W222" i="26" s="1"/>
  <c r="X109" i="26"/>
  <c r="AA108" i="26"/>
  <c r="W110" i="26" s="1"/>
  <c r="X105" i="26"/>
  <c r="X104" i="26"/>
  <c r="AA101" i="26"/>
  <c r="W106" i="26" s="1"/>
  <c r="B34" i="26" l="1"/>
  <c r="AF7" i="26" a="1"/>
  <c r="AF7" i="26" s="1"/>
  <c r="AF6" i="26"/>
  <c r="AG1031" i="26"/>
  <c r="AE1031" i="26"/>
  <c r="AG3" i="26" s="1"/>
  <c r="AG1" i="26"/>
  <c r="AF1" i="26"/>
  <c r="M799" i="26"/>
  <c r="M798" i="26"/>
  <c r="X797" i="26"/>
  <c r="AA793" i="26" s="1"/>
  <c r="M797" i="26"/>
  <c r="X796" i="26"/>
  <c r="Y796" i="26" s="1"/>
  <c r="M796" i="26"/>
  <c r="X795" i="26"/>
  <c r="AA789" i="26" s="1"/>
  <c r="M795" i="26"/>
  <c r="X794" i="26"/>
  <c r="Y794" i="26" s="1"/>
  <c r="M794" i="26"/>
  <c r="U793" i="26"/>
  <c r="M793" i="26"/>
  <c r="Z792" i="26"/>
  <c r="W792" i="26"/>
  <c r="M792" i="26"/>
  <c r="V791" i="26"/>
  <c r="M791" i="26"/>
  <c r="Z790" i="26"/>
  <c r="X790" i="26"/>
  <c r="T797" i="26" s="1"/>
  <c r="W790" i="26"/>
  <c r="T796" i="26" s="1"/>
  <c r="V790" i="26"/>
  <c r="T795" i="26" s="1"/>
  <c r="U790" i="26"/>
  <c r="T794" i="26" s="1"/>
  <c r="M790" i="26"/>
  <c r="X789" i="26"/>
  <c r="AA792" i="26" s="1"/>
  <c r="W789" i="26"/>
  <c r="AA790" i="26" s="1"/>
  <c r="V789" i="26"/>
  <c r="AA788" i="26" s="1"/>
  <c r="U789" i="26"/>
  <c r="AA786" i="26" s="1"/>
  <c r="M789" i="26"/>
  <c r="Z788" i="26"/>
  <c r="M788" i="26"/>
  <c r="M787" i="26"/>
  <c r="Z786" i="26"/>
  <c r="M786" i="26"/>
  <c r="Z785" i="26"/>
  <c r="M785" i="26"/>
  <c r="M784" i="26"/>
  <c r="Z783" i="26"/>
  <c r="M780" i="26"/>
  <c r="M779" i="26"/>
  <c r="M778" i="26"/>
  <c r="M777" i="26"/>
  <c r="M776" i="26"/>
  <c r="M775" i="26"/>
  <c r="M774" i="26"/>
  <c r="M773" i="26"/>
  <c r="M770" i="26"/>
  <c r="M769" i="26"/>
  <c r="AA768" i="26"/>
  <c r="Z768" i="26"/>
  <c r="Y768" i="26"/>
  <c r="X768" i="26"/>
  <c r="W768" i="26"/>
  <c r="M768" i="26"/>
  <c r="M767" i="26"/>
  <c r="W766" i="26"/>
  <c r="M766" i="26"/>
  <c r="AA765" i="26"/>
  <c r="Z765" i="26"/>
  <c r="Y765" i="26"/>
  <c r="X765" i="26"/>
  <c r="W765" i="26"/>
  <c r="M765" i="26"/>
  <c r="M764" i="26"/>
  <c r="W763" i="26"/>
  <c r="M763" i="26"/>
  <c r="M759" i="26"/>
  <c r="M758" i="26"/>
  <c r="M757" i="26"/>
  <c r="M756" i="26"/>
  <c r="M755" i="26"/>
  <c r="M754" i="26"/>
  <c r="Z751" i="26"/>
  <c r="Y751" i="26" s="1"/>
  <c r="Z750" i="26"/>
  <c r="Y750" i="26" s="1"/>
  <c r="Z749" i="26"/>
  <c r="Y749" i="26" s="1"/>
  <c r="Z748" i="26"/>
  <c r="Y748" i="26" s="1"/>
  <c r="Z747" i="26"/>
  <c r="Y747" i="26" s="1"/>
  <c r="Z746" i="26"/>
  <c r="Y746" i="26" s="1"/>
  <c r="Z745" i="26"/>
  <c r="Y745" i="26" s="1"/>
  <c r="Z744" i="26"/>
  <c r="Y744" i="26" s="1"/>
  <c r="Z743" i="26"/>
  <c r="Y743" i="26" s="1"/>
  <c r="M736" i="26"/>
  <c r="M735" i="26"/>
  <c r="Z734" i="26"/>
  <c r="Z735" i="26" s="1"/>
  <c r="M734" i="26"/>
  <c r="M733" i="26"/>
  <c r="M732" i="26"/>
  <c r="Z731" i="26"/>
  <c r="Z732" i="26" s="1"/>
  <c r="M731" i="26"/>
  <c r="M730" i="26"/>
  <c r="M729" i="26"/>
  <c r="M728" i="26"/>
  <c r="Z727" i="26"/>
  <c r="M727" i="26"/>
  <c r="Z726" i="26"/>
  <c r="M726" i="26"/>
  <c r="M725" i="26"/>
  <c r="M724" i="26"/>
  <c r="M723" i="26"/>
  <c r="Z722" i="26"/>
  <c r="Z723" i="26" s="1"/>
  <c r="M722" i="26"/>
  <c r="M721" i="26"/>
  <c r="M717" i="26"/>
  <c r="M716" i="26"/>
  <c r="M715" i="26"/>
  <c r="M714" i="26"/>
  <c r="M713" i="26"/>
  <c r="M712" i="26"/>
  <c r="M711" i="26"/>
  <c r="M710" i="26"/>
  <c r="M709" i="26"/>
  <c r="M708" i="26"/>
  <c r="M705" i="26"/>
  <c r="M704" i="26"/>
  <c r="M703" i="26"/>
  <c r="Z702" i="26"/>
  <c r="V704" i="26" s="1"/>
  <c r="M702" i="26"/>
  <c r="Z701" i="26"/>
  <c r="V703" i="26" s="1"/>
  <c r="M701" i="26"/>
  <c r="M700" i="26"/>
  <c r="M696" i="26"/>
  <c r="M695" i="26"/>
  <c r="M694" i="26"/>
  <c r="M693" i="26"/>
  <c r="M692" i="26"/>
  <c r="M691" i="26"/>
  <c r="Y690" i="26"/>
  <c r="M690" i="26"/>
  <c r="M689" i="26"/>
  <c r="M688" i="26"/>
  <c r="M687" i="26"/>
  <c r="M686" i="26"/>
  <c r="M685" i="26"/>
  <c r="M684" i="26"/>
  <c r="M683" i="26"/>
  <c r="M682" i="26"/>
  <c r="M681" i="26"/>
  <c r="M680" i="26"/>
  <c r="M679" i="26"/>
  <c r="M675" i="26"/>
  <c r="M674" i="26"/>
  <c r="M673" i="26"/>
  <c r="M672" i="26"/>
  <c r="M671" i="26"/>
  <c r="M670" i="26"/>
  <c r="M669" i="26"/>
  <c r="M668" i="26"/>
  <c r="M667" i="26"/>
  <c r="M666" i="26"/>
  <c r="M665" i="26"/>
  <c r="M664" i="26"/>
  <c r="M663" i="26"/>
  <c r="M662" i="26"/>
  <c r="M661" i="26"/>
  <c r="M660" i="26"/>
  <c r="M659" i="26"/>
  <c r="M658" i="26"/>
  <c r="M654" i="26"/>
  <c r="M653" i="26"/>
  <c r="M652" i="26"/>
  <c r="M651" i="26"/>
  <c r="M650" i="26"/>
  <c r="M649" i="26"/>
  <c r="M648" i="26"/>
  <c r="M647" i="26"/>
  <c r="M644" i="26"/>
  <c r="M643" i="26"/>
  <c r="M642" i="26"/>
  <c r="Z641" i="26"/>
  <c r="AA641" i="26" s="1"/>
  <c r="M641" i="26"/>
  <c r="Z640" i="26"/>
  <c r="AA640" i="26" s="1"/>
  <c r="M640" i="26"/>
  <c r="Z639" i="26"/>
  <c r="AA639" i="26" s="1"/>
  <c r="M639" i="26"/>
  <c r="Z638" i="26"/>
  <c r="AA638" i="26" s="1"/>
  <c r="M638" i="26"/>
  <c r="M637" i="26"/>
  <c r="M633" i="26"/>
  <c r="M632" i="26"/>
  <c r="M631" i="26"/>
  <c r="M630" i="26"/>
  <c r="M629" i="26"/>
  <c r="M628" i="26"/>
  <c r="M627" i="26"/>
  <c r="M626" i="26"/>
  <c r="M625" i="26"/>
  <c r="M624" i="26"/>
  <c r="M623" i="26"/>
  <c r="M622" i="26"/>
  <c r="M621" i="26"/>
  <c r="X618" i="26"/>
  <c r="M618" i="26"/>
  <c r="M617" i="26"/>
  <c r="M616" i="26"/>
  <c r="M612" i="26"/>
  <c r="M611" i="26"/>
  <c r="M610" i="26"/>
  <c r="M609" i="26"/>
  <c r="M608" i="26"/>
  <c r="M607" i="26"/>
  <c r="M606" i="26"/>
  <c r="M605" i="26"/>
  <c r="M604" i="26"/>
  <c r="M603" i="26"/>
  <c r="M602" i="26"/>
  <c r="W599" i="26"/>
  <c r="M599" i="26"/>
  <c r="M598" i="26"/>
  <c r="M597" i="26"/>
  <c r="M596" i="26"/>
  <c r="M595" i="26"/>
  <c r="M589" i="26"/>
  <c r="M588" i="26"/>
  <c r="M587" i="26"/>
  <c r="M586" i="26"/>
  <c r="M585" i="26"/>
  <c r="M584" i="26"/>
  <c r="M583" i="26"/>
  <c r="X582" i="26"/>
  <c r="M582" i="26"/>
  <c r="X581" i="26"/>
  <c r="M581" i="26"/>
  <c r="M580" i="26"/>
  <c r="M579" i="26"/>
  <c r="M578" i="26"/>
  <c r="M577" i="26"/>
  <c r="M576" i="26"/>
  <c r="M575" i="26"/>
  <c r="M574" i="26"/>
  <c r="M570" i="26"/>
  <c r="M569" i="26"/>
  <c r="M568" i="26"/>
  <c r="M567" i="26"/>
  <c r="M566" i="26"/>
  <c r="M565" i="26"/>
  <c r="M564" i="26"/>
  <c r="M561" i="26"/>
  <c r="M560" i="26"/>
  <c r="M559" i="26"/>
  <c r="M558" i="26"/>
  <c r="M557" i="26"/>
  <c r="M556" i="26"/>
  <c r="M555" i="26"/>
  <c r="M554" i="26"/>
  <c r="M553" i="26"/>
  <c r="M547" i="26"/>
  <c r="M546" i="26"/>
  <c r="M545" i="26"/>
  <c r="M544" i="26"/>
  <c r="M543" i="26"/>
  <c r="M542" i="26"/>
  <c r="M541" i="26"/>
  <c r="M540" i="26"/>
  <c r="M539" i="26"/>
  <c r="M538" i="26"/>
  <c r="M537" i="26"/>
  <c r="M536" i="26"/>
  <c r="M535" i="26"/>
  <c r="M534" i="26"/>
  <c r="M533" i="26"/>
  <c r="M532" i="26"/>
  <c r="M528" i="26"/>
  <c r="M527" i="26"/>
  <c r="M526" i="26"/>
  <c r="M525" i="26"/>
  <c r="M524" i="26"/>
  <c r="X523" i="26"/>
  <c r="M523" i="26"/>
  <c r="AA522" i="26"/>
  <c r="W524" i="26" s="1"/>
  <c r="M522" i="26"/>
  <c r="M521" i="26"/>
  <c r="M520" i="26"/>
  <c r="X519" i="26"/>
  <c r="M519" i="26"/>
  <c r="X518" i="26"/>
  <c r="M518" i="26"/>
  <c r="M517" i="26"/>
  <c r="M516" i="26"/>
  <c r="AA515" i="26"/>
  <c r="W520" i="26" s="1"/>
  <c r="M515" i="26"/>
  <c r="M514" i="26"/>
  <c r="AA513" i="26"/>
  <c r="M513" i="26"/>
  <c r="M511" i="26"/>
  <c r="M512" i="26" s="1"/>
  <c r="M506" i="26"/>
  <c r="M505" i="26"/>
  <c r="M504" i="26"/>
  <c r="M503" i="26"/>
  <c r="M502" i="26"/>
  <c r="M501" i="26"/>
  <c r="M500" i="26"/>
  <c r="M499" i="26"/>
  <c r="M496" i="26"/>
  <c r="M493" i="26"/>
  <c r="AA491" i="26"/>
  <c r="M489" i="26"/>
  <c r="R483" i="26"/>
  <c r="H483" i="26"/>
  <c r="K482" i="26" a="1"/>
  <c r="K482" i="26" s="1"/>
  <c r="K481" i="26" a="1"/>
  <c r="K481" i="26" s="1"/>
  <c r="M480" i="26"/>
  <c r="L480" i="26" a="1"/>
  <c r="L480" i="26" s="1"/>
  <c r="K480" i="26" a="1"/>
  <c r="K480" i="26" s="1"/>
  <c r="J480" i="26"/>
  <c r="M479" i="26"/>
  <c r="L479" i="26" a="1"/>
  <c r="L479" i="26" s="1"/>
  <c r="K479" i="26" a="1"/>
  <c r="K479" i="26" s="1"/>
  <c r="J479" i="26"/>
  <c r="B479" i="26" a="1"/>
  <c r="B479" i="26" s="1"/>
  <c r="M478" i="26"/>
  <c r="L478" i="26" a="1"/>
  <c r="L478" i="26" s="1"/>
  <c r="K478" i="26" a="1"/>
  <c r="K478" i="26" s="1"/>
  <c r="J478" i="26"/>
  <c r="B478" i="26" a="1"/>
  <c r="B478" i="26" s="1"/>
  <c r="M477" i="26"/>
  <c r="L477" i="26" a="1"/>
  <c r="L477" i="26" s="1"/>
  <c r="K477" i="26" a="1"/>
  <c r="K477" i="26" s="1"/>
  <c r="J477" i="26"/>
  <c r="B477" i="26" a="1"/>
  <c r="B477" i="26" s="1"/>
  <c r="M476" i="26"/>
  <c r="L476" i="26" a="1"/>
  <c r="L476" i="26" s="1"/>
  <c r="K476" i="26" a="1"/>
  <c r="K476" i="26" s="1"/>
  <c r="J476" i="26"/>
  <c r="B476" i="26" a="1"/>
  <c r="B476" i="26" s="1"/>
  <c r="M475" i="26"/>
  <c r="L475" i="26" a="1"/>
  <c r="L475" i="26" s="1"/>
  <c r="K475" i="26" a="1"/>
  <c r="K475" i="26" s="1"/>
  <c r="J475" i="26"/>
  <c r="B475" i="26" a="1"/>
  <c r="B475" i="26" s="1"/>
  <c r="M474" i="26"/>
  <c r="L474" i="26" a="1"/>
  <c r="L474" i="26" s="1"/>
  <c r="K474" i="26" a="1"/>
  <c r="K474" i="26" s="1"/>
  <c r="J474" i="26"/>
  <c r="B474" i="26" a="1"/>
  <c r="B474" i="26" s="1"/>
  <c r="M473" i="26"/>
  <c r="L473" i="26" a="1"/>
  <c r="L473" i="26" s="1"/>
  <c r="K473" i="26" a="1"/>
  <c r="K473" i="26" s="1"/>
  <c r="J473" i="26"/>
  <c r="B473" i="26" a="1"/>
  <c r="B473" i="26" s="1"/>
  <c r="M472" i="26"/>
  <c r="L472" i="26" a="1"/>
  <c r="L472" i="26" s="1"/>
  <c r="K472" i="26" a="1"/>
  <c r="K472" i="26" s="1"/>
  <c r="J472" i="26"/>
  <c r="B472" i="26" a="1"/>
  <c r="B472" i="26" s="1"/>
  <c r="M471" i="26"/>
  <c r="L471" i="26" a="1"/>
  <c r="L471" i="26" s="1"/>
  <c r="K471" i="26" a="1"/>
  <c r="K471" i="26" s="1"/>
  <c r="J471" i="26"/>
  <c r="B471" i="26" a="1"/>
  <c r="B471" i="26" s="1"/>
  <c r="M470" i="26"/>
  <c r="L470" i="26" a="1"/>
  <c r="L470" i="26" s="1"/>
  <c r="K470" i="26" a="1"/>
  <c r="K470" i="26" s="1"/>
  <c r="J470" i="26"/>
  <c r="B470" i="26" a="1"/>
  <c r="B470" i="26" s="1"/>
  <c r="M469" i="26"/>
  <c r="L469" i="26" a="1"/>
  <c r="L469" i="26" s="1"/>
  <c r="K469" i="26" a="1"/>
  <c r="K469" i="26" s="1"/>
  <c r="J469" i="26"/>
  <c r="B469" i="26" a="1"/>
  <c r="B469" i="26" s="1"/>
  <c r="M468" i="26"/>
  <c r="L468" i="26" a="1"/>
  <c r="L468" i="26" s="1"/>
  <c r="K468" i="26" a="1"/>
  <c r="K468" i="26" s="1"/>
  <c r="J468" i="26"/>
  <c r="B468" i="26" a="1"/>
  <c r="B468" i="26" s="1"/>
  <c r="M467" i="26"/>
  <c r="L467" i="26" a="1"/>
  <c r="L467" i="26" s="1"/>
  <c r="K467" i="26" a="1"/>
  <c r="K467" i="26" s="1"/>
  <c r="J467" i="26"/>
  <c r="B467" i="26" a="1"/>
  <c r="B467" i="26" s="1"/>
  <c r="M466" i="26"/>
  <c r="L466" i="26" a="1"/>
  <c r="L466" i="26" s="1"/>
  <c r="K466" i="26" a="1"/>
  <c r="K466" i="26" s="1"/>
  <c r="J466" i="26"/>
  <c r="B466" i="26" a="1"/>
  <c r="B466" i="26" s="1"/>
  <c r="M465" i="26"/>
  <c r="L465" i="26" a="1"/>
  <c r="L465" i="26" s="1"/>
  <c r="K465" i="26" a="1"/>
  <c r="K465" i="26" s="1"/>
  <c r="J465" i="26"/>
  <c r="B465" i="26" a="1"/>
  <c r="B465" i="26" s="1"/>
  <c r="M464" i="26"/>
  <c r="L464" i="26" a="1"/>
  <c r="L464" i="26" s="1"/>
  <c r="K464" i="26" a="1"/>
  <c r="K464" i="26" s="1"/>
  <c r="J464" i="26"/>
  <c r="M463" i="26"/>
  <c r="L463" i="26" a="1"/>
  <c r="L463" i="26" s="1"/>
  <c r="K463" i="26" a="1"/>
  <c r="K463" i="26" s="1"/>
  <c r="J463" i="26"/>
  <c r="M462" i="26"/>
  <c r="L462" i="26" a="1"/>
  <c r="L462" i="26" s="1"/>
  <c r="K462" i="26" a="1"/>
  <c r="K462" i="26" s="1"/>
  <c r="J462" i="26"/>
  <c r="M461" i="26"/>
  <c r="L461" i="26" a="1"/>
  <c r="L461" i="26" s="1"/>
  <c r="K461" i="26" a="1"/>
  <c r="K461" i="26" s="1"/>
  <c r="J461" i="26"/>
  <c r="M460" i="26"/>
  <c r="L460" i="26" a="1"/>
  <c r="L460" i="26" s="1"/>
  <c r="K460" i="26" a="1"/>
  <c r="K460" i="26" s="1"/>
  <c r="J460" i="26"/>
  <c r="M459" i="26"/>
  <c r="L459" i="26" a="1"/>
  <c r="L459" i="26" s="1"/>
  <c r="K459" i="26" a="1"/>
  <c r="K459" i="26" s="1"/>
  <c r="J459" i="26"/>
  <c r="M458" i="26"/>
  <c r="L458" i="26" a="1"/>
  <c r="L458" i="26" s="1"/>
  <c r="K458" i="26" a="1"/>
  <c r="K458" i="26" s="1"/>
  <c r="J458" i="26"/>
  <c r="M457" i="26"/>
  <c r="L457" i="26" a="1"/>
  <c r="L457" i="26" s="1"/>
  <c r="K457" i="26" a="1"/>
  <c r="K457" i="26" s="1"/>
  <c r="J457" i="26"/>
  <c r="M456" i="26"/>
  <c r="L456" i="26" a="1"/>
  <c r="L456" i="26" s="1"/>
  <c r="K456" i="26" a="1"/>
  <c r="K456" i="26" s="1"/>
  <c r="J456" i="26"/>
  <c r="M455" i="26"/>
  <c r="L455" i="26" a="1"/>
  <c r="L455" i="26" s="1"/>
  <c r="K455" i="26" a="1"/>
  <c r="K455" i="26" s="1"/>
  <c r="J455" i="26"/>
  <c r="M454" i="26"/>
  <c r="L454" i="26" a="1"/>
  <c r="L454" i="26" s="1"/>
  <c r="K454" i="26" a="1"/>
  <c r="K454" i="26" s="1"/>
  <c r="J454" i="26"/>
  <c r="M453" i="26"/>
  <c r="L453" i="26" a="1"/>
  <c r="L453" i="26" s="1"/>
  <c r="K453" i="26" a="1"/>
  <c r="K453" i="26" s="1"/>
  <c r="J453" i="26"/>
  <c r="M452" i="26"/>
  <c r="L452" i="26" a="1"/>
  <c r="L452" i="26" s="1"/>
  <c r="K452" i="26" a="1"/>
  <c r="K452" i="26" s="1"/>
  <c r="J452" i="26"/>
  <c r="M451" i="26"/>
  <c r="L451" i="26" a="1"/>
  <c r="L451" i="26" s="1"/>
  <c r="K451" i="26" a="1"/>
  <c r="K451" i="26" s="1"/>
  <c r="J451" i="26"/>
  <c r="M450" i="26"/>
  <c r="L450" i="26" a="1"/>
  <c r="L450" i="26" s="1"/>
  <c r="K450" i="26" a="1"/>
  <c r="K450" i="26" s="1"/>
  <c r="J450" i="26"/>
  <c r="AA449" i="26"/>
  <c r="M449" i="26"/>
  <c r="L449" i="26" a="1"/>
  <c r="L449" i="26" s="1"/>
  <c r="K449" i="26" a="1"/>
  <c r="K449" i="26" s="1"/>
  <c r="J449" i="26"/>
  <c r="M448" i="26"/>
  <c r="L448" i="26" a="1"/>
  <c r="L448" i="26" s="1"/>
  <c r="K448" i="26" a="1"/>
  <c r="K448" i="26" s="1"/>
  <c r="J448" i="26"/>
  <c r="M447" i="26"/>
  <c r="L447" i="26" a="1"/>
  <c r="L447" i="26" s="1"/>
  <c r="K447" i="26" a="1"/>
  <c r="K447" i="26" s="1"/>
  <c r="J447" i="26"/>
  <c r="L446" i="26" a="1"/>
  <c r="L446" i="26" s="1"/>
  <c r="K446" i="26" a="1"/>
  <c r="K446" i="26" s="1"/>
  <c r="J446" i="26"/>
  <c r="L445" i="26" a="1"/>
  <c r="L445" i="26" s="1"/>
  <c r="K445" i="26" a="1"/>
  <c r="K445" i="26" s="1"/>
  <c r="J445" i="26"/>
  <c r="X444" i="26"/>
  <c r="W444" i="26"/>
  <c r="M444" i="26"/>
  <c r="L444" i="26" a="1"/>
  <c r="L444" i="26" s="1"/>
  <c r="K444" i="26" a="1"/>
  <c r="K444" i="26" s="1"/>
  <c r="J444" i="26"/>
  <c r="W443" i="26"/>
  <c r="M443" i="26"/>
  <c r="L443" i="26" a="1"/>
  <c r="L443" i="26" s="1"/>
  <c r="K443" i="26" a="1"/>
  <c r="K443" i="26" s="1"/>
  <c r="J443" i="26"/>
  <c r="W442" i="26"/>
  <c r="M442" i="26"/>
  <c r="L442" i="26" a="1"/>
  <c r="L442" i="26" s="1"/>
  <c r="K442" i="26" a="1"/>
  <c r="K442" i="26" s="1"/>
  <c r="J442" i="26"/>
  <c r="W441" i="26"/>
  <c r="M441" i="26"/>
  <c r="L441" i="26" a="1"/>
  <c r="L441" i="26" s="1"/>
  <c r="K441" i="26" a="1"/>
  <c r="K441" i="26" s="1"/>
  <c r="J441" i="26"/>
  <c r="Z440" i="26"/>
  <c r="Y440" i="26"/>
  <c r="L440" i="26" a="1"/>
  <c r="L440" i="26" s="1"/>
  <c r="K440" i="26" a="1"/>
  <c r="K440" i="26" s="1"/>
  <c r="J435" i="26"/>
  <c r="J437" i="26" s="1"/>
  <c r="N434" i="26"/>
  <c r="Q433" i="26" a="1"/>
  <c r="Q433" i="26" s="1"/>
  <c r="P433" i="26" a="1"/>
  <c r="P433" i="26" s="1"/>
  <c r="Q432" i="26" a="1"/>
  <c r="Q432" i="26" s="1"/>
  <c r="P432" i="26" a="1"/>
  <c r="P432" i="26" s="1"/>
  <c r="Q431" i="26" a="1"/>
  <c r="Q431" i="26" s="1"/>
  <c r="P431" i="26" a="1"/>
  <c r="P431" i="26" s="1"/>
  <c r="Q430" i="26" a="1"/>
  <c r="Q430" i="26" s="1"/>
  <c r="P430" i="26" a="1"/>
  <c r="P430" i="26" s="1"/>
  <c r="AA429" i="26"/>
  <c r="Q429" i="26" a="1"/>
  <c r="Q429" i="26" s="1"/>
  <c r="P429" i="26" a="1"/>
  <c r="P429" i="26" s="1"/>
  <c r="Q428" i="26" a="1"/>
  <c r="Q428" i="26" s="1"/>
  <c r="P428" i="26" a="1"/>
  <c r="P428" i="26" s="1"/>
  <c r="Q427" i="26" a="1"/>
  <c r="Q427" i="26" s="1"/>
  <c r="P427" i="26" a="1"/>
  <c r="P427" i="26" s="1"/>
  <c r="Y426" i="26"/>
  <c r="S426" i="26"/>
  <c r="X425" i="26"/>
  <c r="W425" i="26"/>
  <c r="U425" i="26"/>
  <c r="S425" i="26"/>
  <c r="L425" i="26"/>
  <c r="T425" i="26" s="1"/>
  <c r="I425" i="26"/>
  <c r="X424" i="26"/>
  <c r="W424" i="26"/>
  <c r="U424" i="26"/>
  <c r="S424" i="26"/>
  <c r="L424" i="26"/>
  <c r="T424" i="26" s="1"/>
  <c r="I424" i="26"/>
  <c r="X423" i="26"/>
  <c r="W423" i="26"/>
  <c r="U423" i="26"/>
  <c r="S423" i="26"/>
  <c r="L423" i="26"/>
  <c r="T423" i="26" s="1"/>
  <c r="I423" i="26"/>
  <c r="B423" i="26"/>
  <c r="X422" i="26"/>
  <c r="W422" i="26"/>
  <c r="U422" i="26"/>
  <c r="S422" i="26"/>
  <c r="L422" i="26"/>
  <c r="T422" i="26" s="1"/>
  <c r="I422" i="26"/>
  <c r="B422" i="26"/>
  <c r="X421" i="26"/>
  <c r="W421" i="26"/>
  <c r="U421" i="26"/>
  <c r="S421" i="26"/>
  <c r="L421" i="26"/>
  <c r="T421" i="26" s="1"/>
  <c r="I421" i="26"/>
  <c r="B421" i="26"/>
  <c r="X420" i="26"/>
  <c r="W420" i="26"/>
  <c r="U420" i="26"/>
  <c r="S420" i="26"/>
  <c r="L420" i="26"/>
  <c r="T420" i="26" s="1"/>
  <c r="I420" i="26"/>
  <c r="B420" i="26"/>
  <c r="X419" i="26"/>
  <c r="W419" i="26"/>
  <c r="U419" i="26"/>
  <c r="S419" i="26"/>
  <c r="L419" i="26"/>
  <c r="T419" i="26" s="1"/>
  <c r="I419" i="26"/>
  <c r="B419" i="26"/>
  <c r="X418" i="26"/>
  <c r="W418" i="26"/>
  <c r="U418" i="26"/>
  <c r="S418" i="26"/>
  <c r="L418" i="26"/>
  <c r="T418" i="26" s="1"/>
  <c r="I418" i="26"/>
  <c r="B418" i="26"/>
  <c r="X417" i="26"/>
  <c r="W417" i="26"/>
  <c r="U417" i="26"/>
  <c r="S417" i="26"/>
  <c r="L417" i="26"/>
  <c r="T417" i="26" s="1"/>
  <c r="I417" i="26"/>
  <c r="B417" i="26"/>
  <c r="X416" i="26"/>
  <c r="W416" i="26"/>
  <c r="U416" i="26"/>
  <c r="S416" i="26"/>
  <c r="L416" i="26"/>
  <c r="T416" i="26" s="1"/>
  <c r="I416" i="26"/>
  <c r="B416" i="26"/>
  <c r="X415" i="26"/>
  <c r="W415" i="26"/>
  <c r="U415" i="26"/>
  <c r="S415" i="26"/>
  <c r="L415" i="26"/>
  <c r="T415" i="26" s="1"/>
  <c r="I415" i="26"/>
  <c r="B415" i="26"/>
  <c r="X414" i="26"/>
  <c r="W414" i="26"/>
  <c r="U414" i="26"/>
  <c r="S414" i="26"/>
  <c r="L414" i="26"/>
  <c r="T414" i="26" s="1"/>
  <c r="I414" i="26"/>
  <c r="B414" i="26"/>
  <c r="X413" i="26"/>
  <c r="W413" i="26"/>
  <c r="U413" i="26"/>
  <c r="S413" i="26"/>
  <c r="L413" i="26"/>
  <c r="T413" i="26" s="1"/>
  <c r="I413" i="26"/>
  <c r="B413" i="26"/>
  <c r="X412" i="26"/>
  <c r="W412" i="26"/>
  <c r="U412" i="26"/>
  <c r="S412" i="26"/>
  <c r="L412" i="26"/>
  <c r="T412" i="26" s="1"/>
  <c r="I412" i="26"/>
  <c r="B412" i="26"/>
  <c r="X411" i="26"/>
  <c r="W411" i="26"/>
  <c r="U411" i="26"/>
  <c r="S411" i="26"/>
  <c r="L411" i="26"/>
  <c r="T411" i="26" s="1"/>
  <c r="I411" i="26"/>
  <c r="B411" i="26"/>
  <c r="X410" i="26"/>
  <c r="W410" i="26"/>
  <c r="U410" i="26"/>
  <c r="S410" i="26"/>
  <c r="L410" i="26"/>
  <c r="T410" i="26" s="1"/>
  <c r="I410" i="26"/>
  <c r="B410" i="26"/>
  <c r="X409" i="26"/>
  <c r="W409" i="26"/>
  <c r="U409" i="26"/>
  <c r="S409" i="26"/>
  <c r="L409" i="26"/>
  <c r="T409" i="26" s="1"/>
  <c r="I409" i="26"/>
  <c r="B409" i="26"/>
  <c r="X408" i="26"/>
  <c r="W408" i="26"/>
  <c r="U408" i="26"/>
  <c r="S408" i="26"/>
  <c r="L408" i="26"/>
  <c r="T408" i="26" s="1"/>
  <c r="I408" i="26"/>
  <c r="B408" i="26"/>
  <c r="X407" i="26"/>
  <c r="W407" i="26"/>
  <c r="U407" i="26"/>
  <c r="S407" i="26"/>
  <c r="L407" i="26"/>
  <c r="T407" i="26" s="1"/>
  <c r="I407" i="26"/>
  <c r="B407" i="26"/>
  <c r="X406" i="26"/>
  <c r="W406" i="26"/>
  <c r="U406" i="26"/>
  <c r="S406" i="26"/>
  <c r="L406" i="26"/>
  <c r="T406" i="26" s="1"/>
  <c r="I406" i="26"/>
  <c r="B406" i="26"/>
  <c r="X405" i="26"/>
  <c r="W405" i="26"/>
  <c r="U405" i="26"/>
  <c r="S405" i="26"/>
  <c r="L405" i="26"/>
  <c r="T405" i="26" s="1"/>
  <c r="I405" i="26"/>
  <c r="B405" i="26"/>
  <c r="X404" i="26"/>
  <c r="W404" i="26"/>
  <c r="U404" i="26"/>
  <c r="S404" i="26"/>
  <c r="L404" i="26"/>
  <c r="T404" i="26" s="1"/>
  <c r="I404" i="26"/>
  <c r="B404" i="26"/>
  <c r="X403" i="26"/>
  <c r="W403" i="26"/>
  <c r="U403" i="26"/>
  <c r="S403" i="26"/>
  <c r="L403" i="26"/>
  <c r="T403" i="26" s="1"/>
  <c r="I403" i="26"/>
  <c r="B403" i="26"/>
  <c r="X402" i="26"/>
  <c r="W402" i="26"/>
  <c r="U402" i="26"/>
  <c r="S402" i="26"/>
  <c r="L402" i="26"/>
  <c r="T402" i="26" s="1"/>
  <c r="I402" i="26"/>
  <c r="B402" i="26"/>
  <c r="X401" i="26"/>
  <c r="W401" i="26"/>
  <c r="U401" i="26"/>
  <c r="S401" i="26"/>
  <c r="L401" i="26"/>
  <c r="T401" i="26" s="1"/>
  <c r="I401" i="26"/>
  <c r="B401" i="26"/>
  <c r="X400" i="26"/>
  <c r="W400" i="26"/>
  <c r="U400" i="26"/>
  <c r="S400" i="26"/>
  <c r="L400" i="26"/>
  <c r="T400" i="26" s="1"/>
  <c r="I400" i="26"/>
  <c r="B400" i="26"/>
  <c r="X399" i="26"/>
  <c r="W399" i="26"/>
  <c r="U399" i="26"/>
  <c r="S399" i="26"/>
  <c r="L399" i="26"/>
  <c r="T399" i="26" s="1"/>
  <c r="I399" i="26"/>
  <c r="B399" i="26"/>
  <c r="X398" i="26"/>
  <c r="W398" i="26"/>
  <c r="U398" i="26"/>
  <c r="S398" i="26"/>
  <c r="L398" i="26"/>
  <c r="T398" i="26" s="1"/>
  <c r="I398" i="26"/>
  <c r="B398" i="26"/>
  <c r="X397" i="26"/>
  <c r="W397" i="26"/>
  <c r="U397" i="26"/>
  <c r="S397" i="26"/>
  <c r="L397" i="26"/>
  <c r="T397" i="26" s="1"/>
  <c r="I397" i="26"/>
  <c r="B397" i="26"/>
  <c r="X396" i="26"/>
  <c r="W396" i="26"/>
  <c r="U396" i="26"/>
  <c r="S396" i="26"/>
  <c r="L396" i="26"/>
  <c r="T396" i="26" s="1"/>
  <c r="I396" i="26"/>
  <c r="B396" i="26"/>
  <c r="X395" i="26"/>
  <c r="W395" i="26"/>
  <c r="U395" i="26"/>
  <c r="S395" i="26"/>
  <c r="L395" i="26"/>
  <c r="T395" i="26" s="1"/>
  <c r="I395" i="26"/>
  <c r="B395" i="26"/>
  <c r="X394" i="26"/>
  <c r="W394" i="26"/>
  <c r="U394" i="26"/>
  <c r="S394" i="26"/>
  <c r="L394" i="26"/>
  <c r="T394" i="26" s="1"/>
  <c r="I394" i="26"/>
  <c r="B394" i="26"/>
  <c r="X393" i="26"/>
  <c r="W393" i="26"/>
  <c r="U393" i="26"/>
  <c r="S393" i="26"/>
  <c r="L393" i="26"/>
  <c r="T393" i="26" s="1"/>
  <c r="I393" i="26"/>
  <c r="B393" i="26"/>
  <c r="X392" i="26"/>
  <c r="W392" i="26"/>
  <c r="U392" i="26"/>
  <c r="S392" i="26"/>
  <c r="L392" i="26"/>
  <c r="T392" i="26" s="1"/>
  <c r="I392" i="26"/>
  <c r="B392" i="26"/>
  <c r="X391" i="26"/>
  <c r="W391" i="26"/>
  <c r="U391" i="26"/>
  <c r="S391" i="26"/>
  <c r="L391" i="26"/>
  <c r="T391" i="26" s="1"/>
  <c r="I391" i="26"/>
  <c r="B391" i="26"/>
  <c r="X390" i="26"/>
  <c r="W390" i="26"/>
  <c r="U390" i="26"/>
  <c r="S390" i="26"/>
  <c r="L390" i="26"/>
  <c r="T390" i="26" s="1"/>
  <c r="I390" i="26"/>
  <c r="B390" i="26"/>
  <c r="X389" i="26"/>
  <c r="W389" i="26"/>
  <c r="U389" i="26"/>
  <c r="S389" i="26"/>
  <c r="L389" i="26"/>
  <c r="T389" i="26" s="1"/>
  <c r="I389" i="26"/>
  <c r="B389" i="26"/>
  <c r="X388" i="26"/>
  <c r="W388" i="26"/>
  <c r="U388" i="26"/>
  <c r="S388" i="26"/>
  <c r="L388" i="26"/>
  <c r="T388" i="26" s="1"/>
  <c r="I388" i="26"/>
  <c r="B388" i="26"/>
  <c r="X387" i="26"/>
  <c r="W387" i="26"/>
  <c r="U387" i="26"/>
  <c r="S387" i="26"/>
  <c r="L387" i="26"/>
  <c r="T387" i="26" s="1"/>
  <c r="I387" i="26"/>
  <c r="B387" i="26"/>
  <c r="X386" i="26"/>
  <c r="S386" i="26"/>
  <c r="L386" i="26"/>
  <c r="T386" i="26" s="1"/>
  <c r="U386" i="26" s="1"/>
  <c r="I386" i="26"/>
  <c r="B386" i="26"/>
  <c r="X385" i="26"/>
  <c r="S385" i="26"/>
  <c r="L385" i="26"/>
  <c r="T385" i="26" s="1"/>
  <c r="U385" i="26" s="1"/>
  <c r="I385" i="26"/>
  <c r="B385" i="26"/>
  <c r="X384" i="26"/>
  <c r="S384" i="26"/>
  <c r="L384" i="26"/>
  <c r="T384" i="26" s="1"/>
  <c r="I384" i="26"/>
  <c r="B384" i="26"/>
  <c r="X383" i="26"/>
  <c r="S383" i="26"/>
  <c r="L383" i="26"/>
  <c r="T383" i="26" s="1"/>
  <c r="I383" i="26"/>
  <c r="B383" i="26"/>
  <c r="X382" i="26"/>
  <c r="S382" i="26"/>
  <c r="L382" i="26"/>
  <c r="T382" i="26" s="1"/>
  <c r="I382" i="26"/>
  <c r="X381" i="26"/>
  <c r="W381" i="26"/>
  <c r="U381" i="26"/>
  <c r="S381" i="26"/>
  <c r="L381" i="26"/>
  <c r="I381" i="26"/>
  <c r="O379" i="26"/>
  <c r="N379" i="26"/>
  <c r="W377" i="26"/>
  <c r="M377" i="26"/>
  <c r="F377" i="26" s="1"/>
  <c r="G377" i="26"/>
  <c r="C377" i="26" s="1"/>
  <c r="C451" i="26" s="1"/>
  <c r="E377" i="26"/>
  <c r="E380" i="26" s="1"/>
  <c r="D377" i="26"/>
  <c r="D396" i="26" s="1"/>
  <c r="L376" i="26"/>
  <c r="R402" i="26" s="1"/>
  <c r="V375" i="26"/>
  <c r="U375" i="26"/>
  <c r="AA374" i="26"/>
  <c r="AA440" i="26" s="1"/>
  <c r="V374" i="26"/>
  <c r="U374" i="26"/>
  <c r="AA371" i="26"/>
  <c r="AA369" i="26"/>
  <c r="Z369" i="26"/>
  <c r="Y369" i="26"/>
  <c r="X369" i="26"/>
  <c r="X370" i="26" s="1"/>
  <c r="W369" i="26"/>
  <c r="V369" i="26"/>
  <c r="U369" i="26"/>
  <c r="T369" i="26"/>
  <c r="S369" i="26"/>
  <c r="R369" i="26"/>
  <c r="Q369" i="26"/>
  <c r="P369" i="26"/>
  <c r="O369" i="26"/>
  <c r="N369" i="26"/>
  <c r="M369" i="26"/>
  <c r="L369" i="26"/>
  <c r="K369" i="26"/>
  <c r="J369" i="26"/>
  <c r="I369" i="26"/>
  <c r="H369" i="26"/>
  <c r="G369" i="26"/>
  <c r="F369" i="26"/>
  <c r="E369" i="26"/>
  <c r="D369" i="26"/>
  <c r="C369" i="26"/>
  <c r="AA368" i="26"/>
  <c r="Z368" i="26"/>
  <c r="Y368" i="26"/>
  <c r="X368" i="26"/>
  <c r="W368" i="26"/>
  <c r="V368" i="26"/>
  <c r="U368" i="26"/>
  <c r="T368" i="26"/>
  <c r="S368" i="26"/>
  <c r="R368" i="26"/>
  <c r="Q368" i="26"/>
  <c r="P368" i="26"/>
  <c r="O368" i="26"/>
  <c r="N368" i="26"/>
  <c r="M368" i="26"/>
  <c r="L368" i="26"/>
  <c r="K368" i="26"/>
  <c r="J368" i="26"/>
  <c r="I368" i="26"/>
  <c r="H368" i="26"/>
  <c r="G368" i="26"/>
  <c r="F368" i="26"/>
  <c r="E368" i="26"/>
  <c r="D368" i="26"/>
  <c r="C368" i="26"/>
  <c r="R366" i="26"/>
  <c r="H366" i="26"/>
  <c r="K365" i="26" a="1"/>
  <c r="K365" i="26" s="1"/>
  <c r="K364" i="26" a="1"/>
  <c r="K364" i="26" s="1"/>
  <c r="M363" i="26"/>
  <c r="L363" i="26" a="1"/>
  <c r="L363" i="26" s="1"/>
  <c r="K363" i="26" a="1"/>
  <c r="K363" i="26" s="1"/>
  <c r="J363" i="26"/>
  <c r="M362" i="26"/>
  <c r="L362" i="26" a="1"/>
  <c r="L362" i="26" s="1"/>
  <c r="K362" i="26" a="1"/>
  <c r="K362" i="26" s="1"/>
  <c r="J362" i="26"/>
  <c r="B362" i="26" a="1"/>
  <c r="B362" i="26" s="1"/>
  <c r="M361" i="26"/>
  <c r="L361" i="26" a="1"/>
  <c r="L361" i="26" s="1"/>
  <c r="K361" i="26" a="1"/>
  <c r="K361" i="26" s="1"/>
  <c r="J361" i="26"/>
  <c r="B361" i="26" a="1"/>
  <c r="B361" i="26" s="1"/>
  <c r="M360" i="26"/>
  <c r="L360" i="26" a="1"/>
  <c r="L360" i="26" s="1"/>
  <c r="K360" i="26" a="1"/>
  <c r="K360" i="26" s="1"/>
  <c r="J360" i="26"/>
  <c r="B360" i="26" a="1"/>
  <c r="B360" i="26" s="1"/>
  <c r="M359" i="26"/>
  <c r="L359" i="26" a="1"/>
  <c r="L359" i="26" s="1"/>
  <c r="K359" i="26" a="1"/>
  <c r="K359" i="26" s="1"/>
  <c r="J359" i="26"/>
  <c r="B359" i="26" a="1"/>
  <c r="B359" i="26" s="1"/>
  <c r="M358" i="26"/>
  <c r="L358" i="26" a="1"/>
  <c r="L358" i="26" s="1"/>
  <c r="K358" i="26" a="1"/>
  <c r="K358" i="26" s="1"/>
  <c r="J358" i="26"/>
  <c r="B358" i="26" a="1"/>
  <c r="B358" i="26" s="1"/>
  <c r="M357" i="26"/>
  <c r="L357" i="26" a="1"/>
  <c r="L357" i="26" s="1"/>
  <c r="K357" i="26" a="1"/>
  <c r="K357" i="26" s="1"/>
  <c r="J357" i="26"/>
  <c r="B357" i="26" a="1"/>
  <c r="B357" i="26" s="1"/>
  <c r="M356" i="26"/>
  <c r="L356" i="26" a="1"/>
  <c r="L356" i="26" s="1"/>
  <c r="K356" i="26" a="1"/>
  <c r="K356" i="26" s="1"/>
  <c r="J356" i="26"/>
  <c r="B356" i="26" a="1"/>
  <c r="B356" i="26" s="1"/>
  <c r="M355" i="26"/>
  <c r="L355" i="26" a="1"/>
  <c r="L355" i="26" s="1"/>
  <c r="K355" i="26" a="1"/>
  <c r="K355" i="26" s="1"/>
  <c r="J355" i="26"/>
  <c r="B355" i="26" a="1"/>
  <c r="B355" i="26" s="1"/>
  <c r="M354" i="26"/>
  <c r="L354" i="26" a="1"/>
  <c r="L354" i="26" s="1"/>
  <c r="K354" i="26" a="1"/>
  <c r="K354" i="26" s="1"/>
  <c r="J354" i="26"/>
  <c r="B354" i="26" a="1"/>
  <c r="B354" i="26" s="1"/>
  <c r="M353" i="26"/>
  <c r="L353" i="26" a="1"/>
  <c r="L353" i="26" s="1"/>
  <c r="K353" i="26" a="1"/>
  <c r="K353" i="26" s="1"/>
  <c r="J353" i="26"/>
  <c r="B353" i="26" a="1"/>
  <c r="B353" i="26" s="1"/>
  <c r="M352" i="26"/>
  <c r="L352" i="26" a="1"/>
  <c r="L352" i="26" s="1"/>
  <c r="K352" i="26" a="1"/>
  <c r="K352" i="26" s="1"/>
  <c r="J352" i="26"/>
  <c r="B352" i="26" a="1"/>
  <c r="B352" i="26" s="1"/>
  <c r="M351" i="26"/>
  <c r="L351" i="26" a="1"/>
  <c r="L351" i="26" s="1"/>
  <c r="K351" i="26" a="1"/>
  <c r="K351" i="26" s="1"/>
  <c r="J351" i="26"/>
  <c r="B351" i="26" a="1"/>
  <c r="B351" i="26" s="1"/>
  <c r="M350" i="26"/>
  <c r="L350" i="26" a="1"/>
  <c r="L350" i="26" s="1"/>
  <c r="K350" i="26" a="1"/>
  <c r="K350" i="26" s="1"/>
  <c r="J350" i="26"/>
  <c r="B350" i="26" a="1"/>
  <c r="B350" i="26" s="1"/>
  <c r="M349" i="26"/>
  <c r="L349" i="26" a="1"/>
  <c r="L349" i="26" s="1"/>
  <c r="K349" i="26" a="1"/>
  <c r="K349" i="26" s="1"/>
  <c r="J349" i="26"/>
  <c r="B349" i="26" a="1"/>
  <c r="B349" i="26" s="1"/>
  <c r="M348" i="26"/>
  <c r="L348" i="26" a="1"/>
  <c r="L348" i="26" s="1"/>
  <c r="K348" i="26" a="1"/>
  <c r="K348" i="26" s="1"/>
  <c r="J348" i="26"/>
  <c r="B348" i="26" a="1"/>
  <c r="B348" i="26" s="1"/>
  <c r="M347" i="26"/>
  <c r="L347" i="26" a="1"/>
  <c r="L347" i="26" s="1"/>
  <c r="K347" i="26" a="1"/>
  <c r="K347" i="26" s="1"/>
  <c r="J347" i="26"/>
  <c r="M346" i="26"/>
  <c r="L346" i="26" a="1"/>
  <c r="L346" i="26" s="1"/>
  <c r="K346" i="26" a="1"/>
  <c r="K346" i="26" s="1"/>
  <c r="J346" i="26"/>
  <c r="M345" i="26"/>
  <c r="L345" i="26" a="1"/>
  <c r="L345" i="26" s="1"/>
  <c r="K345" i="26" a="1"/>
  <c r="K345" i="26" s="1"/>
  <c r="J345" i="26"/>
  <c r="M344" i="26"/>
  <c r="L344" i="26" a="1"/>
  <c r="L344" i="26" s="1"/>
  <c r="K344" i="26" a="1"/>
  <c r="K344" i="26" s="1"/>
  <c r="J344" i="26"/>
  <c r="M343" i="26"/>
  <c r="L343" i="26" a="1"/>
  <c r="L343" i="26" s="1"/>
  <c r="K343" i="26" a="1"/>
  <c r="K343" i="26" s="1"/>
  <c r="J343" i="26"/>
  <c r="M342" i="26"/>
  <c r="L342" i="26" a="1"/>
  <c r="L342" i="26" s="1"/>
  <c r="K342" i="26" a="1"/>
  <c r="K342" i="26" s="1"/>
  <c r="J342" i="26"/>
  <c r="M341" i="26"/>
  <c r="L341" i="26" a="1"/>
  <c r="L341" i="26" s="1"/>
  <c r="K341" i="26" a="1"/>
  <c r="K341" i="26" s="1"/>
  <c r="J341" i="26"/>
  <c r="M340" i="26"/>
  <c r="L340" i="26" a="1"/>
  <c r="L340" i="26" s="1"/>
  <c r="K340" i="26" a="1"/>
  <c r="K340" i="26" s="1"/>
  <c r="J340" i="26"/>
  <c r="M339" i="26"/>
  <c r="L339" i="26" a="1"/>
  <c r="L339" i="26" s="1"/>
  <c r="K339" i="26" a="1"/>
  <c r="K339" i="26" s="1"/>
  <c r="J339" i="26"/>
  <c r="M338" i="26"/>
  <c r="L338" i="26" a="1"/>
  <c r="L338" i="26" s="1"/>
  <c r="K338" i="26" a="1"/>
  <c r="K338" i="26" s="1"/>
  <c r="J338" i="26"/>
  <c r="M337" i="26"/>
  <c r="L337" i="26" a="1"/>
  <c r="L337" i="26" s="1"/>
  <c r="K337" i="26" a="1"/>
  <c r="K337" i="26" s="1"/>
  <c r="J337" i="26"/>
  <c r="M336" i="26"/>
  <c r="L336" i="26" a="1"/>
  <c r="L336" i="26" s="1"/>
  <c r="K336" i="26" a="1"/>
  <c r="K336" i="26" s="1"/>
  <c r="J336" i="26"/>
  <c r="M335" i="26"/>
  <c r="L335" i="26" a="1"/>
  <c r="L335" i="26" s="1"/>
  <c r="K335" i="26" a="1"/>
  <c r="K335" i="26" s="1"/>
  <c r="J335" i="26"/>
  <c r="M334" i="26"/>
  <c r="L334" i="26" a="1"/>
  <c r="L334" i="26" s="1"/>
  <c r="K334" i="26" a="1"/>
  <c r="K334" i="26" s="1"/>
  <c r="J334" i="26"/>
  <c r="M333" i="26"/>
  <c r="L333" i="26" a="1"/>
  <c r="L333" i="26" s="1"/>
  <c r="K333" i="26" a="1"/>
  <c r="K333" i="26" s="1"/>
  <c r="J333" i="26"/>
  <c r="AA332" i="26"/>
  <c r="M332" i="26"/>
  <c r="L332" i="26" a="1"/>
  <c r="L332" i="26" s="1"/>
  <c r="K332" i="26" a="1"/>
  <c r="K332" i="26" s="1"/>
  <c r="J332" i="26"/>
  <c r="M331" i="26"/>
  <c r="L331" i="26" a="1"/>
  <c r="L331" i="26" s="1"/>
  <c r="K331" i="26" a="1"/>
  <c r="K331" i="26" s="1"/>
  <c r="J331" i="26"/>
  <c r="M330" i="26"/>
  <c r="L330" i="26" a="1"/>
  <c r="L330" i="26" s="1"/>
  <c r="K330" i="26" a="1"/>
  <c r="K330" i="26" s="1"/>
  <c r="J330" i="26"/>
  <c r="L329" i="26" a="1"/>
  <c r="L329" i="26" s="1"/>
  <c r="K329" i="26" a="1"/>
  <c r="K329" i="26" s="1"/>
  <c r="J329" i="26"/>
  <c r="L328" i="26" a="1"/>
  <c r="L328" i="26" s="1"/>
  <c r="K328" i="26" a="1"/>
  <c r="K328" i="26" s="1"/>
  <c r="J328" i="26"/>
  <c r="X327" i="26"/>
  <c r="W327" i="26"/>
  <c r="M327" i="26"/>
  <c r="L327" i="26" a="1"/>
  <c r="L327" i="26" s="1"/>
  <c r="K327" i="26" a="1"/>
  <c r="K327" i="26" s="1"/>
  <c r="J327" i="26"/>
  <c r="W326" i="26"/>
  <c r="M326" i="26"/>
  <c r="L326" i="26" a="1"/>
  <c r="L326" i="26" s="1"/>
  <c r="K326" i="26" a="1"/>
  <c r="K326" i="26" s="1"/>
  <c r="J326" i="26"/>
  <c r="W325" i="26"/>
  <c r="M325" i="26"/>
  <c r="L325" i="26" a="1"/>
  <c r="L325" i="26" s="1"/>
  <c r="K325" i="26" a="1"/>
  <c r="K325" i="26" s="1"/>
  <c r="J325" i="26"/>
  <c r="W324" i="26"/>
  <c r="M324" i="26"/>
  <c r="L324" i="26" a="1"/>
  <c r="L324" i="26" s="1"/>
  <c r="K324" i="26" a="1"/>
  <c r="K324" i="26" s="1"/>
  <c r="J324" i="26"/>
  <c r="Z323" i="26"/>
  <c r="Y323" i="26"/>
  <c r="L323" i="26" a="1"/>
  <c r="L323" i="26" s="1"/>
  <c r="K323" i="26" a="1"/>
  <c r="K323" i="26" s="1"/>
  <c r="J318" i="26"/>
  <c r="J320" i="26" s="1"/>
  <c r="N317" i="26"/>
  <c r="Q316" i="26" a="1"/>
  <c r="Q316" i="26" s="1"/>
  <c r="P316" i="26" a="1"/>
  <c r="P316" i="26" s="1"/>
  <c r="Q315" i="26" a="1"/>
  <c r="Q315" i="26" s="1"/>
  <c r="P315" i="26" a="1"/>
  <c r="P315" i="26" s="1"/>
  <c r="Q314" i="26" a="1"/>
  <c r="Q314" i="26" s="1"/>
  <c r="P314" i="26" a="1"/>
  <c r="P314" i="26" s="1"/>
  <c r="Q313" i="26" a="1"/>
  <c r="Q313" i="26" s="1"/>
  <c r="P313" i="26" a="1"/>
  <c r="P313" i="26" s="1"/>
  <c r="AA312" i="26"/>
  <c r="Q312" i="26" a="1"/>
  <c r="Q312" i="26" s="1"/>
  <c r="P312" i="26" a="1"/>
  <c r="P312" i="26" s="1"/>
  <c r="Q311" i="26" a="1"/>
  <c r="Q311" i="26" s="1"/>
  <c r="P311" i="26" a="1"/>
  <c r="P311" i="26" s="1"/>
  <c r="Q310" i="26" a="1"/>
  <c r="Q310" i="26" s="1"/>
  <c r="P310" i="26" a="1"/>
  <c r="P310" i="26" s="1"/>
  <c r="Y309" i="26"/>
  <c r="S309" i="26"/>
  <c r="X308" i="26"/>
  <c r="W308" i="26"/>
  <c r="U308" i="26"/>
  <c r="S308" i="26"/>
  <c r="L308" i="26"/>
  <c r="T308" i="26" s="1"/>
  <c r="I308" i="26"/>
  <c r="X307" i="26"/>
  <c r="W307" i="26"/>
  <c r="U307" i="26"/>
  <c r="S307" i="26"/>
  <c r="L307" i="26"/>
  <c r="T307" i="26" s="1"/>
  <c r="I307" i="26"/>
  <c r="X306" i="26"/>
  <c r="W306" i="26"/>
  <c r="U306" i="26"/>
  <c r="S306" i="26"/>
  <c r="L306" i="26"/>
  <c r="T306" i="26" s="1"/>
  <c r="I306" i="26"/>
  <c r="B306" i="26"/>
  <c r="X305" i="26"/>
  <c r="W305" i="26"/>
  <c r="U305" i="26"/>
  <c r="S305" i="26"/>
  <c r="L305" i="26"/>
  <c r="T305" i="26" s="1"/>
  <c r="I305" i="26"/>
  <c r="B305" i="26"/>
  <c r="X304" i="26"/>
  <c r="W304" i="26"/>
  <c r="U304" i="26"/>
  <c r="S304" i="26"/>
  <c r="L304" i="26"/>
  <c r="T304" i="26" s="1"/>
  <c r="I304" i="26"/>
  <c r="B304" i="26"/>
  <c r="X303" i="26"/>
  <c r="W303" i="26"/>
  <c r="U303" i="26"/>
  <c r="S303" i="26"/>
  <c r="L303" i="26"/>
  <c r="T303" i="26" s="1"/>
  <c r="I303" i="26"/>
  <c r="B303" i="26"/>
  <c r="X302" i="26"/>
  <c r="W302" i="26"/>
  <c r="U302" i="26"/>
  <c r="S302" i="26"/>
  <c r="L302" i="26"/>
  <c r="T302" i="26" s="1"/>
  <c r="I302" i="26"/>
  <c r="B302" i="26"/>
  <c r="X301" i="26"/>
  <c r="W301" i="26"/>
  <c r="U301" i="26"/>
  <c r="S301" i="26"/>
  <c r="L301" i="26"/>
  <c r="T301" i="26" s="1"/>
  <c r="I301" i="26"/>
  <c r="B301" i="26"/>
  <c r="X300" i="26"/>
  <c r="W300" i="26"/>
  <c r="U300" i="26"/>
  <c r="S300" i="26"/>
  <c r="L300" i="26"/>
  <c r="T300" i="26" s="1"/>
  <c r="I300" i="26"/>
  <c r="B300" i="26"/>
  <c r="X299" i="26"/>
  <c r="W299" i="26"/>
  <c r="U299" i="26"/>
  <c r="S299" i="26"/>
  <c r="L299" i="26"/>
  <c r="T299" i="26" s="1"/>
  <c r="I299" i="26"/>
  <c r="B299" i="26"/>
  <c r="X298" i="26"/>
  <c r="W298" i="26"/>
  <c r="U298" i="26"/>
  <c r="S298" i="26"/>
  <c r="L298" i="26"/>
  <c r="T298" i="26" s="1"/>
  <c r="I298" i="26"/>
  <c r="B298" i="26"/>
  <c r="X297" i="26"/>
  <c r="W297" i="26"/>
  <c r="U297" i="26"/>
  <c r="S297" i="26"/>
  <c r="L297" i="26"/>
  <c r="T297" i="26" s="1"/>
  <c r="I297" i="26"/>
  <c r="B297" i="26"/>
  <c r="X296" i="26"/>
  <c r="W296" i="26"/>
  <c r="U296" i="26"/>
  <c r="S296" i="26"/>
  <c r="L296" i="26"/>
  <c r="T296" i="26" s="1"/>
  <c r="I296" i="26"/>
  <c r="B296" i="26"/>
  <c r="X295" i="26"/>
  <c r="W295" i="26"/>
  <c r="U295" i="26"/>
  <c r="S295" i="26"/>
  <c r="L295" i="26"/>
  <c r="T295" i="26" s="1"/>
  <c r="I295" i="26"/>
  <c r="B295" i="26"/>
  <c r="X294" i="26"/>
  <c r="W294" i="26"/>
  <c r="U294" i="26"/>
  <c r="S294" i="26"/>
  <c r="L294" i="26"/>
  <c r="T294" i="26" s="1"/>
  <c r="I294" i="26"/>
  <c r="B294" i="26"/>
  <c r="X293" i="26"/>
  <c r="W293" i="26"/>
  <c r="U293" i="26"/>
  <c r="S293" i="26"/>
  <c r="L293" i="26"/>
  <c r="T293" i="26" s="1"/>
  <c r="I293" i="26"/>
  <c r="B293" i="26"/>
  <c r="X292" i="26"/>
  <c r="W292" i="26"/>
  <c r="U292" i="26"/>
  <c r="S292" i="26"/>
  <c r="L292" i="26"/>
  <c r="T292" i="26" s="1"/>
  <c r="I292" i="26"/>
  <c r="B292" i="26"/>
  <c r="X291" i="26"/>
  <c r="W291" i="26"/>
  <c r="U291" i="26"/>
  <c r="S291" i="26"/>
  <c r="L291" i="26"/>
  <c r="T291" i="26" s="1"/>
  <c r="I291" i="26"/>
  <c r="B291" i="26"/>
  <c r="X290" i="26"/>
  <c r="W290" i="26"/>
  <c r="U290" i="26"/>
  <c r="S290" i="26"/>
  <c r="L290" i="26"/>
  <c r="T290" i="26" s="1"/>
  <c r="I290" i="26"/>
  <c r="B290" i="26"/>
  <c r="X289" i="26"/>
  <c r="W289" i="26"/>
  <c r="U289" i="26"/>
  <c r="S289" i="26"/>
  <c r="L289" i="26"/>
  <c r="T289" i="26" s="1"/>
  <c r="I289" i="26"/>
  <c r="B289" i="26"/>
  <c r="X288" i="26"/>
  <c r="W288" i="26"/>
  <c r="U288" i="26"/>
  <c r="S288" i="26"/>
  <c r="L288" i="26"/>
  <c r="T288" i="26" s="1"/>
  <c r="I288" i="26"/>
  <c r="B288" i="26"/>
  <c r="X287" i="26"/>
  <c r="W287" i="26"/>
  <c r="U287" i="26"/>
  <c r="S287" i="26"/>
  <c r="L287" i="26"/>
  <c r="T287" i="26" s="1"/>
  <c r="I287" i="26"/>
  <c r="B287" i="26"/>
  <c r="X286" i="26"/>
  <c r="W286" i="26"/>
  <c r="U286" i="26"/>
  <c r="S286" i="26"/>
  <c r="L286" i="26"/>
  <c r="T286" i="26" s="1"/>
  <c r="I286" i="26"/>
  <c r="B286" i="26"/>
  <c r="X285" i="26"/>
  <c r="W285" i="26"/>
  <c r="U285" i="26"/>
  <c r="S285" i="26"/>
  <c r="L285" i="26"/>
  <c r="T285" i="26" s="1"/>
  <c r="I285" i="26"/>
  <c r="B285" i="26"/>
  <c r="X284" i="26"/>
  <c r="W284" i="26"/>
  <c r="U284" i="26"/>
  <c r="S284" i="26"/>
  <c r="L284" i="26"/>
  <c r="T284" i="26" s="1"/>
  <c r="I284" i="26"/>
  <c r="B284" i="26"/>
  <c r="X283" i="26"/>
  <c r="W283" i="26"/>
  <c r="U283" i="26"/>
  <c r="S283" i="26"/>
  <c r="L283" i="26"/>
  <c r="T283" i="26" s="1"/>
  <c r="I283" i="26"/>
  <c r="B283" i="26"/>
  <c r="X282" i="26"/>
  <c r="W282" i="26"/>
  <c r="U282" i="26"/>
  <c r="S282" i="26"/>
  <c r="L282" i="26"/>
  <c r="T282" i="26" s="1"/>
  <c r="I282" i="26"/>
  <c r="B282" i="26"/>
  <c r="X281" i="26"/>
  <c r="W281" i="26"/>
  <c r="U281" i="26"/>
  <c r="S281" i="26"/>
  <c r="L281" i="26"/>
  <c r="T281" i="26" s="1"/>
  <c r="I281" i="26"/>
  <c r="B281" i="26"/>
  <c r="X280" i="26"/>
  <c r="W280" i="26"/>
  <c r="U280" i="26"/>
  <c r="S280" i="26"/>
  <c r="L280" i="26"/>
  <c r="T280" i="26" s="1"/>
  <c r="I280" i="26"/>
  <c r="B280" i="26"/>
  <c r="X279" i="26"/>
  <c r="W279" i="26"/>
  <c r="U279" i="26"/>
  <c r="S279" i="26"/>
  <c r="L279" i="26"/>
  <c r="T279" i="26" s="1"/>
  <c r="I279" i="26"/>
  <c r="B279" i="26"/>
  <c r="X278" i="26"/>
  <c r="W278" i="26"/>
  <c r="U278" i="26"/>
  <c r="S278" i="26"/>
  <c r="L278" i="26"/>
  <c r="T278" i="26" s="1"/>
  <c r="I278" i="26"/>
  <c r="B278" i="26"/>
  <c r="X277" i="26"/>
  <c r="W277" i="26"/>
  <c r="U277" i="26"/>
  <c r="S277" i="26"/>
  <c r="L277" i="26"/>
  <c r="T277" i="26" s="1"/>
  <c r="I277" i="26"/>
  <c r="B277" i="26"/>
  <c r="X276" i="26"/>
  <c r="W276" i="26"/>
  <c r="U276" i="26"/>
  <c r="S276" i="26"/>
  <c r="L276" i="26"/>
  <c r="T276" i="26" s="1"/>
  <c r="I276" i="26"/>
  <c r="B276" i="26"/>
  <c r="X275" i="26"/>
  <c r="W275" i="26"/>
  <c r="U275" i="26"/>
  <c r="S275" i="26"/>
  <c r="L275" i="26"/>
  <c r="T275" i="26" s="1"/>
  <c r="I275" i="26"/>
  <c r="B275" i="26"/>
  <c r="X274" i="26"/>
  <c r="W274" i="26"/>
  <c r="U274" i="26"/>
  <c r="S274" i="26"/>
  <c r="L274" i="26"/>
  <c r="T274" i="26" s="1"/>
  <c r="I274" i="26"/>
  <c r="B274" i="26"/>
  <c r="X273" i="26"/>
  <c r="W273" i="26"/>
  <c r="U273" i="26"/>
  <c r="S273" i="26"/>
  <c r="L273" i="26"/>
  <c r="T273" i="26" s="1"/>
  <c r="I273" i="26"/>
  <c r="B273" i="26"/>
  <c r="X272" i="26"/>
  <c r="W272" i="26"/>
  <c r="U272" i="26"/>
  <c r="S272" i="26"/>
  <c r="L272" i="26"/>
  <c r="T272" i="26" s="1"/>
  <c r="I272" i="26"/>
  <c r="B272" i="26"/>
  <c r="X271" i="26"/>
  <c r="W271" i="26"/>
  <c r="U271" i="26"/>
  <c r="S271" i="26"/>
  <c r="L271" i="26"/>
  <c r="T271" i="26" s="1"/>
  <c r="I271" i="26"/>
  <c r="B271" i="26"/>
  <c r="X270" i="26"/>
  <c r="W270" i="26"/>
  <c r="U270" i="26"/>
  <c r="S270" i="26"/>
  <c r="L270" i="26"/>
  <c r="T270" i="26" s="1"/>
  <c r="I270" i="26"/>
  <c r="B270" i="26"/>
  <c r="X269" i="26"/>
  <c r="S269" i="26"/>
  <c r="L269" i="26"/>
  <c r="T269" i="26" s="1"/>
  <c r="I269" i="26"/>
  <c r="B269" i="26"/>
  <c r="X268" i="26"/>
  <c r="S268" i="26"/>
  <c r="L268" i="26"/>
  <c r="T268" i="26" s="1"/>
  <c r="I268" i="26"/>
  <c r="B268" i="26"/>
  <c r="X267" i="26"/>
  <c r="S267" i="26"/>
  <c r="L267" i="26"/>
  <c r="T267" i="26" s="1"/>
  <c r="I267" i="26"/>
  <c r="B267" i="26"/>
  <c r="X266" i="26"/>
  <c r="S266" i="26"/>
  <c r="L266" i="26"/>
  <c r="T266" i="26" s="1"/>
  <c r="I266" i="26"/>
  <c r="B266" i="26"/>
  <c r="X265" i="26"/>
  <c r="S265" i="26"/>
  <c r="L265" i="26"/>
  <c r="T265" i="26" s="1"/>
  <c r="I265" i="26"/>
  <c r="X264" i="26"/>
  <c r="W264" i="26"/>
  <c r="U264" i="26"/>
  <c r="S264" i="26"/>
  <c r="L264" i="26"/>
  <c r="T264" i="26" s="1"/>
  <c r="I264" i="26"/>
  <c r="O262" i="26"/>
  <c r="N262" i="26"/>
  <c r="W260" i="26"/>
  <c r="M260" i="26"/>
  <c r="F260" i="26" s="1"/>
  <c r="G260" i="26"/>
  <c r="C260" i="26" s="1"/>
  <c r="C297" i="26" s="1"/>
  <c r="E260" i="26"/>
  <c r="E283" i="26" s="1"/>
  <c r="D260" i="26"/>
  <c r="D338" i="26" s="1"/>
  <c r="L259" i="26"/>
  <c r="R307" i="26" s="1"/>
  <c r="V258" i="26"/>
  <c r="U258" i="26"/>
  <c r="AA257" i="26"/>
  <c r="AA323" i="26" s="1"/>
  <c r="V257" i="26"/>
  <c r="U257" i="26"/>
  <c r="AA254" i="26"/>
  <c r="AA252" i="26"/>
  <c r="Z252" i="26"/>
  <c r="Y252" i="26"/>
  <c r="X252" i="26"/>
  <c r="X253" i="26" s="1"/>
  <c r="W252" i="26"/>
  <c r="V252" i="26"/>
  <c r="U252" i="26"/>
  <c r="T252" i="26"/>
  <c r="S252" i="26"/>
  <c r="R252" i="26"/>
  <c r="Q252" i="26"/>
  <c r="P252" i="26"/>
  <c r="O252" i="26"/>
  <c r="N252" i="26"/>
  <c r="M252" i="26"/>
  <c r="L252" i="26"/>
  <c r="K252" i="26"/>
  <c r="J252" i="26"/>
  <c r="I252" i="26"/>
  <c r="H252" i="26"/>
  <c r="G252" i="26"/>
  <c r="F252" i="26"/>
  <c r="E252" i="26"/>
  <c r="D252" i="26"/>
  <c r="C252" i="26"/>
  <c r="AA251" i="26"/>
  <c r="Z251" i="26"/>
  <c r="Y251" i="26"/>
  <c r="X251" i="26"/>
  <c r="W251" i="26"/>
  <c r="V251" i="26"/>
  <c r="U251" i="26"/>
  <c r="T251" i="26"/>
  <c r="S251" i="26"/>
  <c r="R251" i="26"/>
  <c r="Q251" i="26"/>
  <c r="P251" i="26"/>
  <c r="O251" i="26"/>
  <c r="N251" i="26"/>
  <c r="M251" i="26"/>
  <c r="L251" i="26"/>
  <c r="K251" i="26"/>
  <c r="J251" i="26"/>
  <c r="I251" i="26"/>
  <c r="H251" i="26"/>
  <c r="G251" i="26"/>
  <c r="F251" i="26"/>
  <c r="E251" i="26"/>
  <c r="D251" i="26"/>
  <c r="C251" i="26"/>
  <c r="R249" i="26"/>
  <c r="H249" i="26"/>
  <c r="K248" i="26" a="1"/>
  <c r="K248" i="26" s="1"/>
  <c r="K247" i="26" a="1"/>
  <c r="K247" i="26" s="1"/>
  <c r="M246" i="26"/>
  <c r="L246" i="26" a="1"/>
  <c r="L246" i="26" s="1"/>
  <c r="K246" i="26" a="1"/>
  <c r="K246" i="26" s="1"/>
  <c r="J246" i="26"/>
  <c r="M245" i="26"/>
  <c r="L245" i="26" a="1"/>
  <c r="L245" i="26" s="1"/>
  <c r="K245" i="26" a="1"/>
  <c r="K245" i="26" s="1"/>
  <c r="J245" i="26"/>
  <c r="B245" i="26" a="1"/>
  <c r="B245" i="26" s="1"/>
  <c r="M244" i="26"/>
  <c r="L244" i="26" a="1"/>
  <c r="L244" i="26" s="1"/>
  <c r="K244" i="26" a="1"/>
  <c r="K244" i="26" s="1"/>
  <c r="J244" i="26"/>
  <c r="B244" i="26" a="1"/>
  <c r="B244" i="26" s="1"/>
  <c r="M243" i="26"/>
  <c r="L243" i="26" a="1"/>
  <c r="L243" i="26" s="1"/>
  <c r="K243" i="26" a="1"/>
  <c r="K243" i="26" s="1"/>
  <c r="J243" i="26"/>
  <c r="B243" i="26" a="1"/>
  <c r="B243" i="26" s="1"/>
  <c r="M242" i="26"/>
  <c r="L242" i="26" a="1"/>
  <c r="L242" i="26" s="1"/>
  <c r="K242" i="26" a="1"/>
  <c r="K242" i="26" s="1"/>
  <c r="J242" i="26"/>
  <c r="B242" i="26" a="1"/>
  <c r="B242" i="26" s="1"/>
  <c r="M241" i="26"/>
  <c r="L241" i="26" a="1"/>
  <c r="L241" i="26" s="1"/>
  <c r="K241" i="26" a="1"/>
  <c r="K241" i="26" s="1"/>
  <c r="J241" i="26"/>
  <c r="B241" i="26" a="1"/>
  <c r="B241" i="26" s="1"/>
  <c r="M240" i="26"/>
  <c r="L240" i="26" a="1"/>
  <c r="L240" i="26" s="1"/>
  <c r="K240" i="26" a="1"/>
  <c r="K240" i="26" s="1"/>
  <c r="J240" i="26"/>
  <c r="B240" i="26" a="1"/>
  <c r="B240" i="26" s="1"/>
  <c r="M239" i="26"/>
  <c r="L239" i="26" a="1"/>
  <c r="L239" i="26" s="1"/>
  <c r="K239" i="26" a="1"/>
  <c r="K239" i="26" s="1"/>
  <c r="J239" i="26"/>
  <c r="B239" i="26" a="1"/>
  <c r="B239" i="26" s="1"/>
  <c r="M238" i="26"/>
  <c r="L238" i="26" a="1"/>
  <c r="L238" i="26" s="1"/>
  <c r="K238" i="26" a="1"/>
  <c r="K238" i="26" s="1"/>
  <c r="J238" i="26"/>
  <c r="B238" i="26" a="1"/>
  <c r="B238" i="26" s="1"/>
  <c r="M237" i="26"/>
  <c r="L237" i="26" a="1"/>
  <c r="L237" i="26" s="1"/>
  <c r="K237" i="26" a="1"/>
  <c r="K237" i="26" s="1"/>
  <c r="J237" i="26"/>
  <c r="B237" i="26" a="1"/>
  <c r="B237" i="26" s="1"/>
  <c r="M236" i="26"/>
  <c r="L236" i="26" a="1"/>
  <c r="L236" i="26" s="1"/>
  <c r="K236" i="26" a="1"/>
  <c r="K236" i="26" s="1"/>
  <c r="J236" i="26"/>
  <c r="B236" i="26" a="1"/>
  <c r="B236" i="26" s="1"/>
  <c r="M235" i="26"/>
  <c r="L235" i="26" a="1"/>
  <c r="L235" i="26" s="1"/>
  <c r="K235" i="26" a="1"/>
  <c r="K235" i="26" s="1"/>
  <c r="J235" i="26"/>
  <c r="B235" i="26" a="1"/>
  <c r="B235" i="26" s="1"/>
  <c r="M234" i="26"/>
  <c r="L234" i="26" a="1"/>
  <c r="L234" i="26" s="1"/>
  <c r="K234" i="26" a="1"/>
  <c r="K234" i="26" s="1"/>
  <c r="J234" i="26"/>
  <c r="B234" i="26" a="1"/>
  <c r="B234" i="26" s="1"/>
  <c r="M233" i="26"/>
  <c r="L233" i="26" a="1"/>
  <c r="L233" i="26" s="1"/>
  <c r="K233" i="26" a="1"/>
  <c r="K233" i="26" s="1"/>
  <c r="J233" i="26"/>
  <c r="B233" i="26" a="1"/>
  <c r="B233" i="26" s="1"/>
  <c r="M232" i="26"/>
  <c r="L232" i="26" a="1"/>
  <c r="L232" i="26" s="1"/>
  <c r="K232" i="26" a="1"/>
  <c r="K232" i="26" s="1"/>
  <c r="J232" i="26"/>
  <c r="B232" i="26" a="1"/>
  <c r="B232" i="26" s="1"/>
  <c r="M231" i="26"/>
  <c r="L231" i="26" a="1"/>
  <c r="L231" i="26" s="1"/>
  <c r="K231" i="26" a="1"/>
  <c r="K231" i="26" s="1"/>
  <c r="J231" i="26"/>
  <c r="B231" i="26" a="1"/>
  <c r="B231" i="26" s="1"/>
  <c r="M230" i="26"/>
  <c r="L230" i="26" a="1"/>
  <c r="L230" i="26" s="1"/>
  <c r="K230" i="26" a="1"/>
  <c r="K230" i="26" s="1"/>
  <c r="J230" i="26"/>
  <c r="M229" i="26"/>
  <c r="L229" i="26" a="1"/>
  <c r="L229" i="26" s="1"/>
  <c r="K229" i="26" a="1"/>
  <c r="K229" i="26" s="1"/>
  <c r="J229" i="26"/>
  <c r="M228" i="26"/>
  <c r="L228" i="26" a="1"/>
  <c r="L228" i="26" s="1"/>
  <c r="K228" i="26" a="1"/>
  <c r="K228" i="26" s="1"/>
  <c r="J228" i="26"/>
  <c r="M227" i="26"/>
  <c r="L227" i="26" a="1"/>
  <c r="L227" i="26" s="1"/>
  <c r="K227" i="26" a="1"/>
  <c r="K227" i="26" s="1"/>
  <c r="J227" i="26"/>
  <c r="M226" i="26"/>
  <c r="L226" i="26" a="1"/>
  <c r="L226" i="26" s="1"/>
  <c r="K226" i="26" a="1"/>
  <c r="K226" i="26" s="1"/>
  <c r="J226" i="26"/>
  <c r="M225" i="26"/>
  <c r="L225" i="26" a="1"/>
  <c r="L225" i="26" s="1"/>
  <c r="K225" i="26" a="1"/>
  <c r="K225" i="26" s="1"/>
  <c r="J225" i="26"/>
  <c r="M224" i="26"/>
  <c r="L224" i="26" a="1"/>
  <c r="L224" i="26" s="1"/>
  <c r="K224" i="26" a="1"/>
  <c r="K224" i="26" s="1"/>
  <c r="J224" i="26"/>
  <c r="M223" i="26"/>
  <c r="L223" i="26" a="1"/>
  <c r="L223" i="26" s="1"/>
  <c r="K223" i="26" a="1"/>
  <c r="K223" i="26" s="1"/>
  <c r="J223" i="26"/>
  <c r="M222" i="26"/>
  <c r="L222" i="26" a="1"/>
  <c r="L222" i="26" s="1"/>
  <c r="K222" i="26" a="1"/>
  <c r="K222" i="26" s="1"/>
  <c r="J222" i="26"/>
  <c r="M221" i="26"/>
  <c r="L221" i="26" a="1"/>
  <c r="L221" i="26" s="1"/>
  <c r="K221" i="26" a="1"/>
  <c r="K221" i="26" s="1"/>
  <c r="J221" i="26"/>
  <c r="M220" i="26"/>
  <c r="L220" i="26" a="1"/>
  <c r="L220" i="26" s="1"/>
  <c r="K220" i="26" a="1"/>
  <c r="K220" i="26" s="1"/>
  <c r="J220" i="26"/>
  <c r="M219" i="26"/>
  <c r="L219" i="26" a="1"/>
  <c r="L219" i="26" s="1"/>
  <c r="K219" i="26" a="1"/>
  <c r="K219" i="26" s="1"/>
  <c r="J219" i="26"/>
  <c r="M218" i="26"/>
  <c r="L218" i="26" a="1"/>
  <c r="L218" i="26" s="1"/>
  <c r="K218" i="26" a="1"/>
  <c r="K218" i="26" s="1"/>
  <c r="J218" i="26"/>
  <c r="M217" i="26"/>
  <c r="L217" i="26" a="1"/>
  <c r="L217" i="26" s="1"/>
  <c r="K217" i="26" a="1"/>
  <c r="K217" i="26" s="1"/>
  <c r="J217" i="26"/>
  <c r="M216" i="26"/>
  <c r="L216" i="26" a="1"/>
  <c r="L216" i="26" s="1"/>
  <c r="K216" i="26" a="1"/>
  <c r="K216" i="26" s="1"/>
  <c r="J216" i="26"/>
  <c r="AA215" i="26"/>
  <c r="M215" i="26"/>
  <c r="L215" i="26" a="1"/>
  <c r="L215" i="26" s="1"/>
  <c r="K215" i="26" a="1"/>
  <c r="K215" i="26" s="1"/>
  <c r="J215" i="26"/>
  <c r="M214" i="26"/>
  <c r="L214" i="26" a="1"/>
  <c r="L214" i="26" s="1"/>
  <c r="K214" i="26" a="1"/>
  <c r="K214" i="26" s="1"/>
  <c r="J214" i="26"/>
  <c r="M213" i="26"/>
  <c r="L213" i="26" a="1"/>
  <c r="L213" i="26" s="1"/>
  <c r="K213" i="26" a="1"/>
  <c r="K213" i="26" s="1"/>
  <c r="J213" i="26"/>
  <c r="L212" i="26" a="1"/>
  <c r="L212" i="26" s="1"/>
  <c r="K212" i="26" a="1"/>
  <c r="K212" i="26" s="1"/>
  <c r="J212" i="26"/>
  <c r="L211" i="26" a="1"/>
  <c r="L211" i="26" s="1"/>
  <c r="K211" i="26" a="1"/>
  <c r="K211" i="26" s="1"/>
  <c r="J211" i="26"/>
  <c r="X210" i="26"/>
  <c r="W210" i="26"/>
  <c r="M210" i="26"/>
  <c r="L210" i="26" a="1"/>
  <c r="L210" i="26" s="1"/>
  <c r="K210" i="26" a="1"/>
  <c r="K210" i="26" s="1"/>
  <c r="J210" i="26"/>
  <c r="W209" i="26"/>
  <c r="M209" i="26"/>
  <c r="L209" i="26" a="1"/>
  <c r="L209" i="26" s="1"/>
  <c r="K209" i="26" a="1"/>
  <c r="K209" i="26" s="1"/>
  <c r="J209" i="26"/>
  <c r="W208" i="26"/>
  <c r="M208" i="26"/>
  <c r="L208" i="26" a="1"/>
  <c r="L208" i="26" s="1"/>
  <c r="K208" i="26" a="1"/>
  <c r="K208" i="26" s="1"/>
  <c r="J208" i="26"/>
  <c r="W207" i="26"/>
  <c r="M207" i="26"/>
  <c r="L207" i="26" a="1"/>
  <c r="L207" i="26" s="1"/>
  <c r="K207" i="26" a="1"/>
  <c r="K207" i="26" s="1"/>
  <c r="J207" i="26"/>
  <c r="Z206" i="26"/>
  <c r="Y206" i="26"/>
  <c r="L206" i="26" a="1"/>
  <c r="L206" i="26" s="1"/>
  <c r="K206" i="26" a="1"/>
  <c r="K206" i="26" s="1"/>
  <c r="J201" i="26"/>
  <c r="J203" i="26" s="1"/>
  <c r="N200" i="26"/>
  <c r="Q199" i="26" a="1"/>
  <c r="Q199" i="26" s="1"/>
  <c r="P199" i="26" a="1"/>
  <c r="P199" i="26" s="1"/>
  <c r="Q198" i="26" a="1"/>
  <c r="Q198" i="26" s="1"/>
  <c r="P198" i="26" a="1"/>
  <c r="P198" i="26" s="1"/>
  <c r="Q197" i="26" a="1"/>
  <c r="Q197" i="26" s="1"/>
  <c r="P197" i="26" a="1"/>
  <c r="P197" i="26" s="1"/>
  <c r="Q196" i="26" a="1"/>
  <c r="Q196" i="26" s="1"/>
  <c r="P196" i="26" a="1"/>
  <c r="P196" i="26" s="1"/>
  <c r="AA195" i="26"/>
  <c r="Q195" i="26" a="1"/>
  <c r="Q195" i="26" s="1"/>
  <c r="P195" i="26" a="1"/>
  <c r="P195" i="26" s="1"/>
  <c r="Q194" i="26" a="1"/>
  <c r="Q194" i="26" s="1"/>
  <c r="P194" i="26" a="1"/>
  <c r="P194" i="26" s="1"/>
  <c r="Q193" i="26" a="1"/>
  <c r="Q193" i="26" s="1"/>
  <c r="P193" i="26" a="1"/>
  <c r="P193" i="26" s="1"/>
  <c r="Y192" i="26"/>
  <c r="S192" i="26"/>
  <c r="X191" i="26"/>
  <c r="W191" i="26"/>
  <c r="U191" i="26"/>
  <c r="S191" i="26"/>
  <c r="L191" i="26"/>
  <c r="T191" i="26" s="1"/>
  <c r="I191" i="26"/>
  <c r="X190" i="26"/>
  <c r="W190" i="26"/>
  <c r="U190" i="26"/>
  <c r="S190" i="26"/>
  <c r="L190" i="26"/>
  <c r="T190" i="26" s="1"/>
  <c r="I190" i="26"/>
  <c r="X189" i="26"/>
  <c r="W189" i="26"/>
  <c r="U189" i="26"/>
  <c r="S189" i="26"/>
  <c r="L189" i="26"/>
  <c r="T189" i="26" s="1"/>
  <c r="I189" i="26"/>
  <c r="B189" i="26"/>
  <c r="X188" i="26"/>
  <c r="W188" i="26"/>
  <c r="U188" i="26"/>
  <c r="S188" i="26"/>
  <c r="L188" i="26"/>
  <c r="T188" i="26" s="1"/>
  <c r="I188" i="26"/>
  <c r="B188" i="26"/>
  <c r="X187" i="26"/>
  <c r="W187" i="26"/>
  <c r="U187" i="26"/>
  <c r="S187" i="26"/>
  <c r="L187" i="26"/>
  <c r="T187" i="26" s="1"/>
  <c r="I187" i="26"/>
  <c r="B187" i="26"/>
  <c r="X186" i="26"/>
  <c r="W186" i="26"/>
  <c r="U186" i="26"/>
  <c r="S186" i="26"/>
  <c r="L186" i="26"/>
  <c r="T186" i="26" s="1"/>
  <c r="I186" i="26"/>
  <c r="B186" i="26"/>
  <c r="X185" i="26"/>
  <c r="W185" i="26"/>
  <c r="U185" i="26"/>
  <c r="S185" i="26"/>
  <c r="L185" i="26"/>
  <c r="T185" i="26" s="1"/>
  <c r="I185" i="26"/>
  <c r="B185" i="26"/>
  <c r="X184" i="26"/>
  <c r="W184" i="26"/>
  <c r="U184" i="26"/>
  <c r="S184" i="26"/>
  <c r="L184" i="26"/>
  <c r="T184" i="26" s="1"/>
  <c r="I184" i="26"/>
  <c r="B184" i="26"/>
  <c r="X183" i="26"/>
  <c r="W183" i="26"/>
  <c r="U183" i="26"/>
  <c r="S183" i="26"/>
  <c r="L183" i="26"/>
  <c r="T183" i="26" s="1"/>
  <c r="I183" i="26"/>
  <c r="B183" i="26"/>
  <c r="X182" i="26"/>
  <c r="W182" i="26"/>
  <c r="U182" i="26"/>
  <c r="S182" i="26"/>
  <c r="L182" i="26"/>
  <c r="T182" i="26" s="1"/>
  <c r="I182" i="26"/>
  <c r="B182" i="26"/>
  <c r="X181" i="26"/>
  <c r="W181" i="26"/>
  <c r="U181" i="26"/>
  <c r="S181" i="26"/>
  <c r="L181" i="26"/>
  <c r="T181" i="26" s="1"/>
  <c r="I181" i="26"/>
  <c r="B181" i="26"/>
  <c r="X180" i="26"/>
  <c r="W180" i="26"/>
  <c r="U180" i="26"/>
  <c r="S180" i="26"/>
  <c r="L180" i="26"/>
  <c r="T180" i="26" s="1"/>
  <c r="I180" i="26"/>
  <c r="B180" i="26"/>
  <c r="X179" i="26"/>
  <c r="W179" i="26"/>
  <c r="U179" i="26"/>
  <c r="S179" i="26"/>
  <c r="L179" i="26"/>
  <c r="T179" i="26" s="1"/>
  <c r="I179" i="26"/>
  <c r="B179" i="26"/>
  <c r="X178" i="26"/>
  <c r="W178" i="26"/>
  <c r="U178" i="26"/>
  <c r="S178" i="26"/>
  <c r="L178" i="26"/>
  <c r="T178" i="26" s="1"/>
  <c r="I178" i="26"/>
  <c r="B178" i="26"/>
  <c r="X177" i="26"/>
  <c r="W177" i="26"/>
  <c r="U177" i="26"/>
  <c r="S177" i="26"/>
  <c r="L177" i="26"/>
  <c r="T177" i="26" s="1"/>
  <c r="I177" i="26"/>
  <c r="B177" i="26"/>
  <c r="X176" i="26"/>
  <c r="W176" i="26"/>
  <c r="U176" i="26"/>
  <c r="S176" i="26"/>
  <c r="L176" i="26"/>
  <c r="T176" i="26" s="1"/>
  <c r="I176" i="26"/>
  <c r="B176" i="26"/>
  <c r="X175" i="26"/>
  <c r="W175" i="26"/>
  <c r="U175" i="26"/>
  <c r="S175" i="26"/>
  <c r="L175" i="26"/>
  <c r="T175" i="26" s="1"/>
  <c r="I175" i="26"/>
  <c r="B175" i="26"/>
  <c r="X174" i="26"/>
  <c r="W174" i="26"/>
  <c r="U174" i="26"/>
  <c r="S174" i="26"/>
  <c r="L174" i="26"/>
  <c r="T174" i="26" s="1"/>
  <c r="I174" i="26"/>
  <c r="B174" i="26"/>
  <c r="X173" i="26"/>
  <c r="W173" i="26"/>
  <c r="U173" i="26"/>
  <c r="S173" i="26"/>
  <c r="L173" i="26"/>
  <c r="T173" i="26" s="1"/>
  <c r="I173" i="26"/>
  <c r="B173" i="26"/>
  <c r="X172" i="26"/>
  <c r="W172" i="26"/>
  <c r="U172" i="26"/>
  <c r="S172" i="26"/>
  <c r="L172" i="26"/>
  <c r="T172" i="26" s="1"/>
  <c r="I172" i="26"/>
  <c r="B172" i="26"/>
  <c r="X171" i="26"/>
  <c r="W171" i="26"/>
  <c r="U171" i="26"/>
  <c r="S171" i="26"/>
  <c r="L171" i="26"/>
  <c r="T171" i="26" s="1"/>
  <c r="I171" i="26"/>
  <c r="B171" i="26"/>
  <c r="X170" i="26"/>
  <c r="W170" i="26"/>
  <c r="U170" i="26"/>
  <c r="S170" i="26"/>
  <c r="L170" i="26"/>
  <c r="T170" i="26" s="1"/>
  <c r="I170" i="26"/>
  <c r="B170" i="26"/>
  <c r="X169" i="26"/>
  <c r="W169" i="26"/>
  <c r="U169" i="26"/>
  <c r="S169" i="26"/>
  <c r="L169" i="26"/>
  <c r="T169" i="26" s="1"/>
  <c r="I169" i="26"/>
  <c r="B169" i="26"/>
  <c r="X168" i="26"/>
  <c r="W168" i="26"/>
  <c r="U168" i="26"/>
  <c r="S168" i="26"/>
  <c r="L168" i="26"/>
  <c r="T168" i="26" s="1"/>
  <c r="I168" i="26"/>
  <c r="B168" i="26"/>
  <c r="X167" i="26"/>
  <c r="W167" i="26"/>
  <c r="U167" i="26"/>
  <c r="S167" i="26"/>
  <c r="L167" i="26"/>
  <c r="T167" i="26" s="1"/>
  <c r="I167" i="26"/>
  <c r="B167" i="26"/>
  <c r="X166" i="26"/>
  <c r="W166" i="26"/>
  <c r="U166" i="26"/>
  <c r="S166" i="26"/>
  <c r="L166" i="26"/>
  <c r="T166" i="26" s="1"/>
  <c r="I166" i="26"/>
  <c r="B166" i="26"/>
  <c r="X165" i="26"/>
  <c r="W165" i="26"/>
  <c r="U165" i="26"/>
  <c r="S165" i="26"/>
  <c r="L165" i="26"/>
  <c r="T165" i="26" s="1"/>
  <c r="I165" i="26"/>
  <c r="B165" i="26"/>
  <c r="X164" i="26"/>
  <c r="W164" i="26"/>
  <c r="U164" i="26"/>
  <c r="S164" i="26"/>
  <c r="L164" i="26"/>
  <c r="T164" i="26" s="1"/>
  <c r="I164" i="26"/>
  <c r="B164" i="26"/>
  <c r="X163" i="26"/>
  <c r="W163" i="26"/>
  <c r="U163" i="26"/>
  <c r="S163" i="26"/>
  <c r="L163" i="26"/>
  <c r="T163" i="26" s="1"/>
  <c r="I163" i="26"/>
  <c r="B163" i="26"/>
  <c r="X162" i="26"/>
  <c r="W162" i="26"/>
  <c r="U162" i="26"/>
  <c r="S162" i="26"/>
  <c r="L162" i="26"/>
  <c r="T162" i="26" s="1"/>
  <c r="I162" i="26"/>
  <c r="B162" i="26"/>
  <c r="X161" i="26"/>
  <c r="W161" i="26"/>
  <c r="U161" i="26"/>
  <c r="S161" i="26"/>
  <c r="L161" i="26"/>
  <c r="T161" i="26" s="1"/>
  <c r="I161" i="26"/>
  <c r="B161" i="26"/>
  <c r="X160" i="26"/>
  <c r="W160" i="26"/>
  <c r="U160" i="26"/>
  <c r="S160" i="26"/>
  <c r="L160" i="26"/>
  <c r="T160" i="26" s="1"/>
  <c r="I160" i="26"/>
  <c r="B160" i="26"/>
  <c r="X159" i="26"/>
  <c r="W159" i="26"/>
  <c r="U159" i="26"/>
  <c r="S159" i="26"/>
  <c r="L159" i="26"/>
  <c r="T159" i="26" s="1"/>
  <c r="I159" i="26"/>
  <c r="B159" i="26"/>
  <c r="X158" i="26"/>
  <c r="W158" i="26"/>
  <c r="U158" i="26"/>
  <c r="S158" i="26"/>
  <c r="L158" i="26"/>
  <c r="T158" i="26" s="1"/>
  <c r="I158" i="26"/>
  <c r="B158" i="26"/>
  <c r="X157" i="26"/>
  <c r="W157" i="26"/>
  <c r="U157" i="26"/>
  <c r="S157" i="26"/>
  <c r="L157" i="26"/>
  <c r="T157" i="26" s="1"/>
  <c r="I157" i="26"/>
  <c r="B157" i="26"/>
  <c r="X156" i="26"/>
  <c r="W156" i="26"/>
  <c r="U156" i="26"/>
  <c r="S156" i="26"/>
  <c r="L156" i="26"/>
  <c r="T156" i="26" s="1"/>
  <c r="I156" i="26"/>
  <c r="B156" i="26"/>
  <c r="X155" i="26"/>
  <c r="W155" i="26"/>
  <c r="U155" i="26"/>
  <c r="S155" i="26"/>
  <c r="L155" i="26"/>
  <c r="T155" i="26" s="1"/>
  <c r="I155" i="26"/>
  <c r="B155" i="26"/>
  <c r="X154" i="26"/>
  <c r="W154" i="26"/>
  <c r="U154" i="26"/>
  <c r="S154" i="26"/>
  <c r="L154" i="26"/>
  <c r="T154" i="26" s="1"/>
  <c r="I154" i="26"/>
  <c r="B154" i="26"/>
  <c r="X153" i="26"/>
  <c r="W153" i="26"/>
  <c r="U153" i="26"/>
  <c r="S153" i="26"/>
  <c r="L153" i="26"/>
  <c r="T153" i="26" s="1"/>
  <c r="I153" i="26"/>
  <c r="B153" i="26"/>
  <c r="X152" i="26"/>
  <c r="S152" i="26"/>
  <c r="L152" i="26"/>
  <c r="T152" i="26" s="1"/>
  <c r="I152" i="26"/>
  <c r="B152" i="26"/>
  <c r="X151" i="26"/>
  <c r="S151" i="26"/>
  <c r="L151" i="26"/>
  <c r="T151" i="26" s="1"/>
  <c r="U151" i="26" s="1"/>
  <c r="I151" i="26"/>
  <c r="B151" i="26"/>
  <c r="X150" i="26"/>
  <c r="S150" i="26"/>
  <c r="L150" i="26"/>
  <c r="T150" i="26" s="1"/>
  <c r="I150" i="26"/>
  <c r="B150" i="26"/>
  <c r="X149" i="26"/>
  <c r="S149" i="26"/>
  <c r="L149" i="26"/>
  <c r="T149" i="26" s="1"/>
  <c r="I149" i="26"/>
  <c r="B149" i="26"/>
  <c r="X148" i="26"/>
  <c r="S148" i="26"/>
  <c r="L148" i="26"/>
  <c r="T148" i="26" s="1"/>
  <c r="I148" i="26"/>
  <c r="X147" i="26"/>
  <c r="W147" i="26"/>
  <c r="U147" i="26"/>
  <c r="S147" i="26"/>
  <c r="L147" i="26"/>
  <c r="T147" i="26" s="1"/>
  <c r="I147" i="26"/>
  <c r="O145" i="26"/>
  <c r="N145" i="26"/>
  <c r="W143" i="26"/>
  <c r="M143" i="26"/>
  <c r="F143" i="26" s="1"/>
  <c r="G143" i="26"/>
  <c r="C143" i="26" s="1"/>
  <c r="C139" i="26" s="1"/>
  <c r="E143" i="26"/>
  <c r="E213" i="26" s="1"/>
  <c r="D143" i="26"/>
  <c r="D173" i="26" s="1"/>
  <c r="L142" i="26"/>
  <c r="R185" i="26" s="1"/>
  <c r="V141" i="26"/>
  <c r="U141" i="26"/>
  <c r="AA140" i="26"/>
  <c r="AA206" i="26" s="1"/>
  <c r="V140" i="26"/>
  <c r="U140" i="26"/>
  <c r="AA137" i="26"/>
  <c r="AA135" i="26"/>
  <c r="Z135" i="26"/>
  <c r="Y135" i="26"/>
  <c r="X135" i="26"/>
  <c r="X136" i="26" s="1"/>
  <c r="W135" i="26"/>
  <c r="V135" i="26"/>
  <c r="U135" i="26"/>
  <c r="T135" i="26"/>
  <c r="S135" i="26"/>
  <c r="R135" i="26"/>
  <c r="Q135" i="26"/>
  <c r="P135" i="26"/>
  <c r="O135" i="26"/>
  <c r="N135" i="26"/>
  <c r="M135" i="26"/>
  <c r="L135" i="26"/>
  <c r="K135" i="26"/>
  <c r="J135" i="26"/>
  <c r="I135" i="26"/>
  <c r="H135" i="26"/>
  <c r="G135" i="26"/>
  <c r="F135" i="26"/>
  <c r="E135" i="26"/>
  <c r="D135" i="26"/>
  <c r="C135" i="26"/>
  <c r="AA134" i="26"/>
  <c r="Z134" i="26"/>
  <c r="Y134" i="26"/>
  <c r="X134" i="26"/>
  <c r="W134" i="26"/>
  <c r="V134" i="26"/>
  <c r="U134" i="26"/>
  <c r="T134" i="26"/>
  <c r="S134" i="26"/>
  <c r="R134" i="26"/>
  <c r="Q134" i="26"/>
  <c r="P134" i="26"/>
  <c r="O134" i="26"/>
  <c r="N134" i="26"/>
  <c r="M134" i="26"/>
  <c r="L134" i="26"/>
  <c r="K134" i="26"/>
  <c r="J134" i="26"/>
  <c r="I134" i="26"/>
  <c r="H134" i="26"/>
  <c r="G134" i="26"/>
  <c r="F134" i="26"/>
  <c r="E134" i="26"/>
  <c r="D134" i="26"/>
  <c r="C134" i="26"/>
  <c r="A1" i="26"/>
  <c r="R132" i="26"/>
  <c r="H132" i="26"/>
  <c r="K131" i="26" a="1"/>
  <c r="K131" i="26" s="1"/>
  <c r="K130" i="26" a="1"/>
  <c r="K130" i="26" s="1"/>
  <c r="M129" i="26"/>
  <c r="L129" i="26" a="1"/>
  <c r="L129" i="26" s="1"/>
  <c r="K129" i="26" a="1"/>
  <c r="K129" i="26" s="1"/>
  <c r="J129" i="26"/>
  <c r="M128" i="26"/>
  <c r="L128" i="26" a="1"/>
  <c r="L128" i="26" s="1"/>
  <c r="K128" i="26" a="1"/>
  <c r="K128" i="26" s="1"/>
  <c r="J128" i="26"/>
  <c r="B128" i="26" a="1"/>
  <c r="B128" i="26" s="1"/>
  <c r="M127" i="26"/>
  <c r="L127" i="26" a="1"/>
  <c r="L127" i="26" s="1"/>
  <c r="K127" i="26" a="1"/>
  <c r="K127" i="26" s="1"/>
  <c r="J127" i="26"/>
  <c r="B127" i="26" a="1"/>
  <c r="B127" i="26" s="1"/>
  <c r="M126" i="26"/>
  <c r="L126" i="26" a="1"/>
  <c r="L126" i="26" s="1"/>
  <c r="K126" i="26" a="1"/>
  <c r="K126" i="26" s="1"/>
  <c r="J126" i="26"/>
  <c r="B126" i="26" a="1"/>
  <c r="B126" i="26" s="1"/>
  <c r="M125" i="26"/>
  <c r="L125" i="26" a="1"/>
  <c r="L125" i="26" s="1"/>
  <c r="K125" i="26" a="1"/>
  <c r="K125" i="26" s="1"/>
  <c r="J125" i="26"/>
  <c r="B125" i="26" a="1"/>
  <c r="B125" i="26" s="1"/>
  <c r="M124" i="26"/>
  <c r="L124" i="26" a="1"/>
  <c r="L124" i="26" s="1"/>
  <c r="K124" i="26" a="1"/>
  <c r="K124" i="26" s="1"/>
  <c r="J124" i="26"/>
  <c r="B124" i="26" a="1"/>
  <c r="B124" i="26" s="1"/>
  <c r="M123" i="26"/>
  <c r="L123" i="26" a="1"/>
  <c r="L123" i="26" s="1"/>
  <c r="K123" i="26" a="1"/>
  <c r="K123" i="26" s="1"/>
  <c r="J123" i="26"/>
  <c r="B123" i="26" a="1"/>
  <c r="B123" i="26" s="1"/>
  <c r="M122" i="26"/>
  <c r="L122" i="26" a="1"/>
  <c r="L122" i="26" s="1"/>
  <c r="K122" i="26" a="1"/>
  <c r="K122" i="26" s="1"/>
  <c r="J122" i="26"/>
  <c r="B122" i="26" a="1"/>
  <c r="B122" i="26" s="1"/>
  <c r="M121" i="26"/>
  <c r="L121" i="26" a="1"/>
  <c r="L121" i="26" s="1"/>
  <c r="K121" i="26" a="1"/>
  <c r="K121" i="26" s="1"/>
  <c r="J121" i="26"/>
  <c r="B121" i="26" a="1"/>
  <c r="B121" i="26" s="1"/>
  <c r="M120" i="26"/>
  <c r="L120" i="26" a="1"/>
  <c r="L120" i="26" s="1"/>
  <c r="K120" i="26" a="1"/>
  <c r="K120" i="26" s="1"/>
  <c r="J120" i="26"/>
  <c r="B120" i="26" a="1"/>
  <c r="B120" i="26" s="1"/>
  <c r="M119" i="26"/>
  <c r="L119" i="26" a="1"/>
  <c r="L119" i="26" s="1"/>
  <c r="K119" i="26" a="1"/>
  <c r="K119" i="26" s="1"/>
  <c r="J119" i="26"/>
  <c r="B119" i="26" a="1"/>
  <c r="B119" i="26" s="1"/>
  <c r="M118" i="26"/>
  <c r="L118" i="26" a="1"/>
  <c r="L118" i="26" s="1"/>
  <c r="K118" i="26" a="1"/>
  <c r="K118" i="26" s="1"/>
  <c r="J118" i="26"/>
  <c r="B118" i="26" a="1"/>
  <c r="B118" i="26" s="1"/>
  <c r="M117" i="26"/>
  <c r="L117" i="26" a="1"/>
  <c r="L117" i="26" s="1"/>
  <c r="K117" i="26" a="1"/>
  <c r="K117" i="26" s="1"/>
  <c r="J117" i="26"/>
  <c r="B117" i="26" a="1"/>
  <c r="B117" i="26" s="1"/>
  <c r="M116" i="26"/>
  <c r="L116" i="26" a="1"/>
  <c r="L116" i="26" s="1"/>
  <c r="K116" i="26" a="1"/>
  <c r="K116" i="26" s="1"/>
  <c r="J116" i="26"/>
  <c r="B116" i="26" a="1"/>
  <c r="B116" i="26" s="1"/>
  <c r="M115" i="26"/>
  <c r="L115" i="26" a="1"/>
  <c r="L115" i="26" s="1"/>
  <c r="K115" i="26" a="1"/>
  <c r="K115" i="26" s="1"/>
  <c r="J115" i="26"/>
  <c r="B115" i="26" a="1"/>
  <c r="B115" i="26" s="1"/>
  <c r="M114" i="26"/>
  <c r="L114" i="26" a="1"/>
  <c r="L114" i="26" s="1"/>
  <c r="K114" i="26" a="1"/>
  <c r="K114" i="26" s="1"/>
  <c r="J114" i="26"/>
  <c r="B114" i="26" a="1"/>
  <c r="B114" i="26" s="1"/>
  <c r="M113" i="26"/>
  <c r="L113" i="26" a="1"/>
  <c r="L113" i="26" s="1"/>
  <c r="K113" i="26" a="1"/>
  <c r="K113" i="26" s="1"/>
  <c r="J113" i="26"/>
  <c r="M112" i="26"/>
  <c r="L112" i="26" a="1"/>
  <c r="L112" i="26" s="1"/>
  <c r="K112" i="26" a="1"/>
  <c r="K112" i="26" s="1"/>
  <c r="J112" i="26"/>
  <c r="M111" i="26"/>
  <c r="L111" i="26" a="1"/>
  <c r="L111" i="26" s="1"/>
  <c r="K111" i="26" a="1"/>
  <c r="K111" i="26" s="1"/>
  <c r="J111" i="26"/>
  <c r="M110" i="26"/>
  <c r="L110" i="26" a="1"/>
  <c r="L110" i="26" s="1"/>
  <c r="K110" i="26" a="1"/>
  <c r="K110" i="26" s="1"/>
  <c r="J110" i="26"/>
  <c r="M109" i="26"/>
  <c r="L109" i="26" a="1"/>
  <c r="L109" i="26" s="1"/>
  <c r="K109" i="26" a="1"/>
  <c r="K109" i="26" s="1"/>
  <c r="J109" i="26"/>
  <c r="M108" i="26"/>
  <c r="L108" i="26" a="1"/>
  <c r="L108" i="26" s="1"/>
  <c r="K108" i="26" a="1"/>
  <c r="K108" i="26" s="1"/>
  <c r="J108" i="26"/>
  <c r="M107" i="26"/>
  <c r="L107" i="26" a="1"/>
  <c r="L107" i="26" s="1"/>
  <c r="K107" i="26" a="1"/>
  <c r="K107" i="26" s="1"/>
  <c r="J107" i="26"/>
  <c r="M106" i="26"/>
  <c r="L106" i="26" a="1"/>
  <c r="L106" i="26" s="1"/>
  <c r="K106" i="26" a="1"/>
  <c r="K106" i="26" s="1"/>
  <c r="J106" i="26"/>
  <c r="M105" i="26"/>
  <c r="L105" i="26" a="1"/>
  <c r="L105" i="26" s="1"/>
  <c r="K105" i="26" a="1"/>
  <c r="K105" i="26" s="1"/>
  <c r="J105" i="26"/>
  <c r="M104" i="26"/>
  <c r="L104" i="26" a="1"/>
  <c r="L104" i="26" s="1"/>
  <c r="K104" i="26" a="1"/>
  <c r="K104" i="26" s="1"/>
  <c r="J104" i="26"/>
  <c r="M103" i="26"/>
  <c r="L103" i="26" a="1"/>
  <c r="L103" i="26" s="1"/>
  <c r="K103" i="26" a="1"/>
  <c r="K103" i="26" s="1"/>
  <c r="J103" i="26"/>
  <c r="M102" i="26"/>
  <c r="L102" i="26" a="1"/>
  <c r="L102" i="26" s="1"/>
  <c r="K102" i="26" a="1"/>
  <c r="K102" i="26" s="1"/>
  <c r="J102" i="26"/>
  <c r="M101" i="26"/>
  <c r="L101" i="26" a="1"/>
  <c r="L101" i="26" s="1"/>
  <c r="K101" i="26" a="1"/>
  <c r="K101" i="26" s="1"/>
  <c r="J101" i="26"/>
  <c r="M100" i="26"/>
  <c r="L100" i="26" a="1"/>
  <c r="L100" i="26" s="1"/>
  <c r="K100" i="26" a="1"/>
  <c r="K100" i="26" s="1"/>
  <c r="J100" i="26"/>
  <c r="M99" i="26"/>
  <c r="L99" i="26" a="1"/>
  <c r="L99" i="26" s="1"/>
  <c r="K99" i="26" a="1"/>
  <c r="K99" i="26" s="1"/>
  <c r="J99" i="26"/>
  <c r="AA98" i="26"/>
  <c r="M98" i="26"/>
  <c r="L98" i="26" a="1"/>
  <c r="L98" i="26" s="1"/>
  <c r="K98" i="26" a="1"/>
  <c r="K98" i="26" s="1"/>
  <c r="J98" i="26"/>
  <c r="M97" i="26"/>
  <c r="L97" i="26" a="1"/>
  <c r="L97" i="26" s="1"/>
  <c r="K97" i="26" a="1"/>
  <c r="K97" i="26" s="1"/>
  <c r="J97" i="26"/>
  <c r="M96" i="26"/>
  <c r="L96" i="26" a="1"/>
  <c r="L96" i="26" s="1"/>
  <c r="K96" i="26" a="1"/>
  <c r="K96" i="26" s="1"/>
  <c r="J96" i="26"/>
  <c r="L95" i="26" a="1"/>
  <c r="L95" i="26" s="1"/>
  <c r="K95" i="26" a="1"/>
  <c r="K95" i="26" s="1"/>
  <c r="J95" i="26"/>
  <c r="L94" i="26" a="1"/>
  <c r="L94" i="26" s="1"/>
  <c r="K94" i="26" a="1"/>
  <c r="K94" i="26" s="1"/>
  <c r="J94" i="26"/>
  <c r="X93" i="26"/>
  <c r="W93" i="26"/>
  <c r="M93" i="26"/>
  <c r="L93" i="26" a="1"/>
  <c r="L93" i="26" s="1"/>
  <c r="K93" i="26" a="1"/>
  <c r="K93" i="26" s="1"/>
  <c r="J93" i="26"/>
  <c r="W92" i="26"/>
  <c r="M92" i="26"/>
  <c r="L92" i="26" a="1"/>
  <c r="L92" i="26" s="1"/>
  <c r="K92" i="26" a="1"/>
  <c r="K92" i="26" s="1"/>
  <c r="J92" i="26"/>
  <c r="W91" i="26"/>
  <c r="M91" i="26"/>
  <c r="L91" i="26" a="1"/>
  <c r="L91" i="26" s="1"/>
  <c r="K91" i="26" a="1"/>
  <c r="K91" i="26" s="1"/>
  <c r="J91" i="26"/>
  <c r="W90" i="26"/>
  <c r="M90" i="26"/>
  <c r="L90" i="26" a="1"/>
  <c r="L90" i="26" s="1"/>
  <c r="K90" i="26" a="1"/>
  <c r="K90" i="26" s="1"/>
  <c r="J90" i="26"/>
  <c r="Z89" i="26"/>
  <c r="Y89" i="26"/>
  <c r="L89" i="26" a="1"/>
  <c r="L89" i="26" s="1"/>
  <c r="K89" i="26" a="1"/>
  <c r="K89" i="26" s="1"/>
  <c r="J84" i="26"/>
  <c r="J86" i="26" s="1"/>
  <c r="N83" i="26"/>
  <c r="Q82" i="26" a="1"/>
  <c r="Q82" i="26" s="1"/>
  <c r="P82" i="26" a="1"/>
  <c r="P82" i="26" s="1"/>
  <c r="Q81" i="26" a="1"/>
  <c r="Q81" i="26" s="1"/>
  <c r="P81" i="26" a="1"/>
  <c r="P81" i="26" s="1"/>
  <c r="Q80" i="26" a="1"/>
  <c r="Q80" i="26" s="1"/>
  <c r="P80" i="26" a="1"/>
  <c r="P80" i="26" s="1"/>
  <c r="Q79" i="26" a="1"/>
  <c r="Q79" i="26" s="1"/>
  <c r="P79" i="26" a="1"/>
  <c r="P79" i="26" s="1"/>
  <c r="AA78" i="26"/>
  <c r="Q78" i="26" a="1"/>
  <c r="Q78" i="26" s="1"/>
  <c r="P78" i="26" a="1"/>
  <c r="P78" i="26" s="1"/>
  <c r="Q77" i="26" a="1"/>
  <c r="Q77" i="26" s="1"/>
  <c r="P77" i="26" a="1"/>
  <c r="P77" i="26" s="1"/>
  <c r="Q76" i="26" a="1"/>
  <c r="Q76" i="26" s="1"/>
  <c r="P76" i="26" a="1"/>
  <c r="P76" i="26" s="1"/>
  <c r="Y75" i="26"/>
  <c r="S75" i="26"/>
  <c r="X74" i="26"/>
  <c r="W74" i="26"/>
  <c r="U74" i="26"/>
  <c r="S74" i="26"/>
  <c r="L74" i="26"/>
  <c r="T74" i="26" s="1"/>
  <c r="I74" i="26"/>
  <c r="X73" i="26"/>
  <c r="W73" i="26"/>
  <c r="U73" i="26"/>
  <c r="S73" i="26"/>
  <c r="L73" i="26"/>
  <c r="T73" i="26" s="1"/>
  <c r="I73" i="26"/>
  <c r="X72" i="26"/>
  <c r="W72" i="26"/>
  <c r="U72" i="26"/>
  <c r="S72" i="26"/>
  <c r="L72" i="26"/>
  <c r="T72" i="26" s="1"/>
  <c r="I72" i="26"/>
  <c r="B72" i="26"/>
  <c r="X71" i="26"/>
  <c r="W71" i="26"/>
  <c r="U71" i="26"/>
  <c r="S71" i="26"/>
  <c r="L71" i="26"/>
  <c r="T71" i="26" s="1"/>
  <c r="I71" i="26"/>
  <c r="B71" i="26"/>
  <c r="X70" i="26"/>
  <c r="W70" i="26"/>
  <c r="U70" i="26"/>
  <c r="S70" i="26"/>
  <c r="L70" i="26"/>
  <c r="T70" i="26" s="1"/>
  <c r="I70" i="26"/>
  <c r="B70" i="26"/>
  <c r="X69" i="26"/>
  <c r="W69" i="26"/>
  <c r="U69" i="26"/>
  <c r="S69" i="26"/>
  <c r="L69" i="26"/>
  <c r="T69" i="26" s="1"/>
  <c r="I69" i="26"/>
  <c r="B69" i="26"/>
  <c r="X68" i="26"/>
  <c r="W68" i="26"/>
  <c r="U68" i="26"/>
  <c r="S68" i="26"/>
  <c r="L68" i="26"/>
  <c r="T68" i="26" s="1"/>
  <c r="I68" i="26"/>
  <c r="B68" i="26"/>
  <c r="X67" i="26"/>
  <c r="W67" i="26"/>
  <c r="U67" i="26"/>
  <c r="S67" i="26"/>
  <c r="L67" i="26"/>
  <c r="T67" i="26" s="1"/>
  <c r="I67" i="26"/>
  <c r="B67" i="26"/>
  <c r="X66" i="26"/>
  <c r="W66" i="26"/>
  <c r="U66" i="26"/>
  <c r="S66" i="26"/>
  <c r="L66" i="26"/>
  <c r="T66" i="26" s="1"/>
  <c r="I66" i="26"/>
  <c r="B66" i="26"/>
  <c r="X65" i="26"/>
  <c r="W65" i="26"/>
  <c r="U65" i="26"/>
  <c r="S65" i="26"/>
  <c r="L65" i="26"/>
  <c r="T65" i="26" s="1"/>
  <c r="I65" i="26"/>
  <c r="B65" i="26"/>
  <c r="X64" i="26"/>
  <c r="W64" i="26"/>
  <c r="U64" i="26"/>
  <c r="S64" i="26"/>
  <c r="L64" i="26"/>
  <c r="T64" i="26" s="1"/>
  <c r="I64" i="26"/>
  <c r="B64" i="26"/>
  <c r="X63" i="26"/>
  <c r="W63" i="26"/>
  <c r="U63" i="26"/>
  <c r="S63" i="26"/>
  <c r="L63" i="26"/>
  <c r="T63" i="26" s="1"/>
  <c r="I63" i="26"/>
  <c r="B63" i="26"/>
  <c r="X62" i="26"/>
  <c r="W62" i="26"/>
  <c r="U62" i="26"/>
  <c r="S62" i="26"/>
  <c r="L62" i="26"/>
  <c r="T62" i="26" s="1"/>
  <c r="I62" i="26"/>
  <c r="B62" i="26"/>
  <c r="X61" i="26"/>
  <c r="W61" i="26"/>
  <c r="U61" i="26"/>
  <c r="S61" i="26"/>
  <c r="L61" i="26"/>
  <c r="T61" i="26" s="1"/>
  <c r="I61" i="26"/>
  <c r="B61" i="26"/>
  <c r="X60" i="26"/>
  <c r="W60" i="26"/>
  <c r="U60" i="26"/>
  <c r="S60" i="26"/>
  <c r="L60" i="26"/>
  <c r="T60" i="26" s="1"/>
  <c r="I60" i="26"/>
  <c r="B60" i="26"/>
  <c r="X59" i="26"/>
  <c r="W59" i="26"/>
  <c r="U59" i="26"/>
  <c r="S59" i="26"/>
  <c r="L59" i="26"/>
  <c r="T59" i="26" s="1"/>
  <c r="I59" i="26"/>
  <c r="B59" i="26"/>
  <c r="X58" i="26"/>
  <c r="W58" i="26"/>
  <c r="U58" i="26"/>
  <c r="S58" i="26"/>
  <c r="L58" i="26"/>
  <c r="T58" i="26" s="1"/>
  <c r="I58" i="26"/>
  <c r="B58" i="26"/>
  <c r="X57" i="26"/>
  <c r="W57" i="26"/>
  <c r="U57" i="26"/>
  <c r="S57" i="26"/>
  <c r="L57" i="26"/>
  <c r="T57" i="26" s="1"/>
  <c r="I57" i="26"/>
  <c r="B57" i="26"/>
  <c r="X56" i="26"/>
  <c r="W56" i="26"/>
  <c r="U56" i="26"/>
  <c r="S56" i="26"/>
  <c r="L56" i="26"/>
  <c r="T56" i="26" s="1"/>
  <c r="I56" i="26"/>
  <c r="B56" i="26"/>
  <c r="X55" i="26"/>
  <c r="W55" i="26"/>
  <c r="U55" i="26"/>
  <c r="S55" i="26"/>
  <c r="L55" i="26"/>
  <c r="T55" i="26" s="1"/>
  <c r="I55" i="26"/>
  <c r="B55" i="26"/>
  <c r="X54" i="26"/>
  <c r="W54" i="26"/>
  <c r="U54" i="26"/>
  <c r="S54" i="26"/>
  <c r="L54" i="26"/>
  <c r="T54" i="26" s="1"/>
  <c r="I54" i="26"/>
  <c r="B54" i="26"/>
  <c r="X53" i="26"/>
  <c r="W53" i="26"/>
  <c r="U53" i="26"/>
  <c r="S53" i="26"/>
  <c r="L53" i="26"/>
  <c r="T53" i="26" s="1"/>
  <c r="I53" i="26"/>
  <c r="B53" i="26"/>
  <c r="X52" i="26"/>
  <c r="W52" i="26"/>
  <c r="U52" i="26"/>
  <c r="S52" i="26"/>
  <c r="L52" i="26"/>
  <c r="T52" i="26" s="1"/>
  <c r="I52" i="26"/>
  <c r="B52" i="26"/>
  <c r="X51" i="26"/>
  <c r="W51" i="26"/>
  <c r="U51" i="26"/>
  <c r="S51" i="26"/>
  <c r="L51" i="26"/>
  <c r="T51" i="26" s="1"/>
  <c r="I51" i="26"/>
  <c r="B51" i="26"/>
  <c r="X50" i="26"/>
  <c r="W50" i="26"/>
  <c r="U50" i="26"/>
  <c r="S50" i="26"/>
  <c r="L50" i="26"/>
  <c r="T50" i="26" s="1"/>
  <c r="I50" i="26"/>
  <c r="B50" i="26"/>
  <c r="X49" i="26"/>
  <c r="W49" i="26"/>
  <c r="U49" i="26"/>
  <c r="S49" i="26"/>
  <c r="L49" i="26"/>
  <c r="T49" i="26" s="1"/>
  <c r="I49" i="26"/>
  <c r="B49" i="26"/>
  <c r="X48" i="26"/>
  <c r="W48" i="26"/>
  <c r="U48" i="26"/>
  <c r="S48" i="26"/>
  <c r="L48" i="26"/>
  <c r="T48" i="26" s="1"/>
  <c r="I48" i="26"/>
  <c r="B48" i="26"/>
  <c r="X47" i="26"/>
  <c r="W47" i="26"/>
  <c r="U47" i="26"/>
  <c r="S47" i="26"/>
  <c r="L47" i="26"/>
  <c r="T47" i="26" s="1"/>
  <c r="I47" i="26"/>
  <c r="B47" i="26"/>
  <c r="X46" i="26"/>
  <c r="W46" i="26"/>
  <c r="U46" i="26"/>
  <c r="S46" i="26"/>
  <c r="L46" i="26"/>
  <c r="T46" i="26" s="1"/>
  <c r="I46" i="26"/>
  <c r="B46" i="26"/>
  <c r="X45" i="26"/>
  <c r="W45" i="26"/>
  <c r="U45" i="26"/>
  <c r="S45" i="26"/>
  <c r="L45" i="26"/>
  <c r="T45" i="26" s="1"/>
  <c r="I45" i="26"/>
  <c r="B45" i="26"/>
  <c r="X44" i="26"/>
  <c r="W44" i="26"/>
  <c r="U44" i="26"/>
  <c r="S44" i="26"/>
  <c r="L44" i="26"/>
  <c r="T44" i="26" s="1"/>
  <c r="I44" i="26"/>
  <c r="B44" i="26"/>
  <c r="X43" i="26"/>
  <c r="W43" i="26"/>
  <c r="U43" i="26"/>
  <c r="S43" i="26"/>
  <c r="L43" i="26"/>
  <c r="T43" i="26" s="1"/>
  <c r="I43" i="26"/>
  <c r="B43" i="26"/>
  <c r="X42" i="26"/>
  <c r="W42" i="26"/>
  <c r="U42" i="26"/>
  <c r="S42" i="26"/>
  <c r="L42" i="26"/>
  <c r="T42" i="26" s="1"/>
  <c r="I42" i="26"/>
  <c r="B42" i="26"/>
  <c r="X41" i="26"/>
  <c r="W41" i="26"/>
  <c r="U41" i="26"/>
  <c r="S41" i="26"/>
  <c r="L41" i="26"/>
  <c r="T41" i="26" s="1"/>
  <c r="I41" i="26"/>
  <c r="B41" i="26"/>
  <c r="X40" i="26"/>
  <c r="W40" i="26"/>
  <c r="U40" i="26"/>
  <c r="S40" i="26"/>
  <c r="L40" i="26"/>
  <c r="T40" i="26" s="1"/>
  <c r="I40" i="26"/>
  <c r="B40" i="26"/>
  <c r="X39" i="26"/>
  <c r="W39" i="26"/>
  <c r="U39" i="26"/>
  <c r="S39" i="26"/>
  <c r="L39" i="26"/>
  <c r="T39" i="26" s="1"/>
  <c r="I39" i="26"/>
  <c r="B39" i="26"/>
  <c r="X38" i="26"/>
  <c r="W38" i="26"/>
  <c r="U38" i="26"/>
  <c r="S38" i="26"/>
  <c r="L38" i="26"/>
  <c r="T38" i="26" s="1"/>
  <c r="I38" i="26"/>
  <c r="B38" i="26"/>
  <c r="X37" i="26"/>
  <c r="W37" i="26"/>
  <c r="U37" i="26"/>
  <c r="S37" i="26"/>
  <c r="L37" i="26"/>
  <c r="T37" i="26" s="1"/>
  <c r="I37" i="26"/>
  <c r="B37" i="26"/>
  <c r="X36" i="26"/>
  <c r="W36" i="26"/>
  <c r="U36" i="26"/>
  <c r="S36" i="26"/>
  <c r="L36" i="26"/>
  <c r="T36" i="26" s="1"/>
  <c r="I36" i="26"/>
  <c r="B36" i="26"/>
  <c r="X35" i="26"/>
  <c r="S35" i="26"/>
  <c r="L35" i="26"/>
  <c r="T35" i="26" s="1"/>
  <c r="I35" i="26"/>
  <c r="B35" i="26"/>
  <c r="X34" i="26"/>
  <c r="S34" i="26"/>
  <c r="L34" i="26"/>
  <c r="T34" i="26" s="1"/>
  <c r="I34" i="26"/>
  <c r="X33" i="26"/>
  <c r="S33" i="26"/>
  <c r="L33" i="26"/>
  <c r="T33" i="26" s="1"/>
  <c r="I33" i="26"/>
  <c r="B33" i="26"/>
  <c r="X32" i="26"/>
  <c r="S32" i="26"/>
  <c r="L32" i="26"/>
  <c r="T32" i="26" s="1"/>
  <c r="I32" i="26"/>
  <c r="B32" i="26"/>
  <c r="X31" i="26"/>
  <c r="S31" i="26"/>
  <c r="L31" i="26"/>
  <c r="T31" i="26" s="1"/>
  <c r="I31" i="26"/>
  <c r="X30" i="26"/>
  <c r="W30" i="26"/>
  <c r="U30" i="26"/>
  <c r="S30" i="26"/>
  <c r="L30" i="26"/>
  <c r="T30" i="26" s="1"/>
  <c r="I30" i="26"/>
  <c r="O28" i="26"/>
  <c r="N28" i="26"/>
  <c r="W26" i="26"/>
  <c r="M26" i="26"/>
  <c r="G26" i="26"/>
  <c r="C26" i="26" s="1"/>
  <c r="E26" i="26"/>
  <c r="E79" i="26" s="1"/>
  <c r="D26" i="26"/>
  <c r="D46" i="26" s="1"/>
  <c r="L25" i="26"/>
  <c r="R66" i="26" s="1"/>
  <c r="V24" i="26"/>
  <c r="U24" i="26"/>
  <c r="AA23" i="26"/>
  <c r="AA89" i="26" s="1"/>
  <c r="V23" i="26"/>
  <c r="U23" i="26"/>
  <c r="AA20" i="26"/>
  <c r="AA18" i="26"/>
  <c r="Z18" i="26"/>
  <c r="Y18" i="26"/>
  <c r="X18" i="26"/>
  <c r="X19" i="26" s="1"/>
  <c r="W18" i="26"/>
  <c r="V18" i="26"/>
  <c r="U18" i="26"/>
  <c r="T18" i="26"/>
  <c r="S18" i="26"/>
  <c r="R18" i="26"/>
  <c r="Q18" i="26"/>
  <c r="P18" i="26"/>
  <c r="O18" i="26"/>
  <c r="N18" i="26"/>
  <c r="M18" i="26"/>
  <c r="L18" i="26"/>
  <c r="K18" i="26"/>
  <c r="J18" i="26"/>
  <c r="I18" i="26"/>
  <c r="H18" i="26"/>
  <c r="G18" i="26"/>
  <c r="F18" i="26"/>
  <c r="E18" i="26"/>
  <c r="D18" i="26"/>
  <c r="C18" i="26"/>
  <c r="AA17" i="26"/>
  <c r="Z17" i="26"/>
  <c r="Y17" i="26"/>
  <c r="X17" i="26"/>
  <c r="W17" i="26"/>
  <c r="V17" i="26"/>
  <c r="U17" i="26"/>
  <c r="T17" i="26"/>
  <c r="S17" i="26"/>
  <c r="R17" i="26"/>
  <c r="Q17" i="26"/>
  <c r="P17" i="26"/>
  <c r="O17" i="26"/>
  <c r="N17" i="26"/>
  <c r="M17" i="26"/>
  <c r="L17" i="26"/>
  <c r="K17" i="26"/>
  <c r="J17" i="26"/>
  <c r="I17" i="26"/>
  <c r="H17" i="26"/>
  <c r="G17" i="26"/>
  <c r="F17" i="26"/>
  <c r="E17" i="26"/>
  <c r="D17" i="26"/>
  <c r="C17" i="26"/>
  <c r="AA2" i="26"/>
  <c r="Z2" i="26"/>
  <c r="Y2" i="26"/>
  <c r="X2" i="26"/>
  <c r="W2" i="26"/>
  <c r="V2" i="26"/>
  <c r="U2" i="26"/>
  <c r="T2" i="26"/>
  <c r="S2" i="26"/>
  <c r="R2" i="26"/>
  <c r="Q2" i="26"/>
  <c r="P2" i="26"/>
  <c r="O2" i="26"/>
  <c r="N2" i="26"/>
  <c r="M2" i="26"/>
  <c r="L2" i="26"/>
  <c r="K2" i="26"/>
  <c r="J2" i="26"/>
  <c r="I2" i="26"/>
  <c r="H2" i="26"/>
  <c r="G2" i="26"/>
  <c r="F2" i="26"/>
  <c r="E2" i="26"/>
  <c r="D2" i="26"/>
  <c r="C2" i="26"/>
  <c r="B2" i="26"/>
  <c r="AA1" i="26"/>
  <c r="Z1" i="26"/>
  <c r="Y1" i="26"/>
  <c r="X1" i="26"/>
  <c r="W1" i="26"/>
  <c r="V1" i="26"/>
  <c r="U1" i="26"/>
  <c r="T1" i="26"/>
  <c r="S1" i="26"/>
  <c r="R1" i="26"/>
  <c r="Q1" i="26"/>
  <c r="P1" i="26"/>
  <c r="O1" i="26"/>
  <c r="N1" i="26"/>
  <c r="M1" i="26"/>
  <c r="L1" i="26"/>
  <c r="K1" i="26"/>
  <c r="J1" i="26"/>
  <c r="I1" i="26"/>
  <c r="H1" i="26"/>
  <c r="G1" i="26"/>
  <c r="F1" i="26"/>
  <c r="E1" i="26"/>
  <c r="D1" i="26"/>
  <c r="C1" i="26"/>
  <c r="B1" i="26"/>
  <c r="AA22" i="26" l="1" a="1"/>
  <c r="AA22" i="26" s="1"/>
  <c r="D160" i="26"/>
  <c r="D156" i="26"/>
  <c r="D141" i="26"/>
  <c r="D146" i="26"/>
  <c r="D147" i="26"/>
  <c r="D162" i="26"/>
  <c r="D171" i="26"/>
  <c r="R270" i="26"/>
  <c r="D315" i="26"/>
  <c r="D265" i="26"/>
  <c r="D259" i="26"/>
  <c r="D254" i="26" s="1"/>
  <c r="C315" i="26"/>
  <c r="D177" i="26"/>
  <c r="D149" i="26"/>
  <c r="D215" i="26"/>
  <c r="D73" i="26"/>
  <c r="D87" i="26"/>
  <c r="D99" i="26"/>
  <c r="R280" i="26"/>
  <c r="D25" i="26"/>
  <c r="D20" i="26" s="1"/>
  <c r="R274" i="26"/>
  <c r="R297" i="26"/>
  <c r="R295" i="26"/>
  <c r="R284" i="26"/>
  <c r="R269" i="26"/>
  <c r="W269" i="26" s="1"/>
  <c r="R289" i="26"/>
  <c r="D229" i="26"/>
  <c r="R267" i="26"/>
  <c r="W267" i="26" s="1"/>
  <c r="R272" i="26"/>
  <c r="C395" i="26"/>
  <c r="C381" i="26"/>
  <c r="D349" i="26"/>
  <c r="D40" i="26"/>
  <c r="R268" i="26"/>
  <c r="W268" i="26" s="1"/>
  <c r="R281" i="26"/>
  <c r="R305" i="26"/>
  <c r="E396" i="26"/>
  <c r="C423" i="26"/>
  <c r="D81" i="26"/>
  <c r="D183" i="26"/>
  <c r="D202" i="26"/>
  <c r="D335" i="26"/>
  <c r="C391" i="26"/>
  <c r="D346" i="26"/>
  <c r="C384" i="26"/>
  <c r="D30" i="26"/>
  <c r="D54" i="26"/>
  <c r="D181" i="26"/>
  <c r="D203" i="26"/>
  <c r="D235" i="26"/>
  <c r="R288" i="26"/>
  <c r="R301" i="26"/>
  <c r="R412" i="26"/>
  <c r="C411" i="26"/>
  <c r="R383" i="26"/>
  <c r="W383" i="26" s="1"/>
  <c r="R265" i="26"/>
  <c r="W265" i="26" s="1"/>
  <c r="R279" i="26"/>
  <c r="D38" i="26"/>
  <c r="R381" i="26"/>
  <c r="D52" i="26"/>
  <c r="C238" i="26"/>
  <c r="D278" i="26"/>
  <c r="D280" i="26"/>
  <c r="R286" i="26"/>
  <c r="R299" i="26"/>
  <c r="E376" i="26"/>
  <c r="E371" i="26" s="1"/>
  <c r="F471" i="26"/>
  <c r="F467" i="26"/>
  <c r="F392" i="26"/>
  <c r="F396" i="26"/>
  <c r="F409" i="26"/>
  <c r="F440" i="26"/>
  <c r="F429" i="26"/>
  <c r="F446" i="26"/>
  <c r="F435" i="26"/>
  <c r="F434" i="26"/>
  <c r="C105" i="26"/>
  <c r="C52" i="26"/>
  <c r="C99" i="26"/>
  <c r="F298" i="26"/>
  <c r="F309" i="26"/>
  <c r="D131" i="26"/>
  <c r="C170" i="26"/>
  <c r="D218" i="26"/>
  <c r="D274" i="26"/>
  <c r="D282" i="26"/>
  <c r="E131" i="26"/>
  <c r="E166" i="26"/>
  <c r="D343" i="26"/>
  <c r="D356" i="26"/>
  <c r="E73" i="26"/>
  <c r="E87" i="26"/>
  <c r="E156" i="26"/>
  <c r="C158" i="26"/>
  <c r="C160" i="26"/>
  <c r="D311" i="26"/>
  <c r="C436" i="26"/>
  <c r="AA791" i="26"/>
  <c r="E118" i="26"/>
  <c r="D317" i="26"/>
  <c r="E478" i="26"/>
  <c r="E42" i="26"/>
  <c r="R154" i="26"/>
  <c r="R179" i="26"/>
  <c r="R181" i="26"/>
  <c r="R183" i="26"/>
  <c r="D268" i="26"/>
  <c r="D297" i="26"/>
  <c r="D299" i="26"/>
  <c r="D340" i="26"/>
  <c r="R156" i="26"/>
  <c r="R158" i="26"/>
  <c r="C202" i="26"/>
  <c r="D212" i="26"/>
  <c r="R303" i="26"/>
  <c r="C407" i="26"/>
  <c r="R175" i="26"/>
  <c r="C242" i="26"/>
  <c r="D255" i="26"/>
  <c r="D261" i="26"/>
  <c r="D293" i="26"/>
  <c r="D319" i="26"/>
  <c r="D376" i="26"/>
  <c r="D371" i="26" s="1"/>
  <c r="AC2" i="26"/>
  <c r="AA4" i="26" s="1"/>
  <c r="E40" i="26"/>
  <c r="R149" i="26"/>
  <c r="W149" i="26" s="1"/>
  <c r="R152" i="26"/>
  <c r="W152" i="26" s="1"/>
  <c r="C203" i="26"/>
  <c r="D231" i="26"/>
  <c r="D242" i="26"/>
  <c r="D257" i="26"/>
  <c r="D283" i="26"/>
  <c r="D322" i="26"/>
  <c r="D337" i="26"/>
  <c r="E38" i="26"/>
  <c r="D266" i="26"/>
  <c r="D313" i="26"/>
  <c r="D330" i="26"/>
  <c r="R169" i="26"/>
  <c r="D263" i="26"/>
  <c r="D364" i="26"/>
  <c r="C473" i="26"/>
  <c r="C196" i="26"/>
  <c r="E81" i="26"/>
  <c r="R147" i="26"/>
  <c r="R165" i="26"/>
  <c r="R167" i="26"/>
  <c r="D196" i="26"/>
  <c r="C240" i="26"/>
  <c r="D264" i="26"/>
  <c r="R275" i="26"/>
  <c r="R283" i="26"/>
  <c r="R285" i="26"/>
  <c r="R287" i="26"/>
  <c r="C460" i="26"/>
  <c r="E102" i="26"/>
  <c r="E25" i="26"/>
  <c r="E20" i="26" s="1"/>
  <c r="D75" i="26"/>
  <c r="R191" i="26"/>
  <c r="D240" i="26"/>
  <c r="D258" i="26"/>
  <c r="D361" i="26"/>
  <c r="E54" i="26"/>
  <c r="E221" i="26"/>
  <c r="C235" i="26"/>
  <c r="D324" i="26"/>
  <c r="C449" i="26"/>
  <c r="R405" i="26"/>
  <c r="R407" i="26"/>
  <c r="D107" i="26"/>
  <c r="E110" i="26"/>
  <c r="D125" i="26"/>
  <c r="D176" i="26"/>
  <c r="D180" i="26"/>
  <c r="D198" i="26"/>
  <c r="D213" i="26"/>
  <c r="D238" i="26"/>
  <c r="C455" i="26"/>
  <c r="C28" i="26"/>
  <c r="E47" i="26"/>
  <c r="D55" i="26"/>
  <c r="D57" i="26"/>
  <c r="E59" i="26"/>
  <c r="E83" i="26"/>
  <c r="C165" i="26"/>
  <c r="D210" i="26"/>
  <c r="E264" i="26"/>
  <c r="D290" i="26"/>
  <c r="D296" i="26"/>
  <c r="D320" i="26"/>
  <c r="F338" i="26"/>
  <c r="E385" i="26"/>
  <c r="R397" i="26"/>
  <c r="C422" i="26"/>
  <c r="E432" i="26"/>
  <c r="F459" i="26"/>
  <c r="V792" i="26"/>
  <c r="U798" i="26" s="1"/>
  <c r="D110" i="26"/>
  <c r="R50" i="26"/>
  <c r="D411" i="26"/>
  <c r="D473" i="26"/>
  <c r="R34" i="26"/>
  <c r="E63" i="26"/>
  <c r="R403" i="26"/>
  <c r="D155" i="26"/>
  <c r="R166" i="26"/>
  <c r="D178" i="26"/>
  <c r="D192" i="26"/>
  <c r="C230" i="26"/>
  <c r="C264" i="26"/>
  <c r="D83" i="26"/>
  <c r="C148" i="26"/>
  <c r="R150" i="26"/>
  <c r="W150" i="26" s="1"/>
  <c r="R170" i="26"/>
  <c r="R174" i="26"/>
  <c r="C186" i="26"/>
  <c r="D188" i="26"/>
  <c r="C190" i="26"/>
  <c r="D243" i="26"/>
  <c r="R382" i="26"/>
  <c r="W382" i="26" s="1"/>
  <c r="D385" i="26"/>
  <c r="R387" i="26"/>
  <c r="D426" i="26"/>
  <c r="D144" i="26"/>
  <c r="C332" i="26"/>
  <c r="F373" i="26"/>
  <c r="F385" i="26"/>
  <c r="F416" i="26"/>
  <c r="D35" i="26"/>
  <c r="E41" i="26"/>
  <c r="D43" i="26"/>
  <c r="C68" i="26"/>
  <c r="E91" i="26"/>
  <c r="D105" i="26"/>
  <c r="C108" i="26"/>
  <c r="D139" i="26"/>
  <c r="C145" i="26"/>
  <c r="R159" i="26"/>
  <c r="E165" i="26"/>
  <c r="R184" i="26"/>
  <c r="R186" i="26"/>
  <c r="R188" i="26"/>
  <c r="R190" i="26"/>
  <c r="D247" i="26"/>
  <c r="D279" i="26"/>
  <c r="D300" i="26"/>
  <c r="D323" i="26"/>
  <c r="D332" i="26"/>
  <c r="D345" i="26"/>
  <c r="D380" i="26"/>
  <c r="R420" i="26"/>
  <c r="D71" i="26"/>
  <c r="D76" i="26"/>
  <c r="D113" i="26"/>
  <c r="E411" i="26"/>
  <c r="E473" i="26"/>
  <c r="E69" i="26"/>
  <c r="E71" i="26"/>
  <c r="R423" i="26"/>
  <c r="E465" i="26"/>
  <c r="C282" i="26"/>
  <c r="F393" i="26"/>
  <c r="C128" i="26"/>
  <c r="R168" i="26"/>
  <c r="C426" i="26"/>
  <c r="C432" i="26"/>
  <c r="C462" i="26"/>
  <c r="E471" i="26"/>
  <c r="C37" i="26"/>
  <c r="D59" i="26"/>
  <c r="D207" i="26"/>
  <c r="D223" i="26"/>
  <c r="D230" i="26"/>
  <c r="E55" i="26"/>
  <c r="D91" i="26"/>
  <c r="E43" i="26"/>
  <c r="D68" i="26"/>
  <c r="D79" i="26"/>
  <c r="E86" i="26"/>
  <c r="E105" i="26"/>
  <c r="D108" i="26"/>
  <c r="C140" i="26"/>
  <c r="D145" i="26"/>
  <c r="D151" i="26"/>
  <c r="R161" i="26"/>
  <c r="R163" i="26"/>
  <c r="D200" i="26"/>
  <c r="C275" i="26"/>
  <c r="R290" i="26"/>
  <c r="R296" i="26"/>
  <c r="R306" i="26"/>
  <c r="D326" i="26"/>
  <c r="D329" i="26"/>
  <c r="D357" i="26"/>
  <c r="R418" i="26"/>
  <c r="R422" i="26"/>
  <c r="E113" i="26"/>
  <c r="E268" i="26"/>
  <c r="F465" i="26"/>
  <c r="E125" i="26"/>
  <c r="R389" i="26"/>
  <c r="R391" i="26"/>
  <c r="R401" i="26"/>
  <c r="R399" i="26"/>
  <c r="D432" i="26"/>
  <c r="E28" i="26"/>
  <c r="D32" i="26"/>
  <c r="C35" i="26"/>
  <c r="D41" i="26"/>
  <c r="D165" i="26"/>
  <c r="R182" i="26"/>
  <c r="D236" i="26"/>
  <c r="D29" i="26"/>
  <c r="E68" i="26"/>
  <c r="D102" i="26"/>
  <c r="D140" i="26"/>
  <c r="D267" i="26"/>
  <c r="R271" i="26"/>
  <c r="R273" i="26"/>
  <c r="D281" i="26"/>
  <c r="D360" i="26"/>
  <c r="F380" i="26"/>
  <c r="R385" i="26"/>
  <c r="W385" i="26" s="1"/>
  <c r="R408" i="26"/>
  <c r="R414" i="26"/>
  <c r="R416" i="26"/>
  <c r="C442" i="26"/>
  <c r="C481" i="26"/>
  <c r="F217" i="26"/>
  <c r="F245" i="26"/>
  <c r="F232" i="26"/>
  <c r="F179" i="26"/>
  <c r="F167" i="26"/>
  <c r="F216" i="26"/>
  <c r="F205" i="26"/>
  <c r="F199" i="26"/>
  <c r="F236" i="26"/>
  <c r="F221" i="26"/>
  <c r="F241" i="26"/>
  <c r="F218" i="26"/>
  <c r="F180" i="26"/>
  <c r="F185" i="26"/>
  <c r="F141" i="26"/>
  <c r="F229" i="26"/>
  <c r="F207" i="26"/>
  <c r="F142" i="26"/>
  <c r="F137" i="26" s="1"/>
  <c r="F226" i="26"/>
  <c r="F153" i="26"/>
  <c r="F146" i="26"/>
  <c r="F240" i="26"/>
  <c r="F213" i="26"/>
  <c r="F166" i="26"/>
  <c r="F150" i="26"/>
  <c r="F138" i="26"/>
  <c r="F149" i="26"/>
  <c r="F151" i="26"/>
  <c r="F202" i="26"/>
  <c r="F210" i="26"/>
  <c r="F181" i="26"/>
  <c r="F197" i="26"/>
  <c r="F211" i="26"/>
  <c r="F225" i="26"/>
  <c r="F193" i="26"/>
  <c r="F175" i="26"/>
  <c r="F190" i="26"/>
  <c r="F165" i="26"/>
  <c r="Y797" i="26"/>
  <c r="C30" i="26"/>
  <c r="R32" i="26"/>
  <c r="W32" i="26" s="1"/>
  <c r="R62" i="26"/>
  <c r="R64" i="26"/>
  <c r="C70" i="26"/>
  <c r="C120" i="26"/>
  <c r="C25" i="26"/>
  <c r="C20" i="26" s="1"/>
  <c r="E147" i="26"/>
  <c r="E150" i="26"/>
  <c r="E142" i="26"/>
  <c r="E137" i="26" s="1"/>
  <c r="E245" i="26"/>
  <c r="E179" i="26"/>
  <c r="E167" i="26"/>
  <c r="E216" i="26"/>
  <c r="E199" i="26"/>
  <c r="E236" i="26"/>
  <c r="E145" i="26"/>
  <c r="E210" i="26"/>
  <c r="E151" i="26"/>
  <c r="E149" i="26"/>
  <c r="E138" i="26"/>
  <c r="E241" i="26"/>
  <c r="E218" i="26"/>
  <c r="E141" i="26"/>
  <c r="E180" i="26"/>
  <c r="E229" i="26"/>
  <c r="E207" i="26"/>
  <c r="E225" i="26"/>
  <c r="C84" i="26"/>
  <c r="C45" i="26"/>
  <c r="C91" i="26"/>
  <c r="C192" i="26"/>
  <c r="C154" i="26"/>
  <c r="C146" i="26"/>
  <c r="C159" i="26"/>
  <c r="C138" i="26"/>
  <c r="C150" i="26"/>
  <c r="C208" i="26"/>
  <c r="C204" i="26"/>
  <c r="C194" i="26"/>
  <c r="C179" i="26"/>
  <c r="C175" i="26"/>
  <c r="C221" i="26"/>
  <c r="C166" i="26"/>
  <c r="C171" i="26"/>
  <c r="C231" i="26"/>
  <c r="C164" i="26"/>
  <c r="C236" i="26"/>
  <c r="C212" i="26"/>
  <c r="C229" i="26"/>
  <c r="C223" i="26"/>
  <c r="C162" i="26"/>
  <c r="C243" i="26"/>
  <c r="C215" i="26"/>
  <c r="C155" i="26"/>
  <c r="C149" i="26"/>
  <c r="C147" i="26"/>
  <c r="C234" i="26"/>
  <c r="C200" i="26"/>
  <c r="C180" i="26"/>
  <c r="C178" i="26"/>
  <c r="E181" i="26"/>
  <c r="C247" i="26"/>
  <c r="R67" i="26"/>
  <c r="R31" i="26"/>
  <c r="W31" i="26" s="1"/>
  <c r="R60" i="26"/>
  <c r="R47" i="26"/>
  <c r="R33" i="26"/>
  <c r="W33" i="26" s="1"/>
  <c r="R48" i="26"/>
  <c r="R74" i="26"/>
  <c r="R46" i="26"/>
  <c r="R63" i="26"/>
  <c r="R65" i="26"/>
  <c r="R44" i="26"/>
  <c r="R30" i="26"/>
  <c r="C107" i="26"/>
  <c r="C110" i="26"/>
  <c r="C87" i="26"/>
  <c r="C113" i="26"/>
  <c r="E144" i="26"/>
  <c r="C40" i="26"/>
  <c r="R61" i="26"/>
  <c r="C126" i="26"/>
  <c r="C125" i="26"/>
  <c r="C69" i="26"/>
  <c r="C54" i="26"/>
  <c r="C116" i="26"/>
  <c r="C72" i="26"/>
  <c r="C57" i="26"/>
  <c r="C39" i="26"/>
  <c r="C80" i="26"/>
  <c r="C42" i="26"/>
  <c r="C55" i="26"/>
  <c r="C41" i="26"/>
  <c r="C129" i="26"/>
  <c r="C36" i="26"/>
  <c r="C67" i="26"/>
  <c r="C58" i="26"/>
  <c r="C56" i="26"/>
  <c r="C117" i="26"/>
  <c r="C124" i="26"/>
  <c r="C100" i="26"/>
  <c r="C82" i="26"/>
  <c r="C78" i="26"/>
  <c r="C53" i="26"/>
  <c r="C23" i="26"/>
  <c r="C94" i="26"/>
  <c r="C97" i="26"/>
  <c r="R49" i="26"/>
  <c r="C51" i="26"/>
  <c r="C38" i="26"/>
  <c r="R45" i="26"/>
  <c r="C121" i="26"/>
  <c r="C71" i="26"/>
  <c r="C73" i="26"/>
  <c r="W34" i="26"/>
  <c r="C76" i="26"/>
  <c r="C102" i="26"/>
  <c r="C131" i="26"/>
  <c r="E202" i="26"/>
  <c r="D37" i="26"/>
  <c r="D51" i="26"/>
  <c r="D70" i="26"/>
  <c r="D121" i="26"/>
  <c r="D21" i="26"/>
  <c r="E106" i="26"/>
  <c r="E103" i="26"/>
  <c r="E95" i="26"/>
  <c r="E77" i="26"/>
  <c r="E74" i="26"/>
  <c r="E72" i="26"/>
  <c r="E57" i="26"/>
  <c r="E44" i="26"/>
  <c r="E39" i="26"/>
  <c r="E111" i="26"/>
  <c r="E129" i="26"/>
  <c r="E122" i="26"/>
  <c r="E100" i="26"/>
  <c r="E84" i="26"/>
  <c r="E108" i="26"/>
  <c r="E76" i="26"/>
  <c r="E52" i="26"/>
  <c r="E31" i="26"/>
  <c r="D33" i="26"/>
  <c r="D39" i="26"/>
  <c r="D48" i="26"/>
  <c r="D58" i="26"/>
  <c r="D67" i="26"/>
  <c r="D72" i="26"/>
  <c r="D94" i="26"/>
  <c r="E97" i="26"/>
  <c r="D114" i="26"/>
  <c r="D126" i="26"/>
  <c r="C319" i="26"/>
  <c r="D476" i="26"/>
  <c r="D392" i="26"/>
  <c r="D373" i="26"/>
  <c r="D408" i="26"/>
  <c r="D382" i="26"/>
  <c r="D423" i="26"/>
  <c r="F473" i="26"/>
  <c r="D23" i="26"/>
  <c r="D53" i="26"/>
  <c r="E58" i="26"/>
  <c r="D78" i="26"/>
  <c r="D82" i="26"/>
  <c r="D92" i="26"/>
  <c r="E94" i="26"/>
  <c r="E114" i="26"/>
  <c r="D124" i="26"/>
  <c r="E126" i="26"/>
  <c r="R178" i="26"/>
  <c r="E354" i="26"/>
  <c r="E392" i="26"/>
  <c r="E373" i="26"/>
  <c r="E408" i="26"/>
  <c r="E382" i="26"/>
  <c r="R396" i="26"/>
  <c r="R398" i="26"/>
  <c r="R400" i="26"/>
  <c r="E423" i="26"/>
  <c r="D65" i="26"/>
  <c r="D128" i="26"/>
  <c r="F312" i="26"/>
  <c r="F284" i="26"/>
  <c r="E22" i="26"/>
  <c r="E56" i="26"/>
  <c r="D77" i="26"/>
  <c r="D118" i="26"/>
  <c r="D116" i="26"/>
  <c r="D86" i="26"/>
  <c r="D36" i="26"/>
  <c r="D103" i="26"/>
  <c r="D95" i="26"/>
  <c r="D111" i="26"/>
  <c r="D80" i="26"/>
  <c r="D64" i="26"/>
  <c r="D49" i="26"/>
  <c r="D42" i="26"/>
  <c r="D28" i="26"/>
  <c r="D24" i="26"/>
  <c r="D129" i="26"/>
  <c r="D122" i="26"/>
  <c r="D120" i="26"/>
  <c r="D100" i="26"/>
  <c r="D84" i="26"/>
  <c r="E294" i="26"/>
  <c r="E37" i="26"/>
  <c r="D56" i="26"/>
  <c r="E70" i="26"/>
  <c r="E121" i="26"/>
  <c r="E361" i="26"/>
  <c r="D97" i="26"/>
  <c r="E298" i="26"/>
  <c r="R424" i="26"/>
  <c r="R417" i="26"/>
  <c r="R386" i="26"/>
  <c r="W386" i="26" s="1"/>
  <c r="R384" i="26"/>
  <c r="W384" i="26" s="1"/>
  <c r="R415" i="26"/>
  <c r="R413" i="26"/>
  <c r="R395" i="26"/>
  <c r="R393" i="26"/>
  <c r="R390" i="26"/>
  <c r="R388" i="26"/>
  <c r="R392" i="26"/>
  <c r="R419" i="26"/>
  <c r="R421" i="26"/>
  <c r="E23" i="26"/>
  <c r="D27" i="26"/>
  <c r="D31" i="26"/>
  <c r="E53" i="26"/>
  <c r="E60" i="26"/>
  <c r="D62" i="26"/>
  <c r="E78" i="26"/>
  <c r="E92" i="26"/>
  <c r="D117" i="26"/>
  <c r="R176" i="26"/>
  <c r="R164" i="26"/>
  <c r="R157" i="26"/>
  <c r="R180" i="26"/>
  <c r="R148" i="26"/>
  <c r="W148" i="26" s="1"/>
  <c r="R172" i="26"/>
  <c r="R162" i="26"/>
  <c r="R187" i="26"/>
  <c r="R177" i="26"/>
  <c r="R155" i="26"/>
  <c r="R151" i="26"/>
  <c r="W151" i="26" s="1"/>
  <c r="F256" i="26"/>
  <c r="C278" i="26"/>
  <c r="F408" i="26"/>
  <c r="F397" i="26"/>
  <c r="F382" i="26"/>
  <c r="F457" i="26"/>
  <c r="F432" i="26"/>
  <c r="R404" i="26"/>
  <c r="D440" i="26"/>
  <c r="E27" i="26"/>
  <c r="E36" i="26"/>
  <c r="D69" i="26"/>
  <c r="E117" i="26"/>
  <c r="D159" i="26"/>
  <c r="D138" i="26"/>
  <c r="D150" i="26"/>
  <c r="D142" i="26"/>
  <c r="D137" i="26" s="1"/>
  <c r="D205" i="26"/>
  <c r="D194" i="26"/>
  <c r="D189" i="26"/>
  <c r="D179" i="26"/>
  <c r="D167" i="26"/>
  <c r="D234" i="26"/>
  <c r="D164" i="26"/>
  <c r="D157" i="26"/>
  <c r="R153" i="26"/>
  <c r="D166" i="26"/>
  <c r="R171" i="26"/>
  <c r="R173" i="26"/>
  <c r="R189" i="26"/>
  <c r="D221" i="26"/>
  <c r="D239" i="26"/>
  <c r="E291" i="26"/>
  <c r="R406" i="26"/>
  <c r="E416" i="26"/>
  <c r="E440" i="26"/>
  <c r="E446" i="26"/>
  <c r="C408" i="26"/>
  <c r="R266" i="26"/>
  <c r="W266" i="26" s="1"/>
  <c r="R298" i="26"/>
  <c r="D327" i="26"/>
  <c r="C372" i="26"/>
  <c r="C392" i="26"/>
  <c r="R264" i="26"/>
  <c r="R291" i="26"/>
  <c r="C464" i="26"/>
  <c r="R282" i="26"/>
  <c r="R300" i="26"/>
  <c r="R302" i="26"/>
  <c r="R304" i="26"/>
  <c r="D306" i="26"/>
  <c r="D308" i="26"/>
  <c r="D348" i="26"/>
  <c r="D353" i="26"/>
  <c r="M490" i="26"/>
  <c r="X798" i="26"/>
  <c r="U792" i="26" s="1"/>
  <c r="Y795" i="26"/>
  <c r="AA787" i="26"/>
  <c r="P434" i="26" a="1"/>
  <c r="P434" i="26" s="1"/>
  <c r="N374" i="26" s="1"/>
  <c r="L192" i="26"/>
  <c r="P174" i="26" s="1"/>
  <c r="M439" i="26"/>
  <c r="AA373" i="26" a="1"/>
  <c r="AA373" i="26" s="1"/>
  <c r="U384" i="26"/>
  <c r="E445" i="26"/>
  <c r="E435" i="26"/>
  <c r="E429" i="26"/>
  <c r="E427" i="26"/>
  <c r="E419" i="26"/>
  <c r="E403" i="26"/>
  <c r="E387" i="26"/>
  <c r="E406" i="26"/>
  <c r="E390" i="26"/>
  <c r="E461" i="26"/>
  <c r="E453" i="26"/>
  <c r="E420" i="26"/>
  <c r="E404" i="26"/>
  <c r="E388" i="26"/>
  <c r="E476" i="26"/>
  <c r="E472" i="26"/>
  <c r="E468" i="26"/>
  <c r="E464" i="26"/>
  <c r="E456" i="26"/>
  <c r="E422" i="26"/>
  <c r="E379" i="26"/>
  <c r="E442" i="26"/>
  <c r="E438" i="26"/>
  <c r="E421" i="26"/>
  <c r="E405" i="26"/>
  <c r="E389" i="26"/>
  <c r="E374" i="26"/>
  <c r="E466" i="26"/>
  <c r="E457" i="26"/>
  <c r="E410" i="26"/>
  <c r="E400" i="26"/>
  <c r="E482" i="26"/>
  <c r="E451" i="26"/>
  <c r="E426" i="26"/>
  <c r="E469" i="26"/>
  <c r="E444" i="26"/>
  <c r="E437" i="26"/>
  <c r="E417" i="26"/>
  <c r="E480" i="26"/>
  <c r="E455" i="26"/>
  <c r="E431" i="26"/>
  <c r="E401" i="26"/>
  <c r="E394" i="26"/>
  <c r="E384" i="26"/>
  <c r="E372" i="26"/>
  <c r="E381" i="26"/>
  <c r="E395" i="26"/>
  <c r="D415" i="26"/>
  <c r="E475" i="26"/>
  <c r="F461" i="26"/>
  <c r="F453" i="26"/>
  <c r="F420" i="26"/>
  <c r="F404" i="26"/>
  <c r="F388" i="26"/>
  <c r="F407" i="26"/>
  <c r="F391" i="26"/>
  <c r="F376" i="26"/>
  <c r="F371" i="26" s="1"/>
  <c r="F482" i="26"/>
  <c r="F442" i="26"/>
  <c r="F438" i="26"/>
  <c r="F421" i="26"/>
  <c r="F405" i="26"/>
  <c r="F389" i="26"/>
  <c r="F374" i="26"/>
  <c r="F448" i="26"/>
  <c r="F423" i="26"/>
  <c r="F480" i="26"/>
  <c r="F476" i="26"/>
  <c r="F472" i="26"/>
  <c r="F468" i="26"/>
  <c r="F464" i="26"/>
  <c r="F456" i="26"/>
  <c r="F422" i="26"/>
  <c r="F406" i="26"/>
  <c r="F390" i="26"/>
  <c r="F379" i="26"/>
  <c r="F469" i="26"/>
  <c r="F444" i="26"/>
  <c r="F437" i="26"/>
  <c r="F417" i="26"/>
  <c r="F431" i="26"/>
  <c r="F401" i="26"/>
  <c r="F394" i="26"/>
  <c r="F384" i="26"/>
  <c r="F372" i="26"/>
  <c r="F428" i="26"/>
  <c r="F418" i="26"/>
  <c r="F411" i="26"/>
  <c r="F378" i="26"/>
  <c r="F375" i="26"/>
  <c r="F478" i="26"/>
  <c r="F475" i="26"/>
  <c r="F455" i="26"/>
  <c r="F451" i="26"/>
  <c r="F426" i="26"/>
  <c r="F381" i="26"/>
  <c r="D391" i="26"/>
  <c r="F395" i="26"/>
  <c r="F400" i="26"/>
  <c r="E407" i="26"/>
  <c r="E415" i="26"/>
  <c r="F419" i="26"/>
  <c r="D436" i="26"/>
  <c r="E447" i="26"/>
  <c r="E449" i="26"/>
  <c r="D451" i="26"/>
  <c r="E462" i="26"/>
  <c r="D464" i="26"/>
  <c r="C447" i="26"/>
  <c r="C441" i="26"/>
  <c r="C439" i="26"/>
  <c r="C417" i="26"/>
  <c r="C401" i="26"/>
  <c r="C385" i="26"/>
  <c r="C404" i="26"/>
  <c r="C388" i="26"/>
  <c r="C479" i="26"/>
  <c r="C475" i="26"/>
  <c r="C471" i="26"/>
  <c r="C467" i="26"/>
  <c r="C458" i="26"/>
  <c r="C450" i="26"/>
  <c r="C433" i="26"/>
  <c r="C431" i="26"/>
  <c r="C418" i="26"/>
  <c r="C402" i="26"/>
  <c r="C386" i="26"/>
  <c r="C461" i="26"/>
  <c r="C453" i="26"/>
  <c r="C420" i="26"/>
  <c r="C445" i="26"/>
  <c r="C435" i="26"/>
  <c r="C429" i="26"/>
  <c r="C427" i="26"/>
  <c r="C419" i="26"/>
  <c r="C403" i="26"/>
  <c r="C387" i="26"/>
  <c r="C474" i="26"/>
  <c r="C463" i="26"/>
  <c r="C425" i="26"/>
  <c r="C421" i="26"/>
  <c r="C415" i="26"/>
  <c r="C376" i="26"/>
  <c r="C371" i="26" s="1"/>
  <c r="C373" i="26"/>
  <c r="C405" i="26"/>
  <c r="C399" i="26"/>
  <c r="C393" i="26"/>
  <c r="C383" i="26"/>
  <c r="C444" i="26"/>
  <c r="C472" i="26"/>
  <c r="C477" i="26"/>
  <c r="C459" i="26"/>
  <c r="C448" i="26"/>
  <c r="C446" i="26"/>
  <c r="C416" i="26"/>
  <c r="C466" i="26"/>
  <c r="C457" i="26"/>
  <c r="C410" i="26"/>
  <c r="C400" i="26"/>
  <c r="C379" i="26"/>
  <c r="C469" i="26"/>
  <c r="C437" i="26"/>
  <c r="C414" i="26"/>
  <c r="F415" i="26"/>
  <c r="D425" i="26"/>
  <c r="F427" i="26"/>
  <c r="C430" i="26"/>
  <c r="E436" i="26"/>
  <c r="F447" i="26"/>
  <c r="F449" i="26"/>
  <c r="D481" i="26"/>
  <c r="C374" i="26"/>
  <c r="T381" i="26"/>
  <c r="T426" i="26" s="1"/>
  <c r="L426" i="26"/>
  <c r="F387" i="26"/>
  <c r="F403" i="26"/>
  <c r="D414" i="26"/>
  <c r="E425" i="26"/>
  <c r="E460" i="26"/>
  <c r="D468" i="26"/>
  <c r="F479" i="26"/>
  <c r="E414" i="26"/>
  <c r="F481" i="26"/>
  <c r="C378" i="26"/>
  <c r="D390" i="26"/>
  <c r="C394" i="26"/>
  <c r="F399" i="26"/>
  <c r="D406" i="26"/>
  <c r="D413" i="26"/>
  <c r="F414" i="26"/>
  <c r="D378" i="26"/>
  <c r="E383" i="26"/>
  <c r="C398" i="26"/>
  <c r="E413" i="26"/>
  <c r="E418" i="26"/>
  <c r="C454" i="26"/>
  <c r="D456" i="26"/>
  <c r="C375" i="26"/>
  <c r="F383" i="26"/>
  <c r="C428" i="26"/>
  <c r="E443" i="26"/>
  <c r="E386" i="26"/>
  <c r="D412" i="26"/>
  <c r="F439" i="26"/>
  <c r="E448" i="26"/>
  <c r="E450" i="26"/>
  <c r="D452" i="26"/>
  <c r="E454" i="26"/>
  <c r="F474" i="26"/>
  <c r="C476" i="26"/>
  <c r="E375" i="26"/>
  <c r="F386" i="26"/>
  <c r="D397" i="26"/>
  <c r="F398" i="26"/>
  <c r="F402" i="26"/>
  <c r="D409" i="26"/>
  <c r="E412" i="26"/>
  <c r="E424" i="26"/>
  <c r="E428" i="26"/>
  <c r="D434" i="26"/>
  <c r="F450" i="26"/>
  <c r="E452" i="26"/>
  <c r="F454" i="26"/>
  <c r="F463" i="26"/>
  <c r="C465" i="26"/>
  <c r="C478" i="26"/>
  <c r="U383" i="26"/>
  <c r="D479" i="26"/>
  <c r="D475" i="26"/>
  <c r="D471" i="26"/>
  <c r="D467" i="26"/>
  <c r="D458" i="26"/>
  <c r="D450" i="26"/>
  <c r="D433" i="26"/>
  <c r="D431" i="26"/>
  <c r="D418" i="26"/>
  <c r="D402" i="26"/>
  <c r="D386" i="26"/>
  <c r="D405" i="26"/>
  <c r="D389" i="26"/>
  <c r="D374" i="26"/>
  <c r="D445" i="26"/>
  <c r="D435" i="26"/>
  <c r="D429" i="26"/>
  <c r="D427" i="26"/>
  <c r="D419" i="26"/>
  <c r="D403" i="26"/>
  <c r="D387" i="26"/>
  <c r="D442" i="26"/>
  <c r="D438" i="26"/>
  <c r="D421" i="26"/>
  <c r="D461" i="26"/>
  <c r="D453" i="26"/>
  <c r="D420" i="26"/>
  <c r="D404" i="26"/>
  <c r="D388" i="26"/>
  <c r="D477" i="26"/>
  <c r="D459" i="26"/>
  <c r="D448" i="26"/>
  <c r="D446" i="26"/>
  <c r="D416" i="26"/>
  <c r="D399" i="26"/>
  <c r="D393" i="26"/>
  <c r="D383" i="26"/>
  <c r="D410" i="26"/>
  <c r="D400" i="26"/>
  <c r="D469" i="26"/>
  <c r="D444" i="26"/>
  <c r="D437" i="26"/>
  <c r="D455" i="26"/>
  <c r="D422" i="26"/>
  <c r="D401" i="26"/>
  <c r="D394" i="26"/>
  <c r="D384" i="26"/>
  <c r="D372" i="26"/>
  <c r="D482" i="26"/>
  <c r="D466" i="26"/>
  <c r="D457" i="26"/>
  <c r="D379" i="26"/>
  <c r="D417" i="26"/>
  <c r="D480" i="26"/>
  <c r="D472" i="26"/>
  <c r="D381" i="26"/>
  <c r="U382" i="26"/>
  <c r="D395" i="26"/>
  <c r="D407" i="26"/>
  <c r="D447" i="26"/>
  <c r="D449" i="26"/>
  <c r="D462" i="26"/>
  <c r="E477" i="26"/>
  <c r="E391" i="26"/>
  <c r="D460" i="26"/>
  <c r="F462" i="26"/>
  <c r="F466" i="26"/>
  <c r="C468" i="26"/>
  <c r="C470" i="26"/>
  <c r="F477" i="26"/>
  <c r="E479" i="26"/>
  <c r="D430" i="26"/>
  <c r="F436" i="26"/>
  <c r="D441" i="26"/>
  <c r="E458" i="26"/>
  <c r="D470" i="26"/>
  <c r="E481" i="26"/>
  <c r="C390" i="26"/>
  <c r="E399" i="26"/>
  <c r="C406" i="26"/>
  <c r="F410" i="26"/>
  <c r="C413" i="26"/>
  <c r="F425" i="26"/>
  <c r="E430" i="26"/>
  <c r="E433" i="26"/>
  <c r="E441" i="26"/>
  <c r="F458" i="26"/>
  <c r="F460" i="26"/>
  <c r="E470" i="26"/>
  <c r="F430" i="26"/>
  <c r="F433" i="26"/>
  <c r="C438" i="26"/>
  <c r="F441" i="26"/>
  <c r="C443" i="26"/>
  <c r="C456" i="26"/>
  <c r="F470" i="26"/>
  <c r="D439" i="26"/>
  <c r="D443" i="26"/>
  <c r="F445" i="26"/>
  <c r="D474" i="26"/>
  <c r="E378" i="26"/>
  <c r="D398" i="26"/>
  <c r="C412" i="26"/>
  <c r="F413" i="26"/>
  <c r="C424" i="26"/>
  <c r="E439" i="26"/>
  <c r="C452" i="26"/>
  <c r="D454" i="26"/>
  <c r="D463" i="26"/>
  <c r="E474" i="26"/>
  <c r="C482" i="26"/>
  <c r="D375" i="26"/>
  <c r="C397" i="26"/>
  <c r="E398" i="26"/>
  <c r="E402" i="26"/>
  <c r="C409" i="26"/>
  <c r="D424" i="26"/>
  <c r="D428" i="26"/>
  <c r="C434" i="26"/>
  <c r="F443" i="26"/>
  <c r="E463" i="26"/>
  <c r="C380" i="26"/>
  <c r="C382" i="26"/>
  <c r="C389" i="26"/>
  <c r="E393" i="26"/>
  <c r="C396" i="26"/>
  <c r="E397" i="26"/>
  <c r="E409" i="26"/>
  <c r="F412" i="26"/>
  <c r="F424" i="26"/>
  <c r="E434" i="26"/>
  <c r="C440" i="26"/>
  <c r="F452" i="26"/>
  <c r="E459" i="26"/>
  <c r="D465" i="26"/>
  <c r="E467" i="26"/>
  <c r="D478" i="26"/>
  <c r="C480" i="26"/>
  <c r="R411" i="26"/>
  <c r="R425" i="26"/>
  <c r="R394" i="26"/>
  <c r="R410" i="26"/>
  <c r="R409" i="26"/>
  <c r="M322" i="26"/>
  <c r="U267" i="26"/>
  <c r="U265" i="26"/>
  <c r="T309" i="26"/>
  <c r="L309" i="26"/>
  <c r="P317" i="26" a="1"/>
  <c r="P317" i="26" s="1"/>
  <c r="N257" i="26" s="1"/>
  <c r="F344" i="26"/>
  <c r="F336" i="26"/>
  <c r="F303" i="26"/>
  <c r="F287" i="26"/>
  <c r="F271" i="26"/>
  <c r="F331" i="26"/>
  <c r="F290" i="26"/>
  <c r="F274" i="26"/>
  <c r="F325" i="26"/>
  <c r="F321" i="26"/>
  <c r="F304" i="26"/>
  <c r="F288" i="26"/>
  <c r="F272" i="26"/>
  <c r="F257" i="26"/>
  <c r="F359" i="26"/>
  <c r="F355" i="26"/>
  <c r="F351" i="26"/>
  <c r="F347" i="26"/>
  <c r="F339" i="26"/>
  <c r="F305" i="26"/>
  <c r="F289" i="26"/>
  <c r="F273" i="26"/>
  <c r="F262" i="26"/>
  <c r="F306" i="26"/>
  <c r="F365" i="26"/>
  <c r="F363" i="26"/>
  <c r="F342" i="26"/>
  <c r="F334" i="26"/>
  <c r="F291" i="26"/>
  <c r="F275" i="26"/>
  <c r="F360" i="26"/>
  <c r="F356" i="26"/>
  <c r="F352" i="26"/>
  <c r="F348" i="26"/>
  <c r="F345" i="26"/>
  <c r="F337" i="26"/>
  <c r="F329" i="26"/>
  <c r="F326" i="26"/>
  <c r="F320" i="26"/>
  <c r="F317" i="26"/>
  <c r="F315" i="26"/>
  <c r="F313" i="26"/>
  <c r="F293" i="26"/>
  <c r="F277" i="26"/>
  <c r="F261" i="26"/>
  <c r="F311" i="26"/>
  <c r="F308" i="26"/>
  <c r="F294" i="26"/>
  <c r="F278" i="26"/>
  <c r="F340" i="26"/>
  <c r="F279" i="26"/>
  <c r="F276" i="26"/>
  <c r="F265" i="26"/>
  <c r="F263" i="26"/>
  <c r="F314" i="26"/>
  <c r="F307" i="26"/>
  <c r="F300" i="26"/>
  <c r="F280" i="26"/>
  <c r="F255" i="26"/>
  <c r="F295" i="26"/>
  <c r="F292" i="26"/>
  <c r="F266" i="26"/>
  <c r="F362" i="26"/>
  <c r="F310" i="26"/>
  <c r="F357" i="26"/>
  <c r="F350" i="26"/>
  <c r="F327" i="26"/>
  <c r="F318" i="26"/>
  <c r="F299" i="26"/>
  <c r="F269" i="26"/>
  <c r="F323" i="26"/>
  <c r="F259" i="26"/>
  <c r="F254" i="26" s="1"/>
  <c r="F346" i="26"/>
  <c r="F285" i="26"/>
  <c r="F333" i="26"/>
  <c r="F364" i="26"/>
  <c r="F353" i="26"/>
  <c r="F335" i="26"/>
  <c r="F297" i="26"/>
  <c r="F282" i="26"/>
  <c r="F361" i="26"/>
  <c r="F281" i="26"/>
  <c r="F270" i="26"/>
  <c r="F258" i="26"/>
  <c r="F322" i="26"/>
  <c r="F301" i="26"/>
  <c r="F296" i="26"/>
  <c r="F341" i="26"/>
  <c r="F286" i="26"/>
  <c r="F267" i="26"/>
  <c r="F358" i="26"/>
  <c r="F349" i="26"/>
  <c r="F343" i="26"/>
  <c r="F328" i="26"/>
  <c r="F316" i="26"/>
  <c r="F332" i="26"/>
  <c r="F330" i="26"/>
  <c r="F324" i="26"/>
  <c r="F319" i="26"/>
  <c r="F302" i="26"/>
  <c r="F268" i="26"/>
  <c r="F264" i="26"/>
  <c r="F354" i="26"/>
  <c r="F283" i="26"/>
  <c r="E328" i="26"/>
  <c r="E318" i="26"/>
  <c r="E312" i="26"/>
  <c r="E310" i="26"/>
  <c r="E302" i="26"/>
  <c r="E286" i="26"/>
  <c r="E270" i="26"/>
  <c r="E305" i="26"/>
  <c r="E289" i="26"/>
  <c r="E273" i="26"/>
  <c r="E344" i="26"/>
  <c r="E336" i="26"/>
  <c r="E303" i="26"/>
  <c r="E287" i="26"/>
  <c r="E271" i="26"/>
  <c r="E359" i="26"/>
  <c r="E355" i="26"/>
  <c r="E351" i="26"/>
  <c r="E347" i="26"/>
  <c r="E339" i="26"/>
  <c r="E325" i="26"/>
  <c r="E321" i="26"/>
  <c r="E304" i="26"/>
  <c r="E288" i="26"/>
  <c r="E272" i="26"/>
  <c r="E257" i="26"/>
  <c r="E331" i="26"/>
  <c r="E306" i="26"/>
  <c r="E290" i="26"/>
  <c r="E274" i="26"/>
  <c r="E259" i="26"/>
  <c r="E254" i="26" s="1"/>
  <c r="E365" i="26"/>
  <c r="E363" i="26"/>
  <c r="E342" i="26"/>
  <c r="E334" i="26"/>
  <c r="E307" i="26"/>
  <c r="E292" i="26"/>
  <c r="E276" i="26"/>
  <c r="E360" i="26"/>
  <c r="E356" i="26"/>
  <c r="E352" i="26"/>
  <c r="E348" i="26"/>
  <c r="E345" i="26"/>
  <c r="E337" i="26"/>
  <c r="E329" i="26"/>
  <c r="E326" i="26"/>
  <c r="E320" i="26"/>
  <c r="E317" i="26"/>
  <c r="E315" i="26"/>
  <c r="E313" i="26"/>
  <c r="E293" i="26"/>
  <c r="E277" i="26"/>
  <c r="E338" i="26"/>
  <c r="E309" i="26"/>
  <c r="E284" i="26"/>
  <c r="E256" i="26"/>
  <c r="E299" i="26"/>
  <c r="E269" i="26"/>
  <c r="E323" i="26"/>
  <c r="E311" i="26"/>
  <c r="E346" i="26"/>
  <c r="E300" i="26"/>
  <c r="E285" i="26"/>
  <c r="E255" i="26"/>
  <c r="E358" i="26"/>
  <c r="E343" i="26"/>
  <c r="E316" i="26"/>
  <c r="E297" i="26"/>
  <c r="E278" i="26"/>
  <c r="E340" i="26"/>
  <c r="E279" i="26"/>
  <c r="E265" i="26"/>
  <c r="E263" i="26"/>
  <c r="E357" i="26"/>
  <c r="E350" i="26"/>
  <c r="E327" i="26"/>
  <c r="E314" i="26"/>
  <c r="E280" i="26"/>
  <c r="E333" i="26"/>
  <c r="E295" i="26"/>
  <c r="E266" i="26"/>
  <c r="E282" i="26"/>
  <c r="E332" i="26"/>
  <c r="E324" i="26"/>
  <c r="E364" i="26"/>
  <c r="E362" i="26"/>
  <c r="E353" i="26"/>
  <c r="E335" i="26"/>
  <c r="E262" i="26"/>
  <c r="E281" i="26"/>
  <c r="E258" i="26"/>
  <c r="E322" i="26"/>
  <c r="E301" i="26"/>
  <c r="E296" i="26"/>
  <c r="E261" i="26"/>
  <c r="E341" i="26"/>
  <c r="E308" i="26"/>
  <c r="E267" i="26"/>
  <c r="E349" i="26"/>
  <c r="E330" i="26"/>
  <c r="E275" i="26"/>
  <c r="E319" i="26"/>
  <c r="C330" i="26"/>
  <c r="C324" i="26"/>
  <c r="C322" i="26"/>
  <c r="C300" i="26"/>
  <c r="C284" i="26"/>
  <c r="C268" i="26"/>
  <c r="C303" i="26"/>
  <c r="C287" i="26"/>
  <c r="C271" i="26"/>
  <c r="C362" i="26"/>
  <c r="C358" i="26"/>
  <c r="C354" i="26"/>
  <c r="C350" i="26"/>
  <c r="C341" i="26"/>
  <c r="C333" i="26"/>
  <c r="C316" i="26"/>
  <c r="C314" i="26"/>
  <c r="C301" i="26"/>
  <c r="C285" i="26"/>
  <c r="C269" i="26"/>
  <c r="C344" i="26"/>
  <c r="C336" i="26"/>
  <c r="C328" i="26"/>
  <c r="C318" i="26"/>
  <c r="C312" i="26"/>
  <c r="C310" i="26"/>
  <c r="C302" i="26"/>
  <c r="C286" i="26"/>
  <c r="C270" i="26"/>
  <c r="C325" i="26"/>
  <c r="C321" i="26"/>
  <c r="C304" i="26"/>
  <c r="C288" i="26"/>
  <c r="C272" i="26"/>
  <c r="C257" i="26"/>
  <c r="C359" i="26"/>
  <c r="C355" i="26"/>
  <c r="C351" i="26"/>
  <c r="C347" i="26"/>
  <c r="C339" i="26"/>
  <c r="C331" i="26"/>
  <c r="C306" i="26"/>
  <c r="C290" i="26"/>
  <c r="C274" i="26"/>
  <c r="C259" i="26"/>
  <c r="C254" i="26" s="1"/>
  <c r="C365" i="26"/>
  <c r="C363" i="26"/>
  <c r="C342" i="26"/>
  <c r="C334" i="26"/>
  <c r="C291" i="26"/>
  <c r="C361" i="26"/>
  <c r="C283" i="26"/>
  <c r="C309" i="26"/>
  <c r="C276" i="26"/>
  <c r="C329" i="26"/>
  <c r="C279" i="26"/>
  <c r="C265" i="26"/>
  <c r="C263" i="26"/>
  <c r="C357" i="26"/>
  <c r="C299" i="26"/>
  <c r="C305" i="26"/>
  <c r="C293" i="26"/>
  <c r="C267" i="26"/>
  <c r="C343" i="26"/>
  <c r="C352" i="26"/>
  <c r="C298" i="26"/>
  <c r="C294" i="26"/>
  <c r="C338" i="26"/>
  <c r="C256" i="26"/>
  <c r="C340" i="26"/>
  <c r="C327" i="26"/>
  <c r="C317" i="26"/>
  <c r="C307" i="26"/>
  <c r="C273" i="26"/>
  <c r="C348" i="26"/>
  <c r="C323" i="26"/>
  <c r="C311" i="26"/>
  <c r="C292" i="26"/>
  <c r="C296" i="26"/>
  <c r="C261" i="26"/>
  <c r="C308" i="26"/>
  <c r="C346" i="26"/>
  <c r="C289" i="26"/>
  <c r="C280" i="26"/>
  <c r="C255" i="26"/>
  <c r="C295" i="26"/>
  <c r="C277" i="26"/>
  <c r="C266" i="26"/>
  <c r="C262" i="26"/>
  <c r="C364" i="26"/>
  <c r="C353" i="26"/>
  <c r="C335" i="26"/>
  <c r="C313" i="26"/>
  <c r="C360" i="26"/>
  <c r="C337" i="26"/>
  <c r="C281" i="26"/>
  <c r="C258" i="26"/>
  <c r="C320" i="26"/>
  <c r="C349" i="26"/>
  <c r="C326" i="26"/>
  <c r="C356" i="26"/>
  <c r="C345" i="26"/>
  <c r="U269" i="26"/>
  <c r="D277" i="26"/>
  <c r="D295" i="26"/>
  <c r="U268" i="26"/>
  <c r="AA256" i="26" a="1"/>
  <c r="AA256" i="26" s="1"/>
  <c r="D256" i="26"/>
  <c r="D276" i="26"/>
  <c r="D284" i="26"/>
  <c r="D309" i="26"/>
  <c r="U266" i="26"/>
  <c r="D362" i="26"/>
  <c r="D358" i="26"/>
  <c r="D354" i="26"/>
  <c r="D350" i="26"/>
  <c r="D341" i="26"/>
  <c r="D333" i="26"/>
  <c r="D316" i="26"/>
  <c r="D314" i="26"/>
  <c r="D301" i="26"/>
  <c r="D285" i="26"/>
  <c r="D269" i="26"/>
  <c r="D288" i="26"/>
  <c r="D272" i="26"/>
  <c r="D328" i="26"/>
  <c r="D318" i="26"/>
  <c r="D312" i="26"/>
  <c r="D310" i="26"/>
  <c r="D302" i="26"/>
  <c r="D286" i="26"/>
  <c r="D270" i="26"/>
  <c r="D325" i="26"/>
  <c r="D321" i="26"/>
  <c r="D344" i="26"/>
  <c r="D336" i="26"/>
  <c r="D303" i="26"/>
  <c r="D287" i="26"/>
  <c r="D271" i="26"/>
  <c r="D304" i="26"/>
  <c r="D359" i="26"/>
  <c r="D355" i="26"/>
  <c r="D351" i="26"/>
  <c r="D347" i="26"/>
  <c r="D339" i="26"/>
  <c r="D305" i="26"/>
  <c r="D289" i="26"/>
  <c r="D273" i="26"/>
  <c r="D262" i="26"/>
  <c r="D331" i="26"/>
  <c r="D365" i="26"/>
  <c r="D363" i="26"/>
  <c r="D342" i="26"/>
  <c r="D334" i="26"/>
  <c r="D291" i="26"/>
  <c r="D275" i="26"/>
  <c r="D307" i="26"/>
  <c r="D292" i="26"/>
  <c r="D294" i="26"/>
  <c r="D298" i="26"/>
  <c r="D352" i="26"/>
  <c r="R278" i="26"/>
  <c r="R294" i="26"/>
  <c r="R308" i="26"/>
  <c r="R277" i="26"/>
  <c r="R293" i="26"/>
  <c r="R276" i="26"/>
  <c r="R292" i="26"/>
  <c r="M205" i="26"/>
  <c r="P200" i="26" a="1"/>
  <c r="P200" i="26" s="1"/>
  <c r="N140" i="26" s="1"/>
  <c r="U150" i="26"/>
  <c r="U149" i="26"/>
  <c r="U152" i="26"/>
  <c r="T192" i="26"/>
  <c r="E139" i="26"/>
  <c r="E164" i="26"/>
  <c r="E223" i="26"/>
  <c r="E233" i="26"/>
  <c r="E247" i="26"/>
  <c r="F139" i="26"/>
  <c r="F159" i="26"/>
  <c r="C163" i="26"/>
  <c r="F164" i="26"/>
  <c r="F169" i="26"/>
  <c r="E174" i="26"/>
  <c r="E178" i="26"/>
  <c r="E184" i="26"/>
  <c r="E189" i="26"/>
  <c r="C209" i="26"/>
  <c r="E215" i="26"/>
  <c r="E217" i="26"/>
  <c r="F223" i="26"/>
  <c r="F233" i="26"/>
  <c r="F247" i="26"/>
  <c r="D245" i="26"/>
  <c r="D241" i="26"/>
  <c r="D237" i="26"/>
  <c r="D233" i="26"/>
  <c r="D224" i="26"/>
  <c r="D216" i="26"/>
  <c r="D199" i="26"/>
  <c r="D197" i="26"/>
  <c r="D184" i="26"/>
  <c r="D168" i="26"/>
  <c r="D152" i="26"/>
  <c r="D211" i="26"/>
  <c r="D201" i="26"/>
  <c r="D195" i="26"/>
  <c r="D193" i="26"/>
  <c r="D185" i="26"/>
  <c r="D169" i="26"/>
  <c r="D153" i="26"/>
  <c r="D227" i="26"/>
  <c r="D219" i="26"/>
  <c r="D186" i="26"/>
  <c r="D170" i="26"/>
  <c r="D154" i="26"/>
  <c r="D208" i="26"/>
  <c r="D204" i="26"/>
  <c r="D248" i="26"/>
  <c r="D246" i="26"/>
  <c r="D225" i="26"/>
  <c r="D217" i="26"/>
  <c r="D174" i="26"/>
  <c r="D158" i="26"/>
  <c r="D190" i="26"/>
  <c r="D175" i="26"/>
  <c r="E146" i="26"/>
  <c r="D148" i="26"/>
  <c r="D163" i="26"/>
  <c r="F174" i="26"/>
  <c r="C177" i="26"/>
  <c r="F178" i="26"/>
  <c r="F184" i="26"/>
  <c r="C188" i="26"/>
  <c r="F189" i="26"/>
  <c r="E194" i="26"/>
  <c r="E197" i="26"/>
  <c r="E205" i="26"/>
  <c r="D209" i="26"/>
  <c r="F215" i="26"/>
  <c r="E240" i="26"/>
  <c r="AA139" i="26" a="1"/>
  <c r="AA139" i="26" s="1"/>
  <c r="F227" i="26"/>
  <c r="F219" i="26"/>
  <c r="F186" i="26"/>
  <c r="F170" i="26"/>
  <c r="F154" i="26"/>
  <c r="F208" i="26"/>
  <c r="F204" i="26"/>
  <c r="F187" i="26"/>
  <c r="F171" i="26"/>
  <c r="F155" i="26"/>
  <c r="F140" i="26"/>
  <c r="F214" i="26"/>
  <c r="F242" i="26"/>
  <c r="F238" i="26"/>
  <c r="F234" i="26"/>
  <c r="F230" i="26"/>
  <c r="F222" i="26"/>
  <c r="F188" i="26"/>
  <c r="F172" i="26"/>
  <c r="F156" i="26"/>
  <c r="F145" i="26"/>
  <c r="F243" i="26"/>
  <c r="F239" i="26"/>
  <c r="F235" i="26"/>
  <c r="F231" i="26"/>
  <c r="F228" i="26"/>
  <c r="F220" i="26"/>
  <c r="F212" i="26"/>
  <c r="F209" i="26"/>
  <c r="F203" i="26"/>
  <c r="F200" i="26"/>
  <c r="F198" i="26"/>
  <c r="F196" i="26"/>
  <c r="F176" i="26"/>
  <c r="F160" i="26"/>
  <c r="F144" i="26"/>
  <c r="F194" i="26"/>
  <c r="F191" i="26"/>
  <c r="F177" i="26"/>
  <c r="F161" i="26"/>
  <c r="F148" i="26"/>
  <c r="E158" i="26"/>
  <c r="F163" i="26"/>
  <c r="E177" i="26"/>
  <c r="E188" i="26"/>
  <c r="E192" i="26"/>
  <c r="C213" i="26"/>
  <c r="C207" i="26"/>
  <c r="C205" i="26"/>
  <c r="C183" i="26"/>
  <c r="C167" i="26"/>
  <c r="C151" i="26"/>
  <c r="C245" i="26"/>
  <c r="C241" i="26"/>
  <c r="C237" i="26"/>
  <c r="C233" i="26"/>
  <c r="C224" i="26"/>
  <c r="C216" i="26"/>
  <c r="C199" i="26"/>
  <c r="C197" i="26"/>
  <c r="C184" i="26"/>
  <c r="C168" i="26"/>
  <c r="C152" i="26"/>
  <c r="C219" i="26"/>
  <c r="C211" i="26"/>
  <c r="C201" i="26"/>
  <c r="C195" i="26"/>
  <c r="C193" i="26"/>
  <c r="C185" i="26"/>
  <c r="C169" i="26"/>
  <c r="C153" i="26"/>
  <c r="C227" i="26"/>
  <c r="C214" i="26"/>
  <c r="C189" i="26"/>
  <c r="C173" i="26"/>
  <c r="C157" i="26"/>
  <c r="C142" i="26"/>
  <c r="C137" i="26" s="1"/>
  <c r="C248" i="26"/>
  <c r="C246" i="26"/>
  <c r="C225" i="26"/>
  <c r="C217" i="26"/>
  <c r="C174" i="26"/>
  <c r="E162" i="26"/>
  <c r="E173" i="26"/>
  <c r="E183" i="26"/>
  <c r="C187" i="26"/>
  <c r="F192" i="26"/>
  <c r="C161" i="26"/>
  <c r="F162" i="26"/>
  <c r="F168" i="26"/>
  <c r="C172" i="26"/>
  <c r="F173" i="26"/>
  <c r="D182" i="26"/>
  <c r="F183" i="26"/>
  <c r="D187" i="26"/>
  <c r="C191" i="26"/>
  <c r="D206" i="26"/>
  <c r="C222" i="26"/>
  <c r="C226" i="26"/>
  <c r="D228" i="26"/>
  <c r="C232" i="26"/>
  <c r="F237" i="26"/>
  <c r="D244" i="26"/>
  <c r="E211" i="26"/>
  <c r="E201" i="26"/>
  <c r="E195" i="26"/>
  <c r="E193" i="26"/>
  <c r="E185" i="26"/>
  <c r="E169" i="26"/>
  <c r="E153" i="26"/>
  <c r="E227" i="26"/>
  <c r="E219" i="26"/>
  <c r="E186" i="26"/>
  <c r="E170" i="26"/>
  <c r="E154" i="26"/>
  <c r="E242" i="26"/>
  <c r="E208" i="26"/>
  <c r="E204" i="26"/>
  <c r="E187" i="26"/>
  <c r="E171" i="26"/>
  <c r="E155" i="26"/>
  <c r="E140" i="26"/>
  <c r="E238" i="26"/>
  <c r="E234" i="26"/>
  <c r="E230" i="26"/>
  <c r="E222" i="26"/>
  <c r="E190" i="26"/>
  <c r="E175" i="26"/>
  <c r="E159" i="26"/>
  <c r="E243" i="26"/>
  <c r="E239" i="26"/>
  <c r="E235" i="26"/>
  <c r="E231" i="26"/>
  <c r="E228" i="26"/>
  <c r="E220" i="26"/>
  <c r="E212" i="26"/>
  <c r="E209" i="26"/>
  <c r="E203" i="26"/>
  <c r="E200" i="26"/>
  <c r="E198" i="26"/>
  <c r="E196" i="26"/>
  <c r="E176" i="26"/>
  <c r="E160" i="26"/>
  <c r="C228" i="26"/>
  <c r="C244" i="26"/>
  <c r="F147" i="26"/>
  <c r="E152" i="26"/>
  <c r="E157" i="26"/>
  <c r="D161" i="26"/>
  <c r="D172" i="26"/>
  <c r="C176" i="26"/>
  <c r="C181" i="26"/>
  <c r="E182" i="26"/>
  <c r="D191" i="26"/>
  <c r="F195" i="26"/>
  <c r="F201" i="26"/>
  <c r="E206" i="26"/>
  <c r="D214" i="26"/>
  <c r="C220" i="26"/>
  <c r="D222" i="26"/>
  <c r="E224" i="26"/>
  <c r="D226" i="26"/>
  <c r="D232" i="26"/>
  <c r="E244" i="26"/>
  <c r="E246" i="26"/>
  <c r="U148" i="26"/>
  <c r="E148" i="26"/>
  <c r="E163" i="26"/>
  <c r="E248" i="26"/>
  <c r="F158" i="26"/>
  <c r="E168" i="26"/>
  <c r="C182" i="26"/>
  <c r="C206" i="26"/>
  <c r="E237" i="26"/>
  <c r="F248" i="26"/>
  <c r="C141" i="26"/>
  <c r="C144" i="26"/>
  <c r="F152" i="26"/>
  <c r="C156" i="26"/>
  <c r="F157" i="26"/>
  <c r="E161" i="26"/>
  <c r="E172" i="26"/>
  <c r="F182" i="26"/>
  <c r="E191" i="26"/>
  <c r="C198" i="26"/>
  <c r="F206" i="26"/>
  <c r="C210" i="26"/>
  <c r="E214" i="26"/>
  <c r="C218" i="26"/>
  <c r="D220" i="26"/>
  <c r="F224" i="26"/>
  <c r="E226" i="26"/>
  <c r="E232" i="26"/>
  <c r="C239" i="26"/>
  <c r="F244" i="26"/>
  <c r="F246" i="26"/>
  <c r="R160" i="26"/>
  <c r="M88" i="26"/>
  <c r="U34" i="26"/>
  <c r="U31" i="26"/>
  <c r="L75" i="26"/>
  <c r="T75" i="26"/>
  <c r="U33" i="26"/>
  <c r="U35" i="26"/>
  <c r="P83" i="26" a="1"/>
  <c r="P83" i="26" s="1"/>
  <c r="N23" i="26" s="1"/>
  <c r="U32" i="26"/>
  <c r="C34" i="26"/>
  <c r="C66" i="26"/>
  <c r="R73" i="26"/>
  <c r="C88" i="26"/>
  <c r="C96" i="26"/>
  <c r="C29" i="26"/>
  <c r="C33" i="26"/>
  <c r="D34" i="26"/>
  <c r="E35" i="26"/>
  <c r="R41" i="26"/>
  <c r="C49" i="26"/>
  <c r="D50" i="26"/>
  <c r="E51" i="26"/>
  <c r="R57" i="26"/>
  <c r="C65" i="26"/>
  <c r="D66" i="26"/>
  <c r="E67" i="26"/>
  <c r="E80" i="26"/>
  <c r="E82" i="26"/>
  <c r="D88" i="26"/>
  <c r="D90" i="26"/>
  <c r="D96" i="26"/>
  <c r="E99" i="26"/>
  <c r="C104" i="26"/>
  <c r="E107" i="26"/>
  <c r="C112" i="26"/>
  <c r="E116" i="26"/>
  <c r="E120" i="26"/>
  <c r="E124" i="26"/>
  <c r="E128" i="26"/>
  <c r="C50" i="26"/>
  <c r="R58" i="26"/>
  <c r="C21" i="26"/>
  <c r="C32" i="26"/>
  <c r="E34" i="26"/>
  <c r="R40" i="26"/>
  <c r="C48" i="26"/>
  <c r="E50" i="26"/>
  <c r="R56" i="26"/>
  <c r="C64" i="26"/>
  <c r="E66" i="26"/>
  <c r="R72" i="26"/>
  <c r="E88" i="26"/>
  <c r="E90" i="26"/>
  <c r="C93" i="26"/>
  <c r="E96" i="26"/>
  <c r="D104" i="26"/>
  <c r="D112" i="26"/>
  <c r="R42" i="26"/>
  <c r="F26" i="26"/>
  <c r="E29" i="26"/>
  <c r="C31" i="26"/>
  <c r="E33" i="26"/>
  <c r="R39" i="26"/>
  <c r="C47" i="26"/>
  <c r="E49" i="26"/>
  <c r="R55" i="26"/>
  <c r="C63" i="26"/>
  <c r="E65" i="26"/>
  <c r="R71" i="26"/>
  <c r="C85" i="26"/>
  <c r="D93" i="26"/>
  <c r="C101" i="26"/>
  <c r="E104" i="26"/>
  <c r="C109" i="26"/>
  <c r="E112" i="26"/>
  <c r="C115" i="26"/>
  <c r="C119" i="26"/>
  <c r="C123" i="26"/>
  <c r="C127" i="26"/>
  <c r="C130" i="26"/>
  <c r="R43" i="26"/>
  <c r="R59" i="26"/>
  <c r="C90" i="26"/>
  <c r="E21" i="26"/>
  <c r="C24" i="26"/>
  <c r="E32" i="26"/>
  <c r="R38" i="26"/>
  <c r="C46" i="26"/>
  <c r="D47" i="26"/>
  <c r="E48" i="26"/>
  <c r="R54" i="26"/>
  <c r="C62" i="26"/>
  <c r="D63" i="26"/>
  <c r="E64" i="26"/>
  <c r="R70" i="26"/>
  <c r="C75" i="26"/>
  <c r="D85" i="26"/>
  <c r="E93" i="26"/>
  <c r="C98" i="26"/>
  <c r="D101" i="26"/>
  <c r="D109" i="26"/>
  <c r="D115" i="26"/>
  <c r="D119" i="26"/>
  <c r="D123" i="26"/>
  <c r="D127" i="26"/>
  <c r="D130" i="26"/>
  <c r="E85" i="26"/>
  <c r="C89" i="26"/>
  <c r="D98" i="26"/>
  <c r="E101" i="26"/>
  <c r="C106" i="26"/>
  <c r="E109" i="26"/>
  <c r="E115" i="26"/>
  <c r="E119" i="26"/>
  <c r="E123" i="26"/>
  <c r="E127" i="26"/>
  <c r="E130" i="26"/>
  <c r="R37" i="26"/>
  <c r="R53" i="26"/>
  <c r="C61" i="26"/>
  <c r="R69" i="26"/>
  <c r="C22" i="26"/>
  <c r="E24" i="26"/>
  <c r="R36" i="26"/>
  <c r="C44" i="26"/>
  <c r="D45" i="26"/>
  <c r="E46" i="26"/>
  <c r="R52" i="26"/>
  <c r="C60" i="26"/>
  <c r="D61" i="26"/>
  <c r="E62" i="26"/>
  <c r="R68" i="26"/>
  <c r="C74" i="26"/>
  <c r="E75" i="26"/>
  <c r="C77" i="26"/>
  <c r="D89" i="26"/>
  <c r="E98" i="26"/>
  <c r="D106" i="26"/>
  <c r="D22" i="26"/>
  <c r="C27" i="26"/>
  <c r="E30" i="26"/>
  <c r="R35" i="26"/>
  <c r="W35" i="26" s="1"/>
  <c r="C43" i="26"/>
  <c r="D44" i="26"/>
  <c r="E45" i="26"/>
  <c r="R51" i="26"/>
  <c r="C59" i="26"/>
  <c r="D60" i="26"/>
  <c r="E61" i="26"/>
  <c r="D74" i="26"/>
  <c r="C79" i="26"/>
  <c r="C81" i="26"/>
  <c r="C83" i="26"/>
  <c r="C86" i="26"/>
  <c r="E89" i="26"/>
  <c r="C92" i="26"/>
  <c r="C95" i="26"/>
  <c r="C103" i="26"/>
  <c r="C111" i="26"/>
  <c r="C114" i="26"/>
  <c r="C118" i="26"/>
  <c r="C122" i="26"/>
  <c r="P180" i="26" l="1"/>
  <c r="Q181" i="26"/>
  <c r="Q148" i="26"/>
  <c r="Q175" i="26"/>
  <c r="P166" i="26"/>
  <c r="Q151" i="26"/>
  <c r="P163" i="26"/>
  <c r="Q155" i="26"/>
  <c r="Q166" i="26"/>
  <c r="Q161" i="26"/>
  <c r="Q190" i="26"/>
  <c r="P181" i="26"/>
  <c r="Q186" i="26"/>
  <c r="Q154" i="26"/>
  <c r="Q171" i="26"/>
  <c r="P157" i="26"/>
  <c r="Q149" i="26"/>
  <c r="Q158" i="26"/>
  <c r="Q147" i="26"/>
  <c r="P152" i="26"/>
  <c r="P148" i="26"/>
  <c r="Q157" i="26"/>
  <c r="P155" i="26"/>
  <c r="P161" i="26"/>
  <c r="P170" i="26"/>
  <c r="P169" i="26"/>
  <c r="Q153" i="26"/>
  <c r="P172" i="26"/>
  <c r="Q164" i="26"/>
  <c r="P173" i="26"/>
  <c r="P185" i="26"/>
  <c r="P184" i="26"/>
  <c r="Q163" i="26"/>
  <c r="P176" i="26"/>
  <c r="P179" i="26"/>
  <c r="Q174" i="26"/>
  <c r="P150" i="26"/>
  <c r="Q189" i="26"/>
  <c r="P177" i="26"/>
  <c r="P191" i="26"/>
  <c r="Q180" i="26"/>
  <c r="P189" i="26"/>
  <c r="Y798" i="26"/>
  <c r="P165" i="26"/>
  <c r="P153" i="26"/>
  <c r="P188" i="26"/>
  <c r="P167" i="26"/>
  <c r="I142" i="26"/>
  <c r="Q170" i="26"/>
  <c r="Q178" i="26"/>
  <c r="P162" i="26"/>
  <c r="P171" i="26"/>
  <c r="P159" i="26"/>
  <c r="Q184" i="26"/>
  <c r="Q179" i="26"/>
  <c r="Q150" i="26"/>
  <c r="Q183" i="26"/>
  <c r="Q173" i="26"/>
  <c r="Q169" i="26"/>
  <c r="P154" i="26"/>
  <c r="P183" i="26"/>
  <c r="P178" i="26"/>
  <c r="Q176" i="26"/>
  <c r="P182" i="26"/>
  <c r="Q172" i="26"/>
  <c r="Q177" i="26"/>
  <c r="Q167" i="26"/>
  <c r="P147" i="26"/>
  <c r="P158" i="26"/>
  <c r="P151" i="26"/>
  <c r="P149" i="26"/>
  <c r="Q191" i="26"/>
  <c r="Q162" i="26"/>
  <c r="P164" i="26"/>
  <c r="Q159" i="26"/>
  <c r="Q185" i="26"/>
  <c r="P168" i="26"/>
  <c r="Q160" i="26"/>
  <c r="P175" i="26"/>
  <c r="Q187" i="26"/>
  <c r="P186" i="26"/>
  <c r="P187" i="26"/>
  <c r="P190" i="26"/>
  <c r="Q156" i="26"/>
  <c r="Q182" i="26"/>
  <c r="Q188" i="26"/>
  <c r="P160" i="26"/>
  <c r="Q152" i="26"/>
  <c r="P156" i="26"/>
  <c r="Q168" i="26"/>
  <c r="Q165" i="26"/>
  <c r="M491" i="26"/>
  <c r="W309" i="26"/>
  <c r="Z324" i="26" s="1"/>
  <c r="W192" i="26"/>
  <c r="Z207" i="26" s="1"/>
  <c r="W426" i="26"/>
  <c r="Z441" i="26" s="1"/>
  <c r="P423" i="26"/>
  <c r="Q408" i="26"/>
  <c r="P407" i="26"/>
  <c r="Q392" i="26"/>
  <c r="P391" i="26"/>
  <c r="P410" i="26"/>
  <c r="P394" i="26"/>
  <c r="Q424" i="26"/>
  <c r="Q409" i="26"/>
  <c r="P408" i="26"/>
  <c r="Q393" i="26"/>
  <c r="P392" i="26"/>
  <c r="Q425" i="26"/>
  <c r="Q411" i="26"/>
  <c r="Q395" i="26"/>
  <c r="P424" i="26"/>
  <c r="Q410" i="26"/>
  <c r="P409" i="26"/>
  <c r="Q394" i="26"/>
  <c r="P393" i="26"/>
  <c r="I376" i="26"/>
  <c r="P422" i="26"/>
  <c r="P418" i="26"/>
  <c r="P411" i="26"/>
  <c r="Q406" i="26"/>
  <c r="Q402" i="26"/>
  <c r="Q389" i="26"/>
  <c r="Q385" i="26"/>
  <c r="P406" i="26"/>
  <c r="P402" i="26"/>
  <c r="P389" i="26"/>
  <c r="P385" i="26"/>
  <c r="Q419" i="26"/>
  <c r="Q412" i="26"/>
  <c r="Q407" i="26"/>
  <c r="Q390" i="26"/>
  <c r="Q386" i="26"/>
  <c r="Q381" i="26"/>
  <c r="Q423" i="26"/>
  <c r="P395" i="26"/>
  <c r="P413" i="26"/>
  <c r="P383" i="26"/>
  <c r="P414" i="26"/>
  <c r="P399" i="26"/>
  <c r="P390" i="26"/>
  <c r="P425" i="26"/>
  <c r="Q403" i="26"/>
  <c r="P419" i="26"/>
  <c r="P381" i="26"/>
  <c r="P404" i="26"/>
  <c r="Q401" i="26"/>
  <c r="P396" i="26"/>
  <c r="P401" i="26"/>
  <c r="Q397" i="26"/>
  <c r="Q420" i="26"/>
  <c r="Q417" i="26"/>
  <c r="P397" i="26"/>
  <c r="P420" i="26"/>
  <c r="P417" i="26"/>
  <c r="P412" i="26"/>
  <c r="Q398" i="26"/>
  <c r="P398" i="26"/>
  <c r="P386" i="26"/>
  <c r="Q421" i="26"/>
  <c r="Q418" i="26"/>
  <c r="Q414" i="26"/>
  <c r="Q399" i="26"/>
  <c r="P421" i="26"/>
  <c r="Q387" i="26"/>
  <c r="Q415" i="26"/>
  <c r="P403" i="26"/>
  <c r="P387" i="26"/>
  <c r="P415" i="26"/>
  <c r="Q400" i="26"/>
  <c r="Q391" i="26"/>
  <c r="Q384" i="26"/>
  <c r="Q422" i="26"/>
  <c r="P400" i="26"/>
  <c r="P384" i="26"/>
  <c r="Q416" i="26"/>
  <c r="P416" i="26"/>
  <c r="Q388" i="26"/>
  <c r="Q404" i="26"/>
  <c r="Q396" i="26"/>
  <c r="P388" i="26"/>
  <c r="Q382" i="26"/>
  <c r="P382" i="26"/>
  <c r="Q405" i="26"/>
  <c r="Q413" i="26"/>
  <c r="P405" i="26"/>
  <c r="Q383" i="26"/>
  <c r="P306" i="26"/>
  <c r="Q291" i="26"/>
  <c r="P290" i="26"/>
  <c r="Q275" i="26"/>
  <c r="P274" i="26"/>
  <c r="P293" i="26"/>
  <c r="Q278" i="26"/>
  <c r="P277" i="26"/>
  <c r="Q307" i="26"/>
  <c r="Q292" i="26"/>
  <c r="P291" i="26"/>
  <c r="Q276" i="26"/>
  <c r="P275" i="26"/>
  <c r="P307" i="26"/>
  <c r="Q293" i="26"/>
  <c r="P292" i="26"/>
  <c r="Q277" i="26"/>
  <c r="P276" i="26"/>
  <c r="I259" i="26"/>
  <c r="Q308" i="26"/>
  <c r="Q294" i="26"/>
  <c r="P308" i="26"/>
  <c r="Q295" i="26"/>
  <c r="P294" i="26"/>
  <c r="Q279" i="26"/>
  <c r="P278" i="26"/>
  <c r="Q264" i="26"/>
  <c r="Q297" i="26"/>
  <c r="P296" i="26"/>
  <c r="Q281" i="26"/>
  <c r="P280" i="26"/>
  <c r="Q265" i="26"/>
  <c r="Q298" i="26"/>
  <c r="P297" i="26"/>
  <c r="Q282" i="26"/>
  <c r="P281" i="26"/>
  <c r="P300" i="26"/>
  <c r="P285" i="26"/>
  <c r="Q280" i="26"/>
  <c r="Q273" i="26"/>
  <c r="Q266" i="26"/>
  <c r="Q304" i="26"/>
  <c r="Q289" i="26"/>
  <c r="Q270" i="26"/>
  <c r="P304" i="26"/>
  <c r="Q301" i="26"/>
  <c r="P289" i="26"/>
  <c r="P301" i="26"/>
  <c r="Q296" i="26"/>
  <c r="Q286" i="26"/>
  <c r="P286" i="26"/>
  <c r="Q306" i="26"/>
  <c r="P298" i="26"/>
  <c r="Q284" i="26"/>
  <c r="P284" i="26"/>
  <c r="P295" i="26"/>
  <c r="P273" i="26"/>
  <c r="P266" i="26"/>
  <c r="P270" i="26"/>
  <c r="Q267" i="26"/>
  <c r="Q274" i="26"/>
  <c r="P267" i="26"/>
  <c r="P283" i="26"/>
  <c r="Q272" i="26"/>
  <c r="Q303" i="26"/>
  <c r="Q299" i="26"/>
  <c r="Q305" i="26"/>
  <c r="P305" i="26"/>
  <c r="Q290" i="26"/>
  <c r="P282" i="26"/>
  <c r="Q271" i="26"/>
  <c r="Q302" i="26"/>
  <c r="P271" i="26"/>
  <c r="Q268" i="26"/>
  <c r="P302" i="26"/>
  <c r="Q287" i="26"/>
  <c r="Q283" i="26"/>
  <c r="P268" i="26"/>
  <c r="P264" i="26"/>
  <c r="P287" i="26"/>
  <c r="Q288" i="26"/>
  <c r="P288" i="26"/>
  <c r="Q300" i="26"/>
  <c r="P279" i="26"/>
  <c r="P272" i="26"/>
  <c r="P303" i="26"/>
  <c r="P265" i="26"/>
  <c r="P299" i="26"/>
  <c r="Q285" i="26"/>
  <c r="Q269" i="26"/>
  <c r="P269" i="26"/>
  <c r="Q66" i="26"/>
  <c r="P65" i="26"/>
  <c r="Q50" i="26"/>
  <c r="P49" i="26"/>
  <c r="Q34" i="26"/>
  <c r="P33" i="26"/>
  <c r="Q36" i="26"/>
  <c r="Q67" i="26"/>
  <c r="P66" i="26"/>
  <c r="Q51" i="26"/>
  <c r="P50" i="26"/>
  <c r="Q35" i="26"/>
  <c r="P34" i="26"/>
  <c r="Q68" i="26"/>
  <c r="P67" i="26"/>
  <c r="Q52" i="26"/>
  <c r="P51" i="26"/>
  <c r="P35" i="26"/>
  <c r="Q69" i="26"/>
  <c r="P68" i="26"/>
  <c r="Q53" i="26"/>
  <c r="P52" i="26"/>
  <c r="Q37" i="26"/>
  <c r="P36" i="26"/>
  <c r="Q73" i="26"/>
  <c r="P57" i="26"/>
  <c r="P43" i="26"/>
  <c r="P44" i="26"/>
  <c r="Q70" i="26"/>
  <c r="P69" i="26"/>
  <c r="Q54" i="26"/>
  <c r="P53" i="26"/>
  <c r="Q38" i="26"/>
  <c r="P37" i="26"/>
  <c r="P72" i="26"/>
  <c r="Q57" i="26"/>
  <c r="P56" i="26"/>
  <c r="Q58" i="26"/>
  <c r="Q42" i="26"/>
  <c r="P41" i="26"/>
  <c r="P73" i="26"/>
  <c r="Q59" i="26"/>
  <c r="P42" i="26"/>
  <c r="Q71" i="26"/>
  <c r="P70" i="26"/>
  <c r="Q55" i="26"/>
  <c r="P54" i="26"/>
  <c r="Q39" i="26"/>
  <c r="P38" i="26"/>
  <c r="P40" i="26"/>
  <c r="P58" i="26"/>
  <c r="Q43" i="26"/>
  <c r="P74" i="26"/>
  <c r="Q61" i="26"/>
  <c r="P60" i="26"/>
  <c r="Q45" i="26"/>
  <c r="Q30" i="26"/>
  <c r="Q72" i="26"/>
  <c r="P71" i="26"/>
  <c r="Q56" i="26"/>
  <c r="P55" i="26"/>
  <c r="Q40" i="26"/>
  <c r="P39" i="26"/>
  <c r="Q41" i="26"/>
  <c r="I25" i="26"/>
  <c r="Q74" i="26"/>
  <c r="Q60" i="26"/>
  <c r="P59" i="26"/>
  <c r="Q44" i="26"/>
  <c r="Q63" i="26"/>
  <c r="Q49" i="26"/>
  <c r="P63" i="26"/>
  <c r="Q46" i="26"/>
  <c r="P46" i="26"/>
  <c r="P30" i="26"/>
  <c r="P64" i="26"/>
  <c r="P61" i="26"/>
  <c r="Q33" i="26"/>
  <c r="Q47" i="26"/>
  <c r="Q31" i="26"/>
  <c r="P62" i="26"/>
  <c r="P48" i="26"/>
  <c r="P45" i="26"/>
  <c r="P32" i="26"/>
  <c r="Q64" i="26"/>
  <c r="P47" i="26"/>
  <c r="P31" i="26"/>
  <c r="Q65" i="26"/>
  <c r="Q62" i="26"/>
  <c r="Q48" i="26"/>
  <c r="Q32" i="26"/>
  <c r="W75" i="26"/>
  <c r="Z90" i="26" s="1"/>
  <c r="F98" i="26"/>
  <c r="F75" i="26"/>
  <c r="F62" i="26"/>
  <c r="F46" i="26"/>
  <c r="F24" i="26"/>
  <c r="F130" i="26"/>
  <c r="F127" i="26"/>
  <c r="F123" i="26"/>
  <c r="F119" i="26"/>
  <c r="F115" i="26"/>
  <c r="F109" i="26"/>
  <c r="F101" i="26"/>
  <c r="F85" i="26"/>
  <c r="F63" i="26"/>
  <c r="F47" i="26"/>
  <c r="F31" i="26"/>
  <c r="F64" i="26"/>
  <c r="F48" i="26"/>
  <c r="F32" i="26"/>
  <c r="F21" i="26"/>
  <c r="F93" i="26"/>
  <c r="F112" i="26"/>
  <c r="F104" i="26"/>
  <c r="F65" i="26"/>
  <c r="F49" i="26"/>
  <c r="F33" i="26"/>
  <c r="F29" i="26"/>
  <c r="F53" i="26"/>
  <c r="F91" i="26"/>
  <c r="F54" i="26"/>
  <c r="F38" i="26"/>
  <c r="F117" i="26"/>
  <c r="F55" i="26"/>
  <c r="F28" i="26"/>
  <c r="F131" i="26"/>
  <c r="F129" i="26"/>
  <c r="F100" i="26"/>
  <c r="F57" i="26"/>
  <c r="F41" i="26"/>
  <c r="F96" i="26"/>
  <c r="F90" i="26"/>
  <c r="F88" i="26"/>
  <c r="F66" i="26"/>
  <c r="F50" i="26"/>
  <c r="F34" i="26"/>
  <c r="F37" i="26"/>
  <c r="F87" i="26"/>
  <c r="F70" i="26"/>
  <c r="F23" i="26"/>
  <c r="F125" i="26"/>
  <c r="F128" i="26"/>
  <c r="F124" i="26"/>
  <c r="F120" i="26"/>
  <c r="F116" i="26"/>
  <c r="F107" i="26"/>
  <c r="F99" i="26"/>
  <c r="F82" i="26"/>
  <c r="F80" i="26"/>
  <c r="F67" i="26"/>
  <c r="F51" i="26"/>
  <c r="F35" i="26"/>
  <c r="F110" i="26"/>
  <c r="F113" i="26"/>
  <c r="F71" i="26"/>
  <c r="F39" i="26"/>
  <c r="F97" i="26"/>
  <c r="F56" i="26"/>
  <c r="F25" i="26"/>
  <c r="F20" i="26" s="1"/>
  <c r="F108" i="26"/>
  <c r="F94" i="26"/>
  <c r="F84" i="26"/>
  <c r="F78" i="26"/>
  <c r="F76" i="26"/>
  <c r="F68" i="26"/>
  <c r="F52" i="26"/>
  <c r="F36" i="26"/>
  <c r="F102" i="26"/>
  <c r="F69" i="26"/>
  <c r="F121" i="26"/>
  <c r="F105" i="26"/>
  <c r="F72" i="26"/>
  <c r="F40" i="26"/>
  <c r="F118" i="26"/>
  <c r="F95" i="26"/>
  <c r="F89" i="26"/>
  <c r="F114" i="26"/>
  <c r="F74" i="26"/>
  <c r="F60" i="26"/>
  <c r="F43" i="26"/>
  <c r="F92" i="26"/>
  <c r="F106" i="26"/>
  <c r="F77" i="26"/>
  <c r="F126" i="26"/>
  <c r="F86" i="26"/>
  <c r="F81" i="26"/>
  <c r="F22" i="26"/>
  <c r="F44" i="26"/>
  <c r="F103" i="26"/>
  <c r="F42" i="26"/>
  <c r="F83" i="26"/>
  <c r="F27" i="26"/>
  <c r="F79" i="26"/>
  <c r="F45" i="26"/>
  <c r="F58" i="26"/>
  <c r="F30" i="26"/>
  <c r="F111" i="26"/>
  <c r="F61" i="26"/>
  <c r="F73" i="26"/>
  <c r="F59" i="26"/>
  <c r="F122" i="26"/>
  <c r="P192" i="26" l="1"/>
  <c r="M492" i="26"/>
  <c r="P426" i="26"/>
  <c r="P309" i="26"/>
  <c r="P75" i="26"/>
  <c r="M494" i="26" l="1"/>
  <c r="M495" i="26" l="1"/>
  <c r="X20" i="25"/>
  <c r="X19" i="25"/>
  <c r="X15" i="25"/>
  <c r="W17" i="25" s="1"/>
  <c r="U11" i="25"/>
  <c r="U10" i="25"/>
  <c r="R6" i="25"/>
  <c r="F3" i="25"/>
  <c r="E3" i="25"/>
  <c r="C3" i="25"/>
  <c r="B3" i="25"/>
  <c r="AP2" i="25"/>
  <c r="AO2" i="25"/>
  <c r="AM2" i="25"/>
  <c r="AL2" i="25"/>
  <c r="AJ2" i="25"/>
  <c r="AI2" i="25"/>
  <c r="AG2" i="25"/>
  <c r="AF2" i="25"/>
  <c r="AD2" i="25"/>
  <c r="AC2" i="25"/>
  <c r="AA2" i="25"/>
  <c r="Z2" i="25"/>
  <c r="X2" i="25"/>
  <c r="W2" i="25"/>
  <c r="U2" i="25"/>
  <c r="T2" i="25"/>
  <c r="R2" i="25"/>
  <c r="Q2" i="25"/>
  <c r="O2" i="25"/>
  <c r="N2" i="25"/>
  <c r="L2" i="25"/>
  <c r="K2" i="25"/>
  <c r="I2" i="25"/>
  <c r="H2" i="25"/>
  <c r="F2" i="25"/>
  <c r="E2" i="25"/>
  <c r="C2" i="25"/>
  <c r="B2" i="25"/>
  <c r="AP1" i="25"/>
  <c r="AO1" i="25"/>
  <c r="AM1" i="25"/>
  <c r="AL1" i="25"/>
  <c r="AJ1" i="25"/>
  <c r="AI1" i="25"/>
  <c r="AG1" i="25"/>
  <c r="AF1" i="25"/>
  <c r="AD1" i="25"/>
  <c r="AC1" i="25"/>
  <c r="AA1" i="25"/>
  <c r="Z1" i="25"/>
  <c r="X1" i="25"/>
  <c r="W1" i="25"/>
  <c r="U1" i="25"/>
  <c r="T1" i="25"/>
  <c r="R1" i="25"/>
  <c r="Q1" i="25"/>
  <c r="O1" i="25"/>
  <c r="N1" i="25"/>
  <c r="L1" i="25"/>
  <c r="K1" i="25"/>
  <c r="I1" i="25"/>
  <c r="H1" i="25"/>
  <c r="F1" i="25"/>
  <c r="E1" i="25"/>
  <c r="C1" i="25"/>
  <c r="B1" i="25"/>
  <c r="F1" i="23"/>
  <c r="E1" i="23"/>
  <c r="D1" i="23"/>
  <c r="C1" i="23"/>
  <c r="F2" i="23"/>
  <c r="E2" i="23"/>
  <c r="D2" i="23"/>
  <c r="C2" i="23"/>
  <c r="AJ83" i="22"/>
  <c r="AI443" i="23"/>
  <c r="AG4" i="23" s="1"/>
  <c r="AD430" i="23"/>
  <c r="AC430" i="23"/>
  <c r="AB430" i="23"/>
  <c r="AA430" i="23"/>
  <c r="Z430" i="23"/>
  <c r="Y430" i="23"/>
  <c r="X430" i="23"/>
  <c r="V430" i="23"/>
  <c r="U430" i="23"/>
  <c r="T430" i="23"/>
  <c r="S430" i="23"/>
  <c r="R430" i="23"/>
  <c r="Q430" i="23"/>
  <c r="P430" i="23"/>
  <c r="N430" i="23"/>
  <c r="M430" i="23"/>
  <c r="L430" i="23"/>
  <c r="K430" i="23"/>
  <c r="J430" i="23"/>
  <c r="I430" i="23"/>
  <c r="H430" i="23"/>
  <c r="X420" i="23"/>
  <c r="P420" i="23"/>
  <c r="H420" i="23"/>
  <c r="X418" i="23"/>
  <c r="P418" i="23"/>
  <c r="H418" i="23"/>
  <c r="Y412" i="23"/>
  <c r="Q412" i="23"/>
  <c r="I412" i="23"/>
  <c r="Y411" i="23"/>
  <c r="Q411" i="23"/>
  <c r="I411" i="23"/>
  <c r="Y410" i="23"/>
  <c r="Q410" i="23"/>
  <c r="I410" i="23"/>
  <c r="Y383" i="23"/>
  <c r="Q383" i="23"/>
  <c r="I383" i="23"/>
  <c r="X360" i="23" a="1"/>
  <c r="X360" i="23" s="1"/>
  <c r="P360" i="23" a="1"/>
  <c r="P360" i="23" s="1"/>
  <c r="H360" i="23" a="1"/>
  <c r="H360" i="23" s="1"/>
  <c r="X356" i="23"/>
  <c r="P356" i="23"/>
  <c r="H356" i="23"/>
  <c r="X355" i="23"/>
  <c r="P355" i="23"/>
  <c r="H355" i="23"/>
  <c r="X354" i="23"/>
  <c r="P354" i="23"/>
  <c r="H354" i="23"/>
  <c r="X353" i="23"/>
  <c r="P353" i="23"/>
  <c r="H353" i="23"/>
  <c r="X352" i="23"/>
  <c r="P352" i="23"/>
  <c r="H352" i="23"/>
  <c r="X351" i="23"/>
  <c r="P351" i="23"/>
  <c r="H351" i="23"/>
  <c r="X350" i="23"/>
  <c r="P350" i="23"/>
  <c r="H350" i="23"/>
  <c r="X349" i="23"/>
  <c r="P349" i="23"/>
  <c r="H349" i="23"/>
  <c r="X348" i="23"/>
  <c r="P348" i="23"/>
  <c r="H348" i="23"/>
  <c r="X347" i="23"/>
  <c r="P347" i="23"/>
  <c r="H347" i="23"/>
  <c r="X346" i="23"/>
  <c r="P346" i="23"/>
  <c r="H346" i="23"/>
  <c r="X345" i="23"/>
  <c r="P345" i="23"/>
  <c r="H345" i="23"/>
  <c r="X344" i="23"/>
  <c r="P344" i="23"/>
  <c r="H344" i="23"/>
  <c r="X343" i="23"/>
  <c r="P343" i="23"/>
  <c r="H343" i="23"/>
  <c r="X342" i="23"/>
  <c r="P342" i="23"/>
  <c r="H342" i="23"/>
  <c r="X341" i="23"/>
  <c r="P341" i="23"/>
  <c r="H341" i="23"/>
  <c r="X340" i="23"/>
  <c r="P340" i="23"/>
  <c r="H340" i="23"/>
  <c r="X339" i="23"/>
  <c r="P339" i="23"/>
  <c r="H339" i="23"/>
  <c r="X338" i="23"/>
  <c r="P338" i="23"/>
  <c r="H338" i="23"/>
  <c r="X337" i="23"/>
  <c r="P337" i="23"/>
  <c r="H337" i="23"/>
  <c r="X336" i="23"/>
  <c r="P336" i="23"/>
  <c r="H336" i="23"/>
  <c r="X335" i="23"/>
  <c r="P335" i="23"/>
  <c r="H335" i="23"/>
  <c r="X334" i="23"/>
  <c r="P334" i="23"/>
  <c r="H334" i="23"/>
  <c r="X333" i="23"/>
  <c r="P333" i="23"/>
  <c r="H333" i="23"/>
  <c r="X332" i="23"/>
  <c r="P332" i="23"/>
  <c r="H332" i="23"/>
  <c r="X331" i="23"/>
  <c r="P331" i="23"/>
  <c r="H331" i="23"/>
  <c r="X330" i="23"/>
  <c r="P330" i="23"/>
  <c r="H330" i="23"/>
  <c r="Z313" i="23"/>
  <c r="R313" i="23"/>
  <c r="J313" i="23"/>
  <c r="AB312" i="23"/>
  <c r="Y314" i="23" s="1"/>
  <c r="T312" i="23"/>
  <c r="Q314" i="23" s="1"/>
  <c r="L312" i="23"/>
  <c r="I314" i="23" s="1"/>
  <c r="Z309" i="23"/>
  <c r="R309" i="23"/>
  <c r="J309" i="23"/>
  <c r="AB308" i="23"/>
  <c r="Y310" i="23" s="1"/>
  <c r="T308" i="23"/>
  <c r="Q310" i="23" s="1"/>
  <c r="J308" i="23"/>
  <c r="L305" i="23"/>
  <c r="I310" i="23" s="1"/>
  <c r="AB303" i="23"/>
  <c r="T303" i="23"/>
  <c r="L303" i="23"/>
  <c r="J59" i="23"/>
  <c r="AG6" i="23"/>
  <c r="AD2" i="23"/>
  <c r="AC2" i="23"/>
  <c r="AB2" i="23"/>
  <c r="AA2" i="23"/>
  <c r="Z2" i="23"/>
  <c r="Y2" i="23"/>
  <c r="X2" i="23"/>
  <c r="V2" i="23"/>
  <c r="U2" i="23"/>
  <c r="T2" i="23"/>
  <c r="S2" i="23"/>
  <c r="R2" i="23"/>
  <c r="Q2" i="23"/>
  <c r="P2" i="23"/>
  <c r="N2" i="23"/>
  <c r="M2" i="23"/>
  <c r="L2" i="23"/>
  <c r="K2" i="23"/>
  <c r="J2" i="23"/>
  <c r="I2" i="23"/>
  <c r="H2" i="23"/>
  <c r="AD1" i="23"/>
  <c r="AC1" i="23"/>
  <c r="AB1" i="23"/>
  <c r="AA1" i="23"/>
  <c r="Z1" i="23"/>
  <c r="Y1" i="23"/>
  <c r="X1" i="23"/>
  <c r="V1" i="23"/>
  <c r="U1" i="23"/>
  <c r="T1" i="23"/>
  <c r="S1" i="23"/>
  <c r="R1" i="23"/>
  <c r="Q1" i="23"/>
  <c r="P1" i="23"/>
  <c r="N1" i="23"/>
  <c r="M1" i="23"/>
  <c r="L1" i="23"/>
  <c r="K1" i="23"/>
  <c r="J1" i="23"/>
  <c r="I1" i="23"/>
  <c r="H1" i="23"/>
  <c r="A1" i="23"/>
  <c r="R411" i="23"/>
  <c r="Z411" i="23"/>
  <c r="Z412" i="23"/>
  <c r="R410" i="23"/>
  <c r="Z19" i="25"/>
  <c r="J410" i="23"/>
  <c r="J360" i="23"/>
  <c r="R360" i="23"/>
  <c r="J411" i="23"/>
  <c r="Z20" i="25"/>
  <c r="J412" i="23"/>
  <c r="Z410" i="23"/>
  <c r="X17" i="25"/>
  <c r="Z360" i="23"/>
  <c r="R412" i="23"/>
  <c r="M497" i="26" l="1"/>
  <c r="BA21" i="22"/>
  <c r="AZ16" i="22" s="1"/>
  <c r="BC21" i="22"/>
  <c r="AH95" i="22" a="1"/>
  <c r="AH95" i="22" s="1"/>
  <c r="AF84" i="22"/>
  <c r="AF86" i="22" s="1"/>
  <c r="AR1" i="22"/>
  <c r="AS1" i="22"/>
  <c r="AT1" i="22"/>
  <c r="AU1" i="22"/>
  <c r="AV1" i="22"/>
  <c r="AW1" i="22"/>
  <c r="AR2" i="22"/>
  <c r="AS2" i="22"/>
  <c r="AT2" i="22"/>
  <c r="AU2" i="22"/>
  <c r="AV2" i="22"/>
  <c r="AW2" i="22"/>
  <c r="AT17" i="22"/>
  <c r="AT18" i="22"/>
  <c r="AT19" i="22" s="1"/>
  <c r="AI448" i="22"/>
  <c r="AI447" i="22"/>
  <c r="AT446" i="22"/>
  <c r="AU446" i="22" s="1"/>
  <c r="AI446" i="22"/>
  <c r="AT445" i="22"/>
  <c r="AU445" i="22" s="1"/>
  <c r="AI445" i="22"/>
  <c r="AT444" i="22"/>
  <c r="AU444" i="22" s="1"/>
  <c r="AI444" i="22"/>
  <c r="AT443" i="22"/>
  <c r="AU443" i="22" s="1"/>
  <c r="AI443" i="22"/>
  <c r="AQ442" i="22"/>
  <c r="AI442" i="22"/>
  <c r="AV441" i="22"/>
  <c r="AS441" i="22"/>
  <c r="AI441" i="22"/>
  <c r="AR440" i="22"/>
  <c r="AI440" i="22"/>
  <c r="AV439" i="22"/>
  <c r="AT439" i="22"/>
  <c r="AP446" i="22" s="1"/>
  <c r="AS439" i="22"/>
  <c r="AP445" i="22" s="1"/>
  <c r="AR439" i="22"/>
  <c r="AP444" i="22" s="1"/>
  <c r="AQ439" i="22"/>
  <c r="AP443" i="22" s="1"/>
  <c r="AI439" i="22"/>
  <c r="AT438" i="22"/>
  <c r="AW441" i="22" s="1"/>
  <c r="AS438" i="22"/>
  <c r="AW439" i="22" s="1"/>
  <c r="AR438" i="22"/>
  <c r="AW437" i="22" s="1"/>
  <c r="AQ438" i="22"/>
  <c r="AW435" i="22" s="1"/>
  <c r="AI438" i="22"/>
  <c r="AV437" i="22"/>
  <c r="AI437" i="22"/>
  <c r="AI436" i="22"/>
  <c r="AV435" i="22"/>
  <c r="AI435" i="22"/>
  <c r="AV434" i="22"/>
  <c r="AI434" i="22"/>
  <c r="AI433" i="22"/>
  <c r="AV432" i="22"/>
  <c r="AI429" i="22"/>
  <c r="AI428" i="22"/>
  <c r="AI427" i="22"/>
  <c r="AI426" i="22"/>
  <c r="AI425" i="22"/>
  <c r="AI424" i="22"/>
  <c r="AI423" i="22"/>
  <c r="AI422" i="22"/>
  <c r="AI419" i="22"/>
  <c r="AI418" i="22"/>
  <c r="AW417" i="22"/>
  <c r="AV417" i="22"/>
  <c r="AU417" i="22"/>
  <c r="AT417" i="22"/>
  <c r="AS417" i="22"/>
  <c r="AI417" i="22"/>
  <c r="AI416" i="22"/>
  <c r="AS415" i="22"/>
  <c r="AI415" i="22"/>
  <c r="AW414" i="22"/>
  <c r="AV414" i="22"/>
  <c r="AU414" i="22"/>
  <c r="AT414" i="22"/>
  <c r="AS414" i="22"/>
  <c r="AI414" i="22"/>
  <c r="AI413" i="22"/>
  <c r="AS412" i="22"/>
  <c r="AI412" i="22"/>
  <c r="AI408" i="22"/>
  <c r="AI407" i="22"/>
  <c r="AI406" i="22"/>
  <c r="AI405" i="22"/>
  <c r="AI404" i="22"/>
  <c r="AI403" i="22"/>
  <c r="AV400" i="22"/>
  <c r="AU400" i="22" s="1"/>
  <c r="AV399" i="22"/>
  <c r="AU399" i="22" s="1"/>
  <c r="AV398" i="22"/>
  <c r="AU398" i="22" s="1"/>
  <c r="AV397" i="22"/>
  <c r="AU397" i="22" s="1"/>
  <c r="AV396" i="22"/>
  <c r="AU396" i="22" s="1"/>
  <c r="AV395" i="22"/>
  <c r="AU395" i="22" s="1"/>
  <c r="AV394" i="22"/>
  <c r="AU394" i="22" s="1"/>
  <c r="AV393" i="22"/>
  <c r="AU393" i="22" s="1"/>
  <c r="AV392" i="22"/>
  <c r="AU392" i="22" s="1"/>
  <c r="AI385" i="22"/>
  <c r="AI384" i="22"/>
  <c r="AV383" i="22"/>
  <c r="AV384" i="22" s="1"/>
  <c r="AI383" i="22"/>
  <c r="AI382" i="22"/>
  <c r="AI381" i="22"/>
  <c r="AV380" i="22"/>
  <c r="AV381" i="22" s="1"/>
  <c r="AI380" i="22"/>
  <c r="AI379" i="22"/>
  <c r="AI378" i="22"/>
  <c r="AI377" i="22"/>
  <c r="AV376" i="22"/>
  <c r="AI376" i="22"/>
  <c r="AV375" i="22"/>
  <c r="AI375" i="22"/>
  <c r="AI374" i="22"/>
  <c r="AI373" i="22"/>
  <c r="AI372" i="22"/>
  <c r="AV371" i="22"/>
  <c r="AV372" i="22" s="1"/>
  <c r="AI371" i="22"/>
  <c r="AI370" i="22"/>
  <c r="AI366" i="22"/>
  <c r="AI365" i="22"/>
  <c r="AI364" i="22"/>
  <c r="AI363" i="22"/>
  <c r="AI362" i="22"/>
  <c r="AI361" i="22"/>
  <c r="AI360" i="22"/>
  <c r="AI359" i="22"/>
  <c r="AI358" i="22"/>
  <c r="AI357" i="22"/>
  <c r="AI354" i="22"/>
  <c r="AI353" i="22"/>
  <c r="AI352" i="22"/>
  <c r="AV351" i="22"/>
  <c r="AR353" i="22" s="1"/>
  <c r="AI351" i="22"/>
  <c r="AV350" i="22"/>
  <c r="AR352" i="22" s="1"/>
  <c r="AI350" i="22"/>
  <c r="AI349" i="22"/>
  <c r="AI345" i="22"/>
  <c r="AI344" i="22"/>
  <c r="AI343" i="22"/>
  <c r="AI342" i="22"/>
  <c r="AI341" i="22"/>
  <c r="AI340" i="22"/>
  <c r="AU339" i="22"/>
  <c r="AI339" i="22"/>
  <c r="AI338" i="22"/>
  <c r="AI337" i="22"/>
  <c r="AI336" i="22"/>
  <c r="AI335" i="22"/>
  <c r="AI334" i="22"/>
  <c r="AI333" i="22"/>
  <c r="AI332" i="22"/>
  <c r="AI331" i="22"/>
  <c r="AI330" i="22"/>
  <c r="AI329" i="22"/>
  <c r="AI328" i="22"/>
  <c r="AI324" i="22"/>
  <c r="AI323" i="22"/>
  <c r="AI322" i="22"/>
  <c r="AI321" i="22"/>
  <c r="AI320" i="22"/>
  <c r="AI319" i="22"/>
  <c r="AI318" i="22"/>
  <c r="AI317" i="22"/>
  <c r="AI316" i="22"/>
  <c r="AI315" i="22"/>
  <c r="AI314" i="22"/>
  <c r="AI313" i="22"/>
  <c r="AI312" i="22"/>
  <c r="AI311" i="22"/>
  <c r="AI310" i="22"/>
  <c r="AI309" i="22"/>
  <c r="AI308" i="22"/>
  <c r="AI307" i="22"/>
  <c r="AI303" i="22"/>
  <c r="AI302" i="22"/>
  <c r="AI301" i="22"/>
  <c r="AI300" i="22"/>
  <c r="AI299" i="22"/>
  <c r="AI298" i="22"/>
  <c r="AI297" i="22"/>
  <c r="AI296" i="22"/>
  <c r="AI293" i="22"/>
  <c r="AI292" i="22"/>
  <c r="AI291" i="22"/>
  <c r="AV290" i="22"/>
  <c r="AW290" i="22" s="1"/>
  <c r="AI290" i="22"/>
  <c r="AV289" i="22"/>
  <c r="AW289" i="22" s="1"/>
  <c r="AI289" i="22"/>
  <c r="AV288" i="22"/>
  <c r="AW288" i="22" s="1"/>
  <c r="AI288" i="22"/>
  <c r="AV287" i="22"/>
  <c r="AW287" i="22" s="1"/>
  <c r="AI287" i="22"/>
  <c r="AI286" i="22"/>
  <c r="AI282" i="22"/>
  <c r="AI281" i="22"/>
  <c r="AI280" i="22"/>
  <c r="AI279" i="22"/>
  <c r="AI278" i="22"/>
  <c r="AI277" i="22"/>
  <c r="AI276" i="22"/>
  <c r="AI275" i="22"/>
  <c r="AI274" i="22"/>
  <c r="AI273" i="22"/>
  <c r="AI272" i="22"/>
  <c r="AI271" i="22"/>
  <c r="AI270" i="22"/>
  <c r="AT267" i="22"/>
  <c r="AI267" i="22"/>
  <c r="AI266" i="22"/>
  <c r="AI265" i="22"/>
  <c r="AI261" i="22"/>
  <c r="AI260" i="22"/>
  <c r="AI259" i="22"/>
  <c r="AI258" i="22"/>
  <c r="AI257" i="22"/>
  <c r="AI256" i="22"/>
  <c r="AI255" i="22"/>
  <c r="AI254" i="22"/>
  <c r="AI253" i="22"/>
  <c r="AI252" i="22"/>
  <c r="AI251" i="22"/>
  <c r="AS248" i="22"/>
  <c r="AI248" i="22"/>
  <c r="AI247" i="22"/>
  <c r="AI246" i="22"/>
  <c r="AI245" i="22"/>
  <c r="AI244" i="22"/>
  <c r="AI238" i="22"/>
  <c r="AI237" i="22"/>
  <c r="AI236" i="22"/>
  <c r="AI235" i="22"/>
  <c r="AI234" i="22"/>
  <c r="AI233" i="22"/>
  <c r="AI232" i="22"/>
  <c r="AT231" i="22"/>
  <c r="AI231" i="22"/>
  <c r="AT230" i="22"/>
  <c r="AI230" i="22"/>
  <c r="AI229" i="22"/>
  <c r="AI228" i="22"/>
  <c r="AI227" i="22"/>
  <c r="AI226" i="22"/>
  <c r="AI225" i="22"/>
  <c r="AI224" i="22"/>
  <c r="AI223" i="22"/>
  <c r="AI219" i="22"/>
  <c r="AI218" i="22"/>
  <c r="AI217" i="22"/>
  <c r="AI216" i="22"/>
  <c r="AI215" i="22"/>
  <c r="AI214" i="22"/>
  <c r="AI213" i="22"/>
  <c r="AI210" i="22"/>
  <c r="AI209" i="22"/>
  <c r="AI208" i="22"/>
  <c r="AI207" i="22"/>
  <c r="AI206" i="22"/>
  <c r="AI205" i="22"/>
  <c r="AI204" i="22"/>
  <c r="AI203" i="22"/>
  <c r="AI202" i="22"/>
  <c r="AI196" i="22"/>
  <c r="AI195" i="22"/>
  <c r="AI194" i="22"/>
  <c r="AI193" i="22"/>
  <c r="AI192" i="22"/>
  <c r="AI191" i="22"/>
  <c r="AI190" i="22"/>
  <c r="AI189" i="22"/>
  <c r="AI188" i="22"/>
  <c r="AI187" i="22"/>
  <c r="AI186" i="22"/>
  <c r="AI185" i="22"/>
  <c r="AI184" i="22"/>
  <c r="AI183" i="22"/>
  <c r="AI182" i="22"/>
  <c r="AI181" i="22"/>
  <c r="AI177" i="22"/>
  <c r="AI176" i="22"/>
  <c r="AI175" i="22"/>
  <c r="AI174" i="22"/>
  <c r="AI173" i="22"/>
  <c r="AT172" i="22"/>
  <c r="AI172" i="22"/>
  <c r="AW171" i="22"/>
  <c r="AS173" i="22" s="1"/>
  <c r="AI171" i="22"/>
  <c r="AI170" i="22"/>
  <c r="AI169" i="22"/>
  <c r="AT168" i="22"/>
  <c r="AI168" i="22"/>
  <c r="AT167" i="22"/>
  <c r="AI167" i="22"/>
  <c r="AI166" i="22"/>
  <c r="AI165" i="22"/>
  <c r="AW164" i="22"/>
  <c r="AS169" i="22" s="1"/>
  <c r="AI164" i="22"/>
  <c r="AI163" i="22"/>
  <c r="AW162" i="22"/>
  <c r="AI162" i="22"/>
  <c r="AI160" i="22"/>
  <c r="AI161" i="22" s="1"/>
  <c r="AI155" i="22"/>
  <c r="AI154" i="22"/>
  <c r="AI153" i="22"/>
  <c r="AI152" i="22"/>
  <c r="AI151" i="22"/>
  <c r="AI150" i="22"/>
  <c r="AI149" i="22"/>
  <c r="AI148" i="22"/>
  <c r="AI145" i="22"/>
  <c r="AI142" i="22"/>
  <c r="AW140" i="22"/>
  <c r="AI138" i="22"/>
  <c r="AT31" i="22"/>
  <c r="AT32" i="22"/>
  <c r="AT33" i="22"/>
  <c r="AT34" i="22"/>
  <c r="AT35" i="22"/>
  <c r="AT36" i="22"/>
  <c r="AT37" i="22"/>
  <c r="AT38" i="22"/>
  <c r="AT39" i="22"/>
  <c r="AT40" i="22"/>
  <c r="AT41" i="22"/>
  <c r="AT42" i="22"/>
  <c r="AT43" i="22"/>
  <c r="AT44" i="22"/>
  <c r="AT45" i="22"/>
  <c r="AT46" i="22"/>
  <c r="AT47" i="22"/>
  <c r="AT48" i="22"/>
  <c r="AT49" i="22"/>
  <c r="AT50" i="22"/>
  <c r="AT51" i="22"/>
  <c r="AT52" i="22"/>
  <c r="AT53" i="22"/>
  <c r="AT54" i="22"/>
  <c r="AT55" i="22"/>
  <c r="AT56" i="22"/>
  <c r="AT57" i="22"/>
  <c r="AT58" i="22"/>
  <c r="AT59" i="22"/>
  <c r="AT60" i="22"/>
  <c r="AT61" i="22"/>
  <c r="AT62" i="22"/>
  <c r="AT63" i="22"/>
  <c r="AT64" i="22"/>
  <c r="AT65" i="22"/>
  <c r="AT66" i="22"/>
  <c r="AT67" i="22"/>
  <c r="AT68" i="22"/>
  <c r="AT69" i="22"/>
  <c r="AT70" i="22"/>
  <c r="AT71" i="22"/>
  <c r="AT72" i="22"/>
  <c r="AT73" i="22"/>
  <c r="AT74" i="22"/>
  <c r="AT30" i="22"/>
  <c r="CG680" i="22"/>
  <c r="CE680" i="22"/>
  <c r="AW4" i="22" s="1"/>
  <c r="S676" i="22"/>
  <c r="S675" i="22"/>
  <c r="S674" i="22"/>
  <c r="S673" i="22"/>
  <c r="S672" i="22"/>
  <c r="S671" i="22"/>
  <c r="S670" i="22"/>
  <c r="S669" i="22"/>
  <c r="S668" i="22"/>
  <c r="S667" i="22"/>
  <c r="S666" i="22"/>
  <c r="S665" i="22"/>
  <c r="K665" i="22"/>
  <c r="S664" i="22"/>
  <c r="S663" i="22"/>
  <c r="K663" i="22"/>
  <c r="K664" i="22" s="1"/>
  <c r="S662" i="22"/>
  <c r="S661" i="22"/>
  <c r="S660" i="22"/>
  <c r="S659" i="22"/>
  <c r="S658" i="22"/>
  <c r="S657" i="22"/>
  <c r="S656" i="22"/>
  <c r="S655" i="22"/>
  <c r="S654" i="22"/>
  <c r="S653" i="22"/>
  <c r="S652" i="22"/>
  <c r="S651" i="22"/>
  <c r="K651" i="22"/>
  <c r="S650" i="22"/>
  <c r="S649" i="22"/>
  <c r="K649" i="22"/>
  <c r="K650" i="22" s="1"/>
  <c r="S648" i="22"/>
  <c r="S647" i="22"/>
  <c r="S646" i="22"/>
  <c r="S645" i="22"/>
  <c r="S644" i="22"/>
  <c r="S643" i="22"/>
  <c r="S642" i="22"/>
  <c r="S641" i="22"/>
  <c r="S640" i="22"/>
  <c r="S639" i="22"/>
  <c r="S638" i="22"/>
  <c r="S637" i="22"/>
  <c r="K637" i="22"/>
  <c r="S636" i="22"/>
  <c r="S635" i="22"/>
  <c r="K635" i="22"/>
  <c r="K636" i="22" s="1"/>
  <c r="S634" i="22"/>
  <c r="S633" i="22"/>
  <c r="S632" i="22"/>
  <c r="S631" i="22"/>
  <c r="S630" i="22"/>
  <c r="S629" i="22"/>
  <c r="S628" i="22"/>
  <c r="S627" i="22"/>
  <c r="S626" i="22"/>
  <c r="S625" i="22"/>
  <c r="S624" i="22"/>
  <c r="S623" i="22"/>
  <c r="K623" i="22"/>
  <c r="S622" i="22"/>
  <c r="S621" i="22"/>
  <c r="K621" i="22"/>
  <c r="K622" i="22" s="1"/>
  <c r="K624" i="22" s="1"/>
  <c r="L621" i="22" s="1" a="1"/>
  <c r="L621" i="22" s="1"/>
  <c r="S620" i="22"/>
  <c r="S619" i="22"/>
  <c r="S618" i="22"/>
  <c r="S617" i="22"/>
  <c r="S616" i="22"/>
  <c r="S615" i="22"/>
  <c r="S614" i="22"/>
  <c r="S613" i="22"/>
  <c r="S612" i="22"/>
  <c r="S611" i="22"/>
  <c r="S610" i="22"/>
  <c r="S609" i="22"/>
  <c r="K609" i="22"/>
  <c r="S608" i="22"/>
  <c r="S607" i="22"/>
  <c r="K607" i="22"/>
  <c r="K608" i="22" s="1"/>
  <c r="S606" i="22"/>
  <c r="S605" i="22"/>
  <c r="S604" i="22"/>
  <c r="S603" i="22"/>
  <c r="S602" i="22"/>
  <c r="S601" i="22"/>
  <c r="S600" i="22"/>
  <c r="S599" i="22"/>
  <c r="S598" i="22"/>
  <c r="S597" i="22"/>
  <c r="S596" i="22"/>
  <c r="S595" i="22"/>
  <c r="K595" i="22"/>
  <c r="S594" i="22"/>
  <c r="S593" i="22"/>
  <c r="K593" i="22"/>
  <c r="K594" i="22" s="1"/>
  <c r="S592" i="22"/>
  <c r="S591" i="22"/>
  <c r="S590" i="22"/>
  <c r="S589" i="22"/>
  <c r="S588" i="22"/>
  <c r="S587" i="22"/>
  <c r="S586" i="22"/>
  <c r="S585" i="22"/>
  <c r="S584" i="22"/>
  <c r="S583" i="22"/>
  <c r="S582" i="22"/>
  <c r="S581" i="22"/>
  <c r="K581" i="22"/>
  <c r="S580" i="22"/>
  <c r="S579" i="22"/>
  <c r="K579" i="22"/>
  <c r="K580" i="22" s="1"/>
  <c r="S578" i="22"/>
  <c r="S577" i="22"/>
  <c r="S576" i="22"/>
  <c r="S575" i="22"/>
  <c r="S574" i="22"/>
  <c r="S573" i="22"/>
  <c r="S572" i="22"/>
  <c r="S571" i="22"/>
  <c r="S570" i="22"/>
  <c r="S569" i="22"/>
  <c r="S568" i="22"/>
  <c r="S567" i="22"/>
  <c r="K567" i="22"/>
  <c r="S566" i="22"/>
  <c r="S565" i="22"/>
  <c r="K565" i="22"/>
  <c r="K566" i="22" s="1"/>
  <c r="S564" i="22"/>
  <c r="S563" i="22"/>
  <c r="S562" i="22"/>
  <c r="S561" i="22"/>
  <c r="S560" i="22"/>
  <c r="S559" i="22"/>
  <c r="S558" i="22"/>
  <c r="S557" i="22"/>
  <c r="S556" i="22"/>
  <c r="S555" i="22"/>
  <c r="S554" i="22"/>
  <c r="S553" i="22"/>
  <c r="K553" i="22"/>
  <c r="S552" i="22"/>
  <c r="S551" i="22"/>
  <c r="K551" i="22"/>
  <c r="K552" i="22" s="1"/>
  <c r="S550" i="22"/>
  <c r="S549" i="22"/>
  <c r="S548" i="22"/>
  <c r="S547" i="22"/>
  <c r="S546" i="22"/>
  <c r="S545" i="22"/>
  <c r="S544" i="22"/>
  <c r="S543" i="22"/>
  <c r="S542" i="22"/>
  <c r="S541" i="22"/>
  <c r="S540" i="22"/>
  <c r="S539" i="22"/>
  <c r="K539" i="22"/>
  <c r="S538" i="22"/>
  <c r="S537" i="22"/>
  <c r="K537" i="22"/>
  <c r="K538" i="22" s="1"/>
  <c r="S536" i="22"/>
  <c r="S535" i="22"/>
  <c r="S534" i="22"/>
  <c r="S533" i="22"/>
  <c r="S532" i="22"/>
  <c r="S531" i="22"/>
  <c r="S530" i="22"/>
  <c r="S529" i="22"/>
  <c r="S528" i="22"/>
  <c r="S527" i="22"/>
  <c r="S526" i="22"/>
  <c r="S525" i="22"/>
  <c r="K525" i="22"/>
  <c r="S524" i="22"/>
  <c r="S523" i="22"/>
  <c r="K523" i="22"/>
  <c r="K524" i="22" s="1"/>
  <c r="K526" i="22" s="1"/>
  <c r="L523" i="22" s="1" a="1"/>
  <c r="L523" i="22" s="1"/>
  <c r="S522" i="22"/>
  <c r="S521" i="22"/>
  <c r="S520" i="22"/>
  <c r="S519" i="22"/>
  <c r="S518" i="22"/>
  <c r="S517" i="22"/>
  <c r="S516" i="22"/>
  <c r="S515" i="22"/>
  <c r="S514" i="22"/>
  <c r="S513" i="22"/>
  <c r="S512" i="22"/>
  <c r="S511" i="22"/>
  <c r="K511" i="22"/>
  <c r="S510" i="22"/>
  <c r="S509" i="22"/>
  <c r="K509" i="22"/>
  <c r="K510" i="22" s="1"/>
  <c r="K512" i="22" s="1"/>
  <c r="L509" i="22" s="1" a="1"/>
  <c r="L509" i="22" s="1"/>
  <c r="S508" i="22"/>
  <c r="S507" i="22"/>
  <c r="S506" i="22"/>
  <c r="S505" i="22"/>
  <c r="S504" i="22"/>
  <c r="S503" i="22"/>
  <c r="S502" i="22"/>
  <c r="S501" i="22"/>
  <c r="S500" i="22"/>
  <c r="S499" i="22"/>
  <c r="S498" i="22"/>
  <c r="S497" i="22"/>
  <c r="K497" i="22"/>
  <c r="S496" i="22"/>
  <c r="S495" i="22"/>
  <c r="K495" i="22"/>
  <c r="K496" i="22" s="1"/>
  <c r="S494" i="22"/>
  <c r="S493" i="22"/>
  <c r="S492" i="22"/>
  <c r="S491" i="22"/>
  <c r="S490" i="22"/>
  <c r="BO489" i="22"/>
  <c r="BD489" i="22" s="1"/>
  <c r="BJ489" i="22"/>
  <c r="BF489" i="22" s="1"/>
  <c r="BG489" i="22" s="1"/>
  <c r="BH489" i="22" s="1"/>
  <c r="BE489" i="22"/>
  <c r="BB489" i="22"/>
  <c r="S489" i="22"/>
  <c r="BO488" i="22"/>
  <c r="BK488" i="22" s="1"/>
  <c r="BL488" i="22" s="1"/>
  <c r="BM488" i="22" s="1"/>
  <c r="BJ488" i="22"/>
  <c r="BE488" i="22"/>
  <c r="BB488" i="22"/>
  <c r="S488" i="22"/>
  <c r="BO487" i="22"/>
  <c r="BK487" i="22" s="1"/>
  <c r="BL487" i="22" s="1"/>
  <c r="BM487" i="22" s="1"/>
  <c r="BJ487" i="22"/>
  <c r="BI487" i="22" s="1"/>
  <c r="BE487" i="22"/>
  <c r="BB487" i="22"/>
  <c r="S487" i="22"/>
  <c r="BO486" i="22"/>
  <c r="BJ486" i="22"/>
  <c r="BI486" i="22" s="1"/>
  <c r="BE486" i="22"/>
  <c r="BB486" i="22"/>
  <c r="S486" i="22"/>
  <c r="BO485" i="22"/>
  <c r="BD485" i="22" s="1"/>
  <c r="BJ485" i="22"/>
  <c r="BF485" i="22" s="1"/>
  <c r="BG485" i="22" s="1"/>
  <c r="BH485" i="22" s="1"/>
  <c r="BE485" i="22"/>
  <c r="BB485" i="22"/>
  <c r="S485" i="22"/>
  <c r="BO484" i="22"/>
  <c r="BD484" i="22" s="1"/>
  <c r="BJ484" i="22"/>
  <c r="BI484" i="22" s="1"/>
  <c r="BE484" i="22"/>
  <c r="BB484" i="22"/>
  <c r="S484" i="22"/>
  <c r="BO483" i="22"/>
  <c r="BJ483" i="22"/>
  <c r="BF483" i="22" s="1"/>
  <c r="BG483" i="22" s="1"/>
  <c r="BH483" i="22" s="1"/>
  <c r="BE483" i="22"/>
  <c r="BB483" i="22"/>
  <c r="S483" i="22"/>
  <c r="K483" i="22"/>
  <c r="BO482" i="22"/>
  <c r="BK482" i="22" s="1"/>
  <c r="BL482" i="22" s="1"/>
  <c r="BM482" i="22" s="1"/>
  <c r="BJ482" i="22"/>
  <c r="BC482" i="22" s="1" a="1"/>
  <c r="BC482" i="22" s="1"/>
  <c r="BE482" i="22"/>
  <c r="BB482" i="22"/>
  <c r="S482" i="22"/>
  <c r="BO481" i="22"/>
  <c r="BJ481" i="22"/>
  <c r="BC481" i="22" s="1" a="1"/>
  <c r="BC481" i="22" s="1"/>
  <c r="BE481" i="22"/>
  <c r="BB481" i="22"/>
  <c r="S481" i="22"/>
  <c r="K481" i="22"/>
  <c r="K482" i="22" s="1"/>
  <c r="BO480" i="22"/>
  <c r="BD480" i="22" s="1"/>
  <c r="BJ480" i="22"/>
  <c r="BE480" i="22"/>
  <c r="BB480" i="22"/>
  <c r="S480" i="22"/>
  <c r="BO479" i="22"/>
  <c r="BK479" i="22" s="1"/>
  <c r="BL479" i="22" s="1"/>
  <c r="BM479" i="22" s="1"/>
  <c r="BJ479" i="22"/>
  <c r="BF479" i="22" s="1"/>
  <c r="BG479" i="22" s="1"/>
  <c r="BH479" i="22" s="1"/>
  <c r="BE479" i="22"/>
  <c r="BB479" i="22"/>
  <c r="S479" i="22"/>
  <c r="BO478" i="22"/>
  <c r="BK478" i="22" s="1"/>
  <c r="BL478" i="22" s="1"/>
  <c r="BM478" i="22" s="1"/>
  <c r="BJ478" i="22"/>
  <c r="BC478" i="22" s="1" a="1"/>
  <c r="BC478" i="22" s="1"/>
  <c r="BE478" i="22"/>
  <c r="BB478" i="22"/>
  <c r="S478" i="22"/>
  <c r="BO477" i="22"/>
  <c r="BJ477" i="22"/>
  <c r="BE477" i="22"/>
  <c r="BB477" i="22"/>
  <c r="S477" i="22"/>
  <c r="BO476" i="22"/>
  <c r="BJ476" i="22"/>
  <c r="BI476" i="22" s="1"/>
  <c r="BE476" i="22"/>
  <c r="BB476" i="22"/>
  <c r="S476" i="22"/>
  <c r="BO475" i="22"/>
  <c r="BK475" i="22" s="1"/>
  <c r="BL475" i="22" s="1"/>
  <c r="BM475" i="22" s="1"/>
  <c r="BJ475" i="22"/>
  <c r="BF475" i="22" s="1"/>
  <c r="BG475" i="22" s="1"/>
  <c r="BH475" i="22" s="1"/>
  <c r="BE475" i="22"/>
  <c r="BB475" i="22"/>
  <c r="S475" i="22"/>
  <c r="BO474" i="22"/>
  <c r="BJ474" i="22"/>
  <c r="BC474" i="22" s="1" a="1"/>
  <c r="BC474" i="22" s="1"/>
  <c r="BE474" i="22"/>
  <c r="BB474" i="22"/>
  <c r="S474" i="22"/>
  <c r="BO473" i="22"/>
  <c r="BJ473" i="22"/>
  <c r="BI473" i="22" s="1"/>
  <c r="BE473" i="22"/>
  <c r="BB473" i="22"/>
  <c r="S473" i="22"/>
  <c r="BO472" i="22"/>
  <c r="BK472" i="22" s="1"/>
  <c r="BL472" i="22" s="1"/>
  <c r="BM472" i="22" s="1"/>
  <c r="BJ472" i="22"/>
  <c r="BC472" i="22" s="1" a="1"/>
  <c r="BC472" i="22" s="1"/>
  <c r="BE472" i="22"/>
  <c r="BB472" i="22"/>
  <c r="S472" i="22"/>
  <c r="BO471" i="22"/>
  <c r="BK471" i="22" s="1"/>
  <c r="BL471" i="22" s="1"/>
  <c r="BM471" i="22" s="1"/>
  <c r="BJ471" i="22"/>
  <c r="BF471" i="22" s="1"/>
  <c r="BG471" i="22" s="1"/>
  <c r="BH471" i="22" s="1"/>
  <c r="BE471" i="22"/>
  <c r="BB471" i="22"/>
  <c r="S471" i="22"/>
  <c r="BO470" i="22"/>
  <c r="BD470" i="22" s="1"/>
  <c r="BJ470" i="22"/>
  <c r="BE470" i="22"/>
  <c r="BB470" i="22"/>
  <c r="S470" i="22"/>
  <c r="BO469" i="22"/>
  <c r="BK469" i="22" s="1"/>
  <c r="BL469" i="22" s="1"/>
  <c r="BM469" i="22" s="1"/>
  <c r="BJ469" i="22"/>
  <c r="BF469" i="22" s="1"/>
  <c r="BG469" i="22" s="1"/>
  <c r="BH469" i="22" s="1"/>
  <c r="BE469" i="22"/>
  <c r="BB469" i="22"/>
  <c r="S469" i="22"/>
  <c r="K469" i="22"/>
  <c r="BO468" i="22"/>
  <c r="BJ468" i="22"/>
  <c r="BF468" i="22" s="1"/>
  <c r="BG468" i="22" s="1"/>
  <c r="BH468" i="22" s="1"/>
  <c r="BE468" i="22"/>
  <c r="BB468" i="22"/>
  <c r="S468" i="22"/>
  <c r="BO467" i="22"/>
  <c r="BJ467" i="22"/>
  <c r="BF467" i="22" s="1"/>
  <c r="BG467" i="22" s="1"/>
  <c r="BH467" i="22" s="1"/>
  <c r="BE467" i="22"/>
  <c r="BB467" i="22"/>
  <c r="S467" i="22"/>
  <c r="K467" i="22"/>
  <c r="K468" i="22" s="1"/>
  <c r="BO466" i="22"/>
  <c r="BJ466" i="22"/>
  <c r="BI466" i="22" s="1"/>
  <c r="BE466" i="22"/>
  <c r="BB466" i="22"/>
  <c r="S466" i="22"/>
  <c r="BO465" i="22"/>
  <c r="BK465" i="22" s="1"/>
  <c r="BL465" i="22" s="1"/>
  <c r="BM465" i="22" s="1"/>
  <c r="BJ465" i="22"/>
  <c r="BC465" i="22" s="1" a="1"/>
  <c r="BC465" i="22" s="1"/>
  <c r="BE465" i="22"/>
  <c r="BB465" i="22"/>
  <c r="S465" i="22"/>
  <c r="BO464" i="22"/>
  <c r="BJ464" i="22"/>
  <c r="BE464" i="22"/>
  <c r="BB464" i="22"/>
  <c r="S464" i="22"/>
  <c r="BO463" i="22"/>
  <c r="BJ463" i="22"/>
  <c r="BF463" i="22" s="1"/>
  <c r="BG463" i="22" s="1"/>
  <c r="BH463" i="22" s="1"/>
  <c r="BE463" i="22"/>
  <c r="BB463" i="22"/>
  <c r="S463" i="22"/>
  <c r="BO462" i="22"/>
  <c r="BD462" i="22" s="1"/>
  <c r="BJ462" i="22"/>
  <c r="BF462" i="22" s="1"/>
  <c r="BG462" i="22" s="1"/>
  <c r="BH462" i="22" s="1"/>
  <c r="BE462" i="22"/>
  <c r="BB462" i="22"/>
  <c r="S462" i="22"/>
  <c r="BO461" i="22"/>
  <c r="BK461" i="22" s="1"/>
  <c r="BL461" i="22" s="1"/>
  <c r="BM461" i="22" s="1"/>
  <c r="BJ461" i="22"/>
  <c r="BE461" i="22"/>
  <c r="BB461" i="22"/>
  <c r="S461" i="22"/>
  <c r="BO460" i="22"/>
  <c r="BJ460" i="22"/>
  <c r="BI460" i="22" s="1"/>
  <c r="BE460" i="22"/>
  <c r="BB460" i="22"/>
  <c r="S460" i="22"/>
  <c r="BO459" i="22"/>
  <c r="BD459" i="22" s="1"/>
  <c r="BJ459" i="22"/>
  <c r="BI459" i="22" s="1"/>
  <c r="BE459" i="22"/>
  <c r="BB459" i="22"/>
  <c r="S459" i="22"/>
  <c r="BO458" i="22"/>
  <c r="BD458" i="22" s="1"/>
  <c r="BJ458" i="22"/>
  <c r="BE458" i="22"/>
  <c r="BB458" i="22"/>
  <c r="S458" i="22"/>
  <c r="BO457" i="22"/>
  <c r="BJ457" i="22"/>
  <c r="BI457" i="22" s="1"/>
  <c r="BE457" i="22"/>
  <c r="BB457" i="22"/>
  <c r="S457" i="22"/>
  <c r="BO456" i="22"/>
  <c r="BK456" i="22" s="1"/>
  <c r="BL456" i="22" s="1"/>
  <c r="BM456" i="22" s="1"/>
  <c r="BJ456" i="22"/>
  <c r="BC456" i="22" s="1" a="1"/>
  <c r="BC456" i="22" s="1"/>
  <c r="BE456" i="22"/>
  <c r="BB456" i="22"/>
  <c r="S456" i="22"/>
  <c r="BO455" i="22"/>
  <c r="BD455" i="22" s="1"/>
  <c r="BJ455" i="22"/>
  <c r="BF455" i="22" s="1"/>
  <c r="BG455" i="22" s="1"/>
  <c r="BH455" i="22" s="1"/>
  <c r="BE455" i="22"/>
  <c r="BB455" i="22"/>
  <c r="S455" i="22"/>
  <c r="K455" i="22"/>
  <c r="BO454" i="22"/>
  <c r="BK454" i="22" s="1"/>
  <c r="BL454" i="22" s="1"/>
  <c r="BM454" i="22" s="1"/>
  <c r="BJ454" i="22"/>
  <c r="BI454" i="22" s="1"/>
  <c r="BE454" i="22"/>
  <c r="BB454" i="22"/>
  <c r="S454" i="22"/>
  <c r="BO453" i="22"/>
  <c r="BD453" i="22" s="1"/>
  <c r="BJ453" i="22"/>
  <c r="BE453" i="22"/>
  <c r="BB453" i="22"/>
  <c r="S453" i="22"/>
  <c r="K453" i="22"/>
  <c r="K454" i="22" s="1"/>
  <c r="BO452" i="22"/>
  <c r="BJ452" i="22"/>
  <c r="BF452" i="22" s="1"/>
  <c r="BG452" i="22" s="1"/>
  <c r="BH452" i="22" s="1"/>
  <c r="BE452" i="22"/>
  <c r="BB452" i="22"/>
  <c r="S452" i="22"/>
  <c r="BO451" i="22"/>
  <c r="BK451" i="22" s="1"/>
  <c r="BL451" i="22" s="1"/>
  <c r="BM451" i="22" s="1"/>
  <c r="BJ451" i="22"/>
  <c r="BE451" i="22"/>
  <c r="BB451" i="22"/>
  <c r="S451" i="22"/>
  <c r="BO450" i="22"/>
  <c r="BK450" i="22" s="1"/>
  <c r="BL450" i="22" s="1"/>
  <c r="BM450" i="22" s="1"/>
  <c r="BJ450" i="22"/>
  <c r="BI450" i="22" s="1"/>
  <c r="BE450" i="22"/>
  <c r="BB450" i="22"/>
  <c r="S450" i="22"/>
  <c r="BO449" i="22"/>
  <c r="BD449" i="22" s="1"/>
  <c r="BJ449" i="22"/>
  <c r="BI449" i="22" s="1"/>
  <c r="BE449" i="22"/>
  <c r="BB449" i="22"/>
  <c r="S449" i="22"/>
  <c r="BO448" i="22"/>
  <c r="BD448" i="22" s="1"/>
  <c r="BJ448" i="22"/>
  <c r="BC448" i="22" s="1" a="1"/>
  <c r="BC448" i="22" s="1"/>
  <c r="BE448" i="22"/>
  <c r="BB448" i="22"/>
  <c r="S448" i="22"/>
  <c r="BO447" i="22"/>
  <c r="BJ447" i="22"/>
  <c r="BI447" i="22" s="1"/>
  <c r="BE447" i="22"/>
  <c r="BB447" i="22"/>
  <c r="S447" i="22"/>
  <c r="BO446" i="22"/>
  <c r="BJ446" i="22"/>
  <c r="BC446" i="22" s="1" a="1"/>
  <c r="BC446" i="22" s="1"/>
  <c r="BE446" i="22"/>
  <c r="BB446" i="22"/>
  <c r="S446" i="22"/>
  <c r="BO445" i="22"/>
  <c r="BJ445" i="22"/>
  <c r="BF445" i="22" s="1"/>
  <c r="BG445" i="22" s="1"/>
  <c r="BH445" i="22" s="1"/>
  <c r="BE445" i="22"/>
  <c r="BB445" i="22"/>
  <c r="S445" i="22"/>
  <c r="BO444" i="22"/>
  <c r="BJ444" i="22"/>
  <c r="BC444" i="22" s="1" a="1"/>
  <c r="BC444" i="22" s="1"/>
  <c r="BE444" i="22"/>
  <c r="BB444" i="22"/>
  <c r="S444" i="22"/>
  <c r="BO443" i="22"/>
  <c r="BJ443" i="22"/>
  <c r="BC443" i="22" s="1" a="1"/>
  <c r="BC443" i="22" s="1"/>
  <c r="BE443" i="22"/>
  <c r="BB443" i="22"/>
  <c r="S443" i="22"/>
  <c r="BO442" i="22"/>
  <c r="BJ442" i="22"/>
  <c r="BI442" i="22" s="1"/>
  <c r="BE442" i="22"/>
  <c r="BB442" i="22"/>
  <c r="S442" i="22"/>
  <c r="BO441" i="22"/>
  <c r="BJ441" i="22"/>
  <c r="BC441" i="22" s="1" a="1"/>
  <c r="BC441" i="22" s="1"/>
  <c r="BE441" i="22"/>
  <c r="BB441" i="22"/>
  <c r="S441" i="22"/>
  <c r="K441" i="22"/>
  <c r="BO440" i="22"/>
  <c r="BJ440" i="22"/>
  <c r="BC440" i="22" s="1" a="1"/>
  <c r="BC440" i="22" s="1"/>
  <c r="BE440" i="22"/>
  <c r="BB440" i="22"/>
  <c r="S440" i="22"/>
  <c r="BO439" i="22"/>
  <c r="BJ439" i="22"/>
  <c r="BF439" i="22" s="1"/>
  <c r="BG439" i="22" s="1"/>
  <c r="BH439" i="22" s="1"/>
  <c r="BE439" i="22"/>
  <c r="BB439" i="22"/>
  <c r="S439" i="22"/>
  <c r="K439" i="22"/>
  <c r="K440" i="22" s="1"/>
  <c r="BO438" i="22"/>
  <c r="BD438" i="22" s="1"/>
  <c r="BJ438" i="22"/>
  <c r="BI438" i="22" s="1"/>
  <c r="BE438" i="22"/>
  <c r="BB438" i="22"/>
  <c r="S438" i="22"/>
  <c r="BO437" i="22"/>
  <c r="BJ437" i="22"/>
  <c r="BI437" i="22" s="1"/>
  <c r="BE437" i="22"/>
  <c r="BB437" i="22"/>
  <c r="S437" i="22"/>
  <c r="BO436" i="22"/>
  <c r="BK436" i="22" s="1"/>
  <c r="BL436" i="22" s="1"/>
  <c r="BM436" i="22" s="1"/>
  <c r="BJ436" i="22"/>
  <c r="BF436" i="22" s="1"/>
  <c r="BG436" i="22" s="1"/>
  <c r="BH436" i="22" s="1"/>
  <c r="BE436" i="22"/>
  <c r="BB436" i="22"/>
  <c r="S436" i="22"/>
  <c r="BO435" i="22"/>
  <c r="BJ435" i="22"/>
  <c r="BC435" i="22" s="1" a="1"/>
  <c r="BC435" i="22" s="1"/>
  <c r="BE435" i="22"/>
  <c r="BB435" i="22"/>
  <c r="S435" i="22"/>
  <c r="BO434" i="22"/>
  <c r="BD434" i="22" s="1"/>
  <c r="BJ434" i="22"/>
  <c r="BC434" i="22" s="1" a="1"/>
  <c r="BC434" i="22" s="1"/>
  <c r="BE434" i="22"/>
  <c r="BB434" i="22"/>
  <c r="S434" i="22"/>
  <c r="BO433" i="22"/>
  <c r="BD433" i="22" s="1"/>
  <c r="BJ433" i="22"/>
  <c r="BC433" i="22" s="1" a="1"/>
  <c r="BC433" i="22" s="1"/>
  <c r="BE433" i="22"/>
  <c r="BB433" i="22"/>
  <c r="S433" i="22"/>
  <c r="BO432" i="22"/>
  <c r="BD432" i="22" s="1"/>
  <c r="BJ432" i="22"/>
  <c r="BE432" i="22"/>
  <c r="BB432" i="22"/>
  <c r="S432" i="22"/>
  <c r="BO431" i="22"/>
  <c r="BJ431" i="22"/>
  <c r="BI431" i="22" s="1"/>
  <c r="BE431" i="22"/>
  <c r="BB431" i="22"/>
  <c r="S431" i="22"/>
  <c r="BO430" i="22"/>
  <c r="BJ430" i="22"/>
  <c r="BI430" i="22" s="1"/>
  <c r="BE430" i="22"/>
  <c r="BB430" i="22"/>
  <c r="S430" i="22"/>
  <c r="BO429" i="22"/>
  <c r="BJ429" i="22"/>
  <c r="BI429" i="22" s="1"/>
  <c r="BE429" i="22"/>
  <c r="BB429" i="22"/>
  <c r="S429" i="22"/>
  <c r="BO428" i="22"/>
  <c r="BD428" i="22" s="1"/>
  <c r="BJ428" i="22"/>
  <c r="BC428" i="22" s="1" a="1"/>
  <c r="BC428" i="22" s="1"/>
  <c r="BE428" i="22"/>
  <c r="BB428" i="22"/>
  <c r="S428" i="22"/>
  <c r="BO427" i="22"/>
  <c r="BJ427" i="22"/>
  <c r="BC427" i="22" s="1" a="1"/>
  <c r="BC427" i="22" s="1"/>
  <c r="BE427" i="22"/>
  <c r="BB427" i="22"/>
  <c r="S427" i="22"/>
  <c r="K427" i="22"/>
  <c r="BO426" i="22"/>
  <c r="BJ426" i="22"/>
  <c r="BI426" i="22" s="1"/>
  <c r="BE426" i="22"/>
  <c r="BB426" i="22"/>
  <c r="S426" i="22"/>
  <c r="BO425" i="22"/>
  <c r="BD425" i="22" s="1"/>
  <c r="BJ425" i="22"/>
  <c r="BI425" i="22" s="1"/>
  <c r="BE425" i="22"/>
  <c r="BB425" i="22"/>
  <c r="S425" i="22"/>
  <c r="K425" i="22"/>
  <c r="K426" i="22" s="1"/>
  <c r="BO424" i="22"/>
  <c r="BK424" i="22" s="1"/>
  <c r="BL424" i="22" s="1"/>
  <c r="BM424" i="22" s="1"/>
  <c r="BJ424" i="22"/>
  <c r="BI424" i="22" s="1"/>
  <c r="BE424" i="22"/>
  <c r="BB424" i="22"/>
  <c r="S424" i="22"/>
  <c r="BO423" i="22"/>
  <c r="BJ423" i="22"/>
  <c r="BC423" i="22" s="1" a="1"/>
  <c r="BC423" i="22" s="1"/>
  <c r="BE423" i="22"/>
  <c r="BB423" i="22"/>
  <c r="S423" i="22"/>
  <c r="BO422" i="22"/>
  <c r="BD422" i="22" s="1"/>
  <c r="BJ422" i="22"/>
  <c r="BF422" i="22" s="1"/>
  <c r="BG422" i="22" s="1"/>
  <c r="BH422" i="22" s="1"/>
  <c r="BE422" i="22"/>
  <c r="BB422" i="22"/>
  <c r="S422" i="22"/>
  <c r="BO421" i="22"/>
  <c r="BJ421" i="22"/>
  <c r="BI421" i="22" s="1"/>
  <c r="BE421" i="22"/>
  <c r="BB421" i="22"/>
  <c r="S421" i="22"/>
  <c r="BO420" i="22"/>
  <c r="BD420" i="22" s="1"/>
  <c r="BJ420" i="22"/>
  <c r="BI420" i="22" s="1"/>
  <c r="BE420" i="22"/>
  <c r="BB420" i="22"/>
  <c r="S420" i="22"/>
  <c r="BO419" i="22"/>
  <c r="BJ419" i="22"/>
  <c r="BF419" i="22" s="1"/>
  <c r="BG419" i="22" s="1"/>
  <c r="BH419" i="22" s="1"/>
  <c r="BE419" i="22"/>
  <c r="BB419" i="22"/>
  <c r="S419" i="22"/>
  <c r="BO418" i="22"/>
  <c r="BK418" i="22" s="1"/>
  <c r="BL418" i="22" s="1"/>
  <c r="BM418" i="22" s="1"/>
  <c r="BJ418" i="22"/>
  <c r="BC418" i="22" s="1" a="1"/>
  <c r="BC418" i="22" s="1"/>
  <c r="BE418" i="22"/>
  <c r="BB418" i="22"/>
  <c r="S418" i="22"/>
  <c r="BO417" i="22"/>
  <c r="BD417" i="22" s="1"/>
  <c r="BJ417" i="22"/>
  <c r="BI417" i="22" s="1"/>
  <c r="BE417" i="22"/>
  <c r="BB417" i="22"/>
  <c r="S417" i="22"/>
  <c r="BO416" i="22"/>
  <c r="BK416" i="22" s="1"/>
  <c r="BL416" i="22" s="1"/>
  <c r="BM416" i="22" s="1"/>
  <c r="BJ416" i="22"/>
  <c r="BE416" i="22"/>
  <c r="BB416" i="22"/>
  <c r="S416" i="22"/>
  <c r="BO415" i="22"/>
  <c r="BK415" i="22" s="1"/>
  <c r="BL415" i="22" s="1"/>
  <c r="BM415" i="22" s="1"/>
  <c r="BJ415" i="22"/>
  <c r="BF415" i="22" s="1"/>
  <c r="BG415" i="22" s="1"/>
  <c r="BH415" i="22" s="1"/>
  <c r="BE415" i="22"/>
  <c r="BB415" i="22"/>
  <c r="S415" i="22"/>
  <c r="BO414" i="22"/>
  <c r="BJ414" i="22"/>
  <c r="BI414" i="22" s="1"/>
  <c r="BE414" i="22"/>
  <c r="BB414" i="22"/>
  <c r="S414" i="22"/>
  <c r="BO413" i="22"/>
  <c r="BK413" i="22" s="1"/>
  <c r="BL413" i="22" s="1"/>
  <c r="BM413" i="22" s="1"/>
  <c r="BJ413" i="22"/>
  <c r="BC413" i="22" s="1" a="1"/>
  <c r="BC413" i="22" s="1"/>
  <c r="BE413" i="22"/>
  <c r="BB413" i="22"/>
  <c r="S413" i="22"/>
  <c r="K413" i="22"/>
  <c r="BO412" i="22"/>
  <c r="BD412" i="22" s="1"/>
  <c r="BJ412" i="22"/>
  <c r="BC412" i="22" s="1" a="1"/>
  <c r="BC412" i="22" s="1"/>
  <c r="BE412" i="22"/>
  <c r="BB412" i="22"/>
  <c r="S412" i="22"/>
  <c r="BO411" i="22"/>
  <c r="BD411" i="22" s="1"/>
  <c r="BJ411" i="22"/>
  <c r="BF411" i="22" s="1"/>
  <c r="BG411" i="22" s="1"/>
  <c r="BH411" i="22" s="1"/>
  <c r="BE411" i="22"/>
  <c r="BB411" i="22"/>
  <c r="S411" i="22"/>
  <c r="K411" i="22"/>
  <c r="K412" i="22" s="1"/>
  <c r="K415" i="22" s="1"/>
  <c r="K416" i="22" s="1"/>
  <c r="K417" i="22" s="1"/>
  <c r="K418" i="22" s="1"/>
  <c r="BO410" i="22"/>
  <c r="BK410" i="22" s="1"/>
  <c r="BL410" i="22" s="1"/>
  <c r="BM410" i="22" s="1"/>
  <c r="BJ410" i="22"/>
  <c r="BC410" i="22" s="1" a="1"/>
  <c r="BC410" i="22" s="1"/>
  <c r="BE410" i="22"/>
  <c r="BB410" i="22"/>
  <c r="S410" i="22"/>
  <c r="BO409" i="22"/>
  <c r="BJ409" i="22"/>
  <c r="BF409" i="22" s="1"/>
  <c r="BG409" i="22" s="1"/>
  <c r="BH409" i="22" s="1"/>
  <c r="BE409" i="22"/>
  <c r="BB409" i="22"/>
  <c r="S409" i="22"/>
  <c r="BO408" i="22"/>
  <c r="BD408" i="22" s="1"/>
  <c r="BJ408" i="22"/>
  <c r="BI408" i="22" s="1"/>
  <c r="BE408" i="22"/>
  <c r="BB408" i="22"/>
  <c r="S408" i="22"/>
  <c r="BO407" i="22"/>
  <c r="BD407" i="22" s="1"/>
  <c r="BJ407" i="22"/>
  <c r="BI407" i="22" s="1"/>
  <c r="BE407" i="22"/>
  <c r="BB407" i="22"/>
  <c r="S407" i="22"/>
  <c r="BO406" i="22"/>
  <c r="BJ406" i="22"/>
  <c r="BI406" i="22" s="1"/>
  <c r="BE406" i="22"/>
  <c r="BB406" i="22"/>
  <c r="S406" i="22"/>
  <c r="BO405" i="22"/>
  <c r="BJ405" i="22"/>
  <c r="BC405" i="22" s="1" a="1"/>
  <c r="BC405" i="22" s="1"/>
  <c r="BE405" i="22"/>
  <c r="BB405" i="22"/>
  <c r="S405" i="22"/>
  <c r="BO404" i="22"/>
  <c r="BJ404" i="22"/>
  <c r="BI404" i="22" s="1"/>
  <c r="BE404" i="22"/>
  <c r="BB404" i="22"/>
  <c r="S404" i="22"/>
  <c r="BO403" i="22"/>
  <c r="BJ403" i="22"/>
  <c r="BI403" i="22" s="1"/>
  <c r="BE403" i="22"/>
  <c r="BB403" i="22"/>
  <c r="S403" i="22"/>
  <c r="BO402" i="22"/>
  <c r="BJ402" i="22"/>
  <c r="BF402" i="22" s="1"/>
  <c r="BG402" i="22" s="1"/>
  <c r="BH402" i="22" s="1"/>
  <c r="BE402" i="22"/>
  <c r="BB402" i="22"/>
  <c r="S402" i="22"/>
  <c r="BO401" i="22"/>
  <c r="BJ401" i="22"/>
  <c r="BF401" i="22" s="1"/>
  <c r="BG401" i="22" s="1"/>
  <c r="BH401" i="22" s="1"/>
  <c r="BE401" i="22"/>
  <c r="BB401" i="22"/>
  <c r="S401" i="22"/>
  <c r="BO400" i="22"/>
  <c r="BJ400" i="22"/>
  <c r="BC400" i="22" s="1" a="1"/>
  <c r="BC400" i="22" s="1"/>
  <c r="BE400" i="22"/>
  <c r="BB400" i="22"/>
  <c r="S400" i="22"/>
  <c r="BO399" i="22"/>
  <c r="BD399" i="22" s="1"/>
  <c r="BJ399" i="22"/>
  <c r="BC399" i="22" s="1" a="1"/>
  <c r="BC399" i="22" s="1"/>
  <c r="BE399" i="22"/>
  <c r="BB399" i="22"/>
  <c r="S399" i="22"/>
  <c r="K399" i="22"/>
  <c r="BO398" i="22"/>
  <c r="BK398" i="22" s="1"/>
  <c r="BL398" i="22" s="1"/>
  <c r="BM398" i="22" s="1"/>
  <c r="BJ398" i="22"/>
  <c r="BF398" i="22" s="1"/>
  <c r="BG398" i="22" s="1"/>
  <c r="BH398" i="22" s="1"/>
  <c r="BE398" i="22"/>
  <c r="BB398" i="22"/>
  <c r="S398" i="22"/>
  <c r="BO397" i="22"/>
  <c r="BD397" i="22" s="1"/>
  <c r="BJ397" i="22"/>
  <c r="BE397" i="22"/>
  <c r="BB397" i="22"/>
  <c r="S397" i="22"/>
  <c r="K397" i="22"/>
  <c r="K398" i="22" s="1"/>
  <c r="K400" i="22" s="1"/>
  <c r="L397" i="22" s="1" a="1"/>
  <c r="L397" i="22" s="1"/>
  <c r="O397" i="22" s="1"/>
  <c r="BO396" i="22"/>
  <c r="BJ396" i="22"/>
  <c r="BI396" i="22" s="1"/>
  <c r="BE396" i="22"/>
  <c r="BB396" i="22"/>
  <c r="S396" i="22"/>
  <c r="BO395" i="22"/>
  <c r="BJ395" i="22"/>
  <c r="BI395" i="22" s="1"/>
  <c r="BE395" i="22"/>
  <c r="BB395" i="22"/>
  <c r="S395" i="22"/>
  <c r="BO394" i="22"/>
  <c r="BD394" i="22" s="1"/>
  <c r="BJ394" i="22"/>
  <c r="BE394" i="22"/>
  <c r="BB394" i="22"/>
  <c r="S394" i="22"/>
  <c r="BO393" i="22"/>
  <c r="BJ393" i="22"/>
  <c r="BI393" i="22" s="1"/>
  <c r="BE393" i="22"/>
  <c r="BB393" i="22"/>
  <c r="S393" i="22"/>
  <c r="BO392" i="22"/>
  <c r="BJ392" i="22"/>
  <c r="BC392" i="22" s="1" a="1"/>
  <c r="BC392" i="22" s="1"/>
  <c r="BE392" i="22"/>
  <c r="BB392" i="22"/>
  <c r="S392" i="22"/>
  <c r="BO391" i="22"/>
  <c r="BD391" i="22" s="1"/>
  <c r="BJ391" i="22"/>
  <c r="BC391" i="22" s="1" a="1"/>
  <c r="BC391" i="22" s="1"/>
  <c r="BE391" i="22"/>
  <c r="BB391" i="22"/>
  <c r="S391" i="22"/>
  <c r="BO390" i="22"/>
  <c r="BJ390" i="22"/>
  <c r="BI390" i="22" s="1"/>
  <c r="BE390" i="22"/>
  <c r="BB390" i="22"/>
  <c r="S390" i="22"/>
  <c r="BO389" i="22"/>
  <c r="BD389" i="22" s="1"/>
  <c r="BJ389" i="22"/>
  <c r="BI389" i="22" s="1"/>
  <c r="BE389" i="22"/>
  <c r="BB389" i="22"/>
  <c r="S389" i="22"/>
  <c r="BO388" i="22"/>
  <c r="BK388" i="22" s="1"/>
  <c r="BL388" i="22" s="1"/>
  <c r="BM388" i="22" s="1"/>
  <c r="BJ388" i="22"/>
  <c r="BC388" i="22" s="1" a="1"/>
  <c r="BC388" i="22" s="1"/>
  <c r="BE388" i="22"/>
  <c r="BB388" i="22"/>
  <c r="S388" i="22"/>
  <c r="BO387" i="22"/>
  <c r="BD387" i="22" s="1"/>
  <c r="BJ387" i="22"/>
  <c r="BI387" i="22" s="1"/>
  <c r="BE387" i="22"/>
  <c r="BB387" i="22"/>
  <c r="S387" i="22"/>
  <c r="BO386" i="22"/>
  <c r="BJ386" i="22"/>
  <c r="BC386" i="22" s="1" a="1"/>
  <c r="BC386" i="22" s="1"/>
  <c r="BE386" i="22"/>
  <c r="BB386" i="22"/>
  <c r="S386" i="22"/>
  <c r="BO385" i="22"/>
  <c r="BJ385" i="22"/>
  <c r="BE385" i="22"/>
  <c r="BB385" i="22"/>
  <c r="S385" i="22"/>
  <c r="K385" i="22"/>
  <c r="BO384" i="22"/>
  <c r="BJ384" i="22"/>
  <c r="BE384" i="22"/>
  <c r="BB384" i="22"/>
  <c r="S384" i="22"/>
  <c r="BO383" i="22"/>
  <c r="BJ383" i="22"/>
  <c r="BE383" i="22"/>
  <c r="BB383" i="22"/>
  <c r="S383" i="22"/>
  <c r="K383" i="22"/>
  <c r="K384" i="22" s="1"/>
  <c r="K387" i="22" s="1"/>
  <c r="K388" i="22" s="1"/>
  <c r="K389" i="22" s="1"/>
  <c r="K390" i="22" s="1"/>
  <c r="BO382" i="22"/>
  <c r="BK382" i="22" s="1"/>
  <c r="BL382" i="22" s="1"/>
  <c r="BM382" i="22" s="1"/>
  <c r="BJ382" i="22"/>
  <c r="BE382" i="22"/>
  <c r="BB382" i="22"/>
  <c r="S382" i="22"/>
  <c r="BO381" i="22"/>
  <c r="BD381" i="22" s="1"/>
  <c r="BJ381" i="22"/>
  <c r="BC381" i="22" s="1" a="1"/>
  <c r="BC381" i="22" s="1"/>
  <c r="BE381" i="22"/>
  <c r="BB381" i="22"/>
  <c r="S381" i="22"/>
  <c r="BO380" i="22"/>
  <c r="BJ380" i="22"/>
  <c r="BI380" i="22" s="1"/>
  <c r="BE380" i="22"/>
  <c r="BB380" i="22"/>
  <c r="S380" i="22"/>
  <c r="BO379" i="22"/>
  <c r="BD379" i="22" s="1"/>
  <c r="BJ379" i="22"/>
  <c r="BF379" i="22" s="1"/>
  <c r="BG379" i="22" s="1"/>
  <c r="BH379" i="22" s="1"/>
  <c r="BE379" i="22"/>
  <c r="BB379" i="22"/>
  <c r="S379" i="22"/>
  <c r="BO378" i="22"/>
  <c r="BJ378" i="22"/>
  <c r="BC378" i="22" s="1" a="1"/>
  <c r="BC378" i="22" s="1"/>
  <c r="BE378" i="22"/>
  <c r="BB378" i="22"/>
  <c r="S378" i="22"/>
  <c r="BO377" i="22"/>
  <c r="BD377" i="22" s="1"/>
  <c r="BJ377" i="22"/>
  <c r="BI377" i="22" s="1"/>
  <c r="BE377" i="22"/>
  <c r="BB377" i="22"/>
  <c r="S377" i="22"/>
  <c r="BO376" i="22"/>
  <c r="BD376" i="22" s="1"/>
  <c r="BJ376" i="22"/>
  <c r="BC376" i="22" s="1" a="1"/>
  <c r="BC376" i="22" s="1"/>
  <c r="BE376" i="22"/>
  <c r="BB376" i="22"/>
  <c r="S376" i="22"/>
  <c r="BO375" i="22"/>
  <c r="BJ375" i="22"/>
  <c r="BE375" i="22"/>
  <c r="BB375" i="22"/>
  <c r="S375" i="22"/>
  <c r="BO374" i="22"/>
  <c r="BD374" i="22" s="1"/>
  <c r="BJ374" i="22"/>
  <c r="BI374" i="22" s="1"/>
  <c r="BE374" i="22"/>
  <c r="BB374" i="22"/>
  <c r="S374" i="22"/>
  <c r="BO373" i="22"/>
  <c r="BD373" i="22" s="1"/>
  <c r="BJ373" i="22"/>
  <c r="BE373" i="22"/>
  <c r="BB373" i="22"/>
  <c r="S373" i="22"/>
  <c r="BO372" i="22"/>
  <c r="BD372" i="22" s="1"/>
  <c r="BJ372" i="22"/>
  <c r="BE372" i="22"/>
  <c r="BB372" i="22"/>
  <c r="S372" i="22"/>
  <c r="BO371" i="22"/>
  <c r="BJ371" i="22"/>
  <c r="BC371" i="22" s="1" a="1"/>
  <c r="BC371" i="22" s="1"/>
  <c r="BE371" i="22"/>
  <c r="BB371" i="22"/>
  <c r="S371" i="22"/>
  <c r="K371" i="22"/>
  <c r="BO370" i="22"/>
  <c r="BD370" i="22" s="1"/>
  <c r="BJ370" i="22"/>
  <c r="BF370" i="22" s="1"/>
  <c r="BG370" i="22" s="1"/>
  <c r="BH370" i="22" s="1"/>
  <c r="BE370" i="22"/>
  <c r="BB370" i="22"/>
  <c r="S370" i="22"/>
  <c r="BO369" i="22"/>
  <c r="BD369" i="22" s="1"/>
  <c r="BJ369" i="22"/>
  <c r="BE369" i="22"/>
  <c r="BB369" i="22"/>
  <c r="S369" i="22"/>
  <c r="K369" i="22"/>
  <c r="K370" i="22" s="1"/>
  <c r="BO368" i="22"/>
  <c r="BJ368" i="22"/>
  <c r="BE368" i="22"/>
  <c r="BB368" i="22"/>
  <c r="S368" i="22"/>
  <c r="BO367" i="22"/>
  <c r="BD367" i="22" s="1"/>
  <c r="BJ367" i="22"/>
  <c r="BC367" i="22" s="1" a="1"/>
  <c r="BC367" i="22" s="1"/>
  <c r="BE367" i="22"/>
  <c r="BB367" i="22"/>
  <c r="S367" i="22"/>
  <c r="BO366" i="22"/>
  <c r="BJ366" i="22"/>
  <c r="BI366" i="22" s="1"/>
  <c r="BE366" i="22"/>
  <c r="BB366" i="22"/>
  <c r="S366" i="22"/>
  <c r="BO365" i="22"/>
  <c r="BD365" i="22" s="1"/>
  <c r="BJ365" i="22"/>
  <c r="BI365" i="22" s="1"/>
  <c r="BE365" i="22"/>
  <c r="BB365" i="22"/>
  <c r="S365" i="22"/>
  <c r="BO364" i="22"/>
  <c r="BD364" i="22" s="1"/>
  <c r="BJ364" i="22"/>
  <c r="BC364" i="22" s="1" a="1"/>
  <c r="BC364" i="22" s="1"/>
  <c r="BE364" i="22"/>
  <c r="BB364" i="22"/>
  <c r="S364" i="22"/>
  <c r="BO363" i="22"/>
  <c r="BD363" i="22" s="1"/>
  <c r="BJ363" i="22"/>
  <c r="BE363" i="22"/>
  <c r="BB363" i="22"/>
  <c r="S363" i="22"/>
  <c r="BO362" i="22"/>
  <c r="BJ362" i="22"/>
  <c r="BC362" i="22" s="1" a="1"/>
  <c r="BC362" i="22" s="1"/>
  <c r="BE362" i="22"/>
  <c r="BB362" i="22"/>
  <c r="S362" i="22"/>
  <c r="BO361" i="22"/>
  <c r="BJ361" i="22"/>
  <c r="BE361" i="22"/>
  <c r="BB361" i="22"/>
  <c r="S361" i="22"/>
  <c r="BO360" i="22"/>
  <c r="BK360" i="22" s="1"/>
  <c r="BL360" i="22" s="1"/>
  <c r="BM360" i="22" s="1"/>
  <c r="BJ360" i="22"/>
  <c r="BI360" i="22" s="1"/>
  <c r="BE360" i="22"/>
  <c r="BB360" i="22"/>
  <c r="S360" i="22"/>
  <c r="BO359" i="22"/>
  <c r="BK359" i="22" s="1"/>
  <c r="BL359" i="22" s="1"/>
  <c r="BM359" i="22" s="1"/>
  <c r="BJ359" i="22"/>
  <c r="BC359" i="22" s="1" a="1"/>
  <c r="BC359" i="22" s="1"/>
  <c r="BE359" i="22"/>
  <c r="BB359" i="22"/>
  <c r="S359" i="22"/>
  <c r="BO358" i="22"/>
  <c r="BD358" i="22" s="1"/>
  <c r="BJ358" i="22"/>
  <c r="BC358" i="22" s="1" a="1"/>
  <c r="BC358" i="22" s="1"/>
  <c r="BE358" i="22"/>
  <c r="BB358" i="22"/>
  <c r="S358" i="22"/>
  <c r="BO357" i="22"/>
  <c r="BD357" i="22" s="1"/>
  <c r="BJ357" i="22"/>
  <c r="BC357" i="22" s="1" a="1"/>
  <c r="BC357" i="22" s="1"/>
  <c r="BE357" i="22"/>
  <c r="BB357" i="22"/>
  <c r="S357" i="22"/>
  <c r="K357" i="22"/>
  <c r="BO356" i="22"/>
  <c r="BK356" i="22" s="1"/>
  <c r="BL356" i="22" s="1"/>
  <c r="BM356" i="22" s="1"/>
  <c r="BJ356" i="22"/>
  <c r="BE356" i="22"/>
  <c r="BB356" i="22"/>
  <c r="S356" i="22"/>
  <c r="BO355" i="22"/>
  <c r="BJ355" i="22"/>
  <c r="BE355" i="22"/>
  <c r="BB355" i="22"/>
  <c r="S355" i="22"/>
  <c r="K355" i="22"/>
  <c r="K356" i="22" s="1"/>
  <c r="BO354" i="22"/>
  <c r="BJ354" i="22"/>
  <c r="BC354" i="22" s="1" a="1"/>
  <c r="BC354" i="22" s="1"/>
  <c r="BE354" i="22"/>
  <c r="BB354" i="22"/>
  <c r="S354" i="22"/>
  <c r="BO353" i="22"/>
  <c r="BJ353" i="22"/>
  <c r="BI353" i="22" s="1"/>
  <c r="BE353" i="22"/>
  <c r="BB353" i="22"/>
  <c r="S353" i="22"/>
  <c r="BO352" i="22"/>
  <c r="BK352" i="22" s="1"/>
  <c r="BL352" i="22" s="1"/>
  <c r="BM352" i="22" s="1"/>
  <c r="BJ352" i="22"/>
  <c r="BC352" i="22" s="1" a="1"/>
  <c r="BC352" i="22" s="1"/>
  <c r="BE352" i="22"/>
  <c r="BB352" i="22"/>
  <c r="S352" i="22"/>
  <c r="BO351" i="22"/>
  <c r="BJ351" i="22"/>
  <c r="BC351" i="22" s="1" a="1"/>
  <c r="BC351" i="22" s="1"/>
  <c r="BE351" i="22"/>
  <c r="BB351" i="22"/>
  <c r="S351" i="22"/>
  <c r="BO350" i="22"/>
  <c r="BD350" i="22" s="1"/>
  <c r="BJ350" i="22"/>
  <c r="BE350" i="22"/>
  <c r="BB350" i="22"/>
  <c r="S350" i="22"/>
  <c r="BO349" i="22"/>
  <c r="BK349" i="22" s="1"/>
  <c r="BL349" i="22" s="1"/>
  <c r="BM349" i="22" s="1"/>
  <c r="BJ349" i="22"/>
  <c r="BC349" i="22" s="1" a="1"/>
  <c r="BC349" i="22" s="1"/>
  <c r="BE349" i="22"/>
  <c r="BB349" i="22"/>
  <c r="S349" i="22"/>
  <c r="BO348" i="22"/>
  <c r="BD348" i="22" s="1"/>
  <c r="BJ348" i="22"/>
  <c r="BF348" i="22" s="1"/>
  <c r="BG348" i="22" s="1"/>
  <c r="BH348" i="22" s="1"/>
  <c r="BE348" i="22"/>
  <c r="BB348" i="22"/>
  <c r="S348" i="22"/>
  <c r="BO347" i="22"/>
  <c r="BJ347" i="22"/>
  <c r="BI347" i="22" s="1"/>
  <c r="BE347" i="22"/>
  <c r="BB347" i="22"/>
  <c r="S347" i="22"/>
  <c r="BO346" i="22"/>
  <c r="BJ346" i="22"/>
  <c r="BC346" i="22" s="1" a="1"/>
  <c r="BC346" i="22" s="1"/>
  <c r="BE346" i="22"/>
  <c r="BB346" i="22"/>
  <c r="S346" i="22"/>
  <c r="BO345" i="22"/>
  <c r="BK345" i="22" s="1"/>
  <c r="BL345" i="22" s="1"/>
  <c r="BM345" i="22" s="1"/>
  <c r="BJ345" i="22"/>
  <c r="BC345" i="22" s="1" a="1"/>
  <c r="BC345" i="22" s="1"/>
  <c r="BE345" i="22"/>
  <c r="BB345" i="22"/>
  <c r="S345" i="22"/>
  <c r="BO344" i="22"/>
  <c r="BD344" i="22" s="1"/>
  <c r="BJ344" i="22"/>
  <c r="BF344" i="22" s="1"/>
  <c r="BG344" i="22" s="1"/>
  <c r="BH344" i="22" s="1"/>
  <c r="BE344" i="22"/>
  <c r="BB344" i="22"/>
  <c r="S344" i="22"/>
  <c r="BO343" i="22"/>
  <c r="BD343" i="22" s="1"/>
  <c r="BJ343" i="22"/>
  <c r="BI343" i="22" s="1"/>
  <c r="BE343" i="22"/>
  <c r="BB343" i="22"/>
  <c r="S343" i="22"/>
  <c r="K343" i="22"/>
  <c r="BO342" i="22"/>
  <c r="BJ342" i="22"/>
  <c r="BC342" i="22" s="1" a="1"/>
  <c r="BC342" i="22" s="1"/>
  <c r="BE342" i="22"/>
  <c r="BB342" i="22"/>
  <c r="S342" i="22"/>
  <c r="BO341" i="22"/>
  <c r="BD341" i="22" s="1"/>
  <c r="BJ341" i="22"/>
  <c r="BI341" i="22" s="1"/>
  <c r="BE341" i="22"/>
  <c r="BB341" i="22"/>
  <c r="S341" i="22"/>
  <c r="K341" i="22"/>
  <c r="K342" i="22" s="1"/>
  <c r="BO340" i="22"/>
  <c r="BD340" i="22" s="1"/>
  <c r="BJ340" i="22"/>
  <c r="BI340" i="22" s="1"/>
  <c r="BE340" i="22"/>
  <c r="BB340" i="22"/>
  <c r="S340" i="22"/>
  <c r="BO339" i="22"/>
  <c r="BJ339" i="22"/>
  <c r="BC339" i="22" s="1" a="1"/>
  <c r="BC339" i="22" s="1"/>
  <c r="BE339" i="22"/>
  <c r="BB339" i="22"/>
  <c r="S339" i="22"/>
  <c r="BO338" i="22"/>
  <c r="BJ338" i="22"/>
  <c r="BI338" i="22" s="1"/>
  <c r="BE338" i="22"/>
  <c r="BB338" i="22"/>
  <c r="S338" i="22"/>
  <c r="BO337" i="22"/>
  <c r="BJ337" i="22"/>
  <c r="BF337" i="22" s="1"/>
  <c r="BG337" i="22" s="1"/>
  <c r="BH337" i="22" s="1"/>
  <c r="BE337" i="22"/>
  <c r="BB337" i="22"/>
  <c r="S337" i="22"/>
  <c r="BO336" i="22"/>
  <c r="BK336" i="22" s="1"/>
  <c r="BL336" i="22" s="1"/>
  <c r="BM336" i="22" s="1"/>
  <c r="BJ336" i="22"/>
  <c r="BC336" i="22" s="1" a="1"/>
  <c r="BC336" i="22" s="1"/>
  <c r="BE336" i="22"/>
  <c r="BB336" i="22"/>
  <c r="S336" i="22"/>
  <c r="BO335" i="22"/>
  <c r="BD335" i="22" s="1"/>
  <c r="BJ335" i="22"/>
  <c r="BF335" i="22" s="1"/>
  <c r="BG335" i="22" s="1"/>
  <c r="BH335" i="22" s="1"/>
  <c r="BE335" i="22"/>
  <c r="BB335" i="22"/>
  <c r="S335" i="22"/>
  <c r="BO334" i="22"/>
  <c r="BJ334" i="22"/>
  <c r="BC334" i="22" s="1" a="1"/>
  <c r="BC334" i="22" s="1"/>
  <c r="BE334" i="22"/>
  <c r="BB334" i="22"/>
  <c r="S334" i="22"/>
  <c r="BO333" i="22"/>
  <c r="BD333" i="22" s="1"/>
  <c r="BJ333" i="22"/>
  <c r="BE333" i="22"/>
  <c r="BB333" i="22"/>
  <c r="S333" i="22"/>
  <c r="BO332" i="22"/>
  <c r="BD332" i="22" s="1"/>
  <c r="BJ332" i="22"/>
  <c r="BC332" i="22" s="1" a="1"/>
  <c r="BC332" i="22" s="1"/>
  <c r="BE332" i="22"/>
  <c r="BB332" i="22"/>
  <c r="S332" i="22"/>
  <c r="BO331" i="22"/>
  <c r="BK331" i="22" s="1"/>
  <c r="BL331" i="22" s="1"/>
  <c r="BM331" i="22" s="1"/>
  <c r="BJ331" i="22"/>
  <c r="BC331" i="22" s="1" a="1"/>
  <c r="BC331" i="22" s="1"/>
  <c r="BE331" i="22"/>
  <c r="BB331" i="22"/>
  <c r="S331" i="22"/>
  <c r="BO330" i="22"/>
  <c r="BK330" i="22" s="1"/>
  <c r="BL330" i="22" s="1"/>
  <c r="BM330" i="22" s="1"/>
  <c r="BJ330" i="22"/>
  <c r="BE330" i="22"/>
  <c r="BB330" i="22"/>
  <c r="S330" i="22"/>
  <c r="BO329" i="22"/>
  <c r="BD329" i="22" s="1"/>
  <c r="BJ329" i="22"/>
  <c r="BF329" i="22" s="1"/>
  <c r="BG329" i="22" s="1"/>
  <c r="BH329" i="22" s="1"/>
  <c r="BE329" i="22"/>
  <c r="BB329" i="22"/>
  <c r="S329" i="22"/>
  <c r="K329" i="22"/>
  <c r="BO328" i="22"/>
  <c r="BD328" i="22" s="1"/>
  <c r="BJ328" i="22"/>
  <c r="BE328" i="22"/>
  <c r="BB328" i="22"/>
  <c r="S328" i="22"/>
  <c r="BO327" i="22"/>
  <c r="BJ327" i="22"/>
  <c r="BC327" i="22" s="1" a="1"/>
  <c r="BC327" i="22" s="1"/>
  <c r="BE327" i="22"/>
  <c r="BB327" i="22"/>
  <c r="S327" i="22"/>
  <c r="K327" i="22"/>
  <c r="K328" i="22" s="1"/>
  <c r="BO326" i="22"/>
  <c r="BJ326" i="22"/>
  <c r="BE326" i="22"/>
  <c r="BB326" i="22"/>
  <c r="S326" i="22"/>
  <c r="BO325" i="22"/>
  <c r="BD325" i="22" s="1"/>
  <c r="BJ325" i="22"/>
  <c r="BF325" i="22" s="1"/>
  <c r="BG325" i="22" s="1"/>
  <c r="BH325" i="22" s="1"/>
  <c r="BE325" i="22"/>
  <c r="BB325" i="22"/>
  <c r="S325" i="22"/>
  <c r="BO324" i="22"/>
  <c r="BJ324" i="22"/>
  <c r="BI324" i="22" s="1"/>
  <c r="BE324" i="22"/>
  <c r="BB324" i="22"/>
  <c r="S324" i="22"/>
  <c r="BO323" i="22"/>
  <c r="BJ323" i="22"/>
  <c r="BF323" i="22" s="1"/>
  <c r="BG323" i="22" s="1"/>
  <c r="BH323" i="22" s="1"/>
  <c r="BE323" i="22"/>
  <c r="BB323" i="22"/>
  <c r="S323" i="22"/>
  <c r="BO322" i="22"/>
  <c r="BJ322" i="22"/>
  <c r="BF322" i="22" s="1"/>
  <c r="BG322" i="22" s="1"/>
  <c r="BH322" i="22" s="1"/>
  <c r="BE322" i="22"/>
  <c r="BB322" i="22"/>
  <c r="S322" i="22"/>
  <c r="BO321" i="22"/>
  <c r="BD321" i="22" s="1"/>
  <c r="BJ321" i="22"/>
  <c r="BE321" i="22"/>
  <c r="BB321" i="22"/>
  <c r="S321" i="22"/>
  <c r="BO320" i="22"/>
  <c r="BD320" i="22" s="1"/>
  <c r="BJ320" i="22"/>
  <c r="BC320" i="22" s="1" a="1"/>
  <c r="BC320" i="22" s="1"/>
  <c r="BE320" i="22"/>
  <c r="BB320" i="22"/>
  <c r="S320" i="22"/>
  <c r="BO319" i="22"/>
  <c r="BD319" i="22" s="1"/>
  <c r="BJ319" i="22"/>
  <c r="BE319" i="22"/>
  <c r="BB319" i="22"/>
  <c r="S319" i="22"/>
  <c r="BO318" i="22"/>
  <c r="BJ318" i="22"/>
  <c r="BI318" i="22" s="1"/>
  <c r="BE318" i="22"/>
  <c r="BB318" i="22"/>
  <c r="S318" i="22"/>
  <c r="BO317" i="22"/>
  <c r="BD317" i="22" s="1"/>
  <c r="BJ317" i="22"/>
  <c r="BC317" i="22" s="1" a="1"/>
  <c r="BC317" i="22" s="1"/>
  <c r="BE317" i="22"/>
  <c r="BB317" i="22"/>
  <c r="S317" i="22"/>
  <c r="BO316" i="22"/>
  <c r="BD316" i="22" s="1"/>
  <c r="BJ316" i="22"/>
  <c r="BE316" i="22"/>
  <c r="BB316" i="22"/>
  <c r="S316" i="22"/>
  <c r="BO315" i="22"/>
  <c r="BJ315" i="22"/>
  <c r="BF315" i="22" s="1"/>
  <c r="BG315" i="22" s="1"/>
  <c r="BH315" i="22" s="1"/>
  <c r="BE315" i="22"/>
  <c r="BB315" i="22"/>
  <c r="S315" i="22"/>
  <c r="K315" i="22"/>
  <c r="BO314" i="22"/>
  <c r="BJ314" i="22"/>
  <c r="BC314" i="22" s="1" a="1"/>
  <c r="BC314" i="22" s="1"/>
  <c r="BE314" i="22"/>
  <c r="BB314" i="22"/>
  <c r="S314" i="22"/>
  <c r="BO313" i="22"/>
  <c r="BD313" i="22" s="1"/>
  <c r="BJ313" i="22"/>
  <c r="BI313" i="22" s="1"/>
  <c r="BE313" i="22"/>
  <c r="BB313" i="22"/>
  <c r="S313" i="22"/>
  <c r="K313" i="22"/>
  <c r="K314" i="22" s="1"/>
  <c r="BO312" i="22"/>
  <c r="BJ312" i="22"/>
  <c r="BC312" i="22" s="1" a="1"/>
  <c r="BC312" i="22" s="1"/>
  <c r="BE312" i="22"/>
  <c r="BB312" i="22"/>
  <c r="S312" i="22"/>
  <c r="BO311" i="22"/>
  <c r="BK311" i="22" s="1"/>
  <c r="BL311" i="22" s="1"/>
  <c r="BM311" i="22" s="1"/>
  <c r="BJ311" i="22"/>
  <c r="BF311" i="22" s="1"/>
  <c r="BG311" i="22" s="1"/>
  <c r="BH311" i="22" s="1"/>
  <c r="BE311" i="22"/>
  <c r="BB311" i="22"/>
  <c r="S311" i="22"/>
  <c r="BO310" i="22"/>
  <c r="BJ310" i="22"/>
  <c r="BI310" i="22" s="1"/>
  <c r="BE310" i="22"/>
  <c r="BB310" i="22"/>
  <c r="S310" i="22"/>
  <c r="BO309" i="22"/>
  <c r="BJ309" i="22"/>
  <c r="BC309" i="22" s="1" a="1"/>
  <c r="BC309" i="22" s="1"/>
  <c r="BE309" i="22"/>
  <c r="BB309" i="22"/>
  <c r="S309" i="22"/>
  <c r="BO308" i="22"/>
  <c r="BK308" i="22" s="1"/>
  <c r="BL308" i="22" s="1"/>
  <c r="BM308" i="22" s="1"/>
  <c r="BJ308" i="22"/>
  <c r="BC308" i="22" s="1" a="1"/>
  <c r="BC308" i="22" s="1"/>
  <c r="BE308" i="22"/>
  <c r="BB308" i="22"/>
  <c r="S308" i="22"/>
  <c r="BO307" i="22"/>
  <c r="BK307" i="22" s="1"/>
  <c r="BL307" i="22" s="1"/>
  <c r="BM307" i="22" s="1"/>
  <c r="BJ307" i="22"/>
  <c r="BC307" i="22" s="1" a="1"/>
  <c r="BC307" i="22" s="1"/>
  <c r="BE307" i="22"/>
  <c r="BB307" i="22"/>
  <c r="S307" i="22"/>
  <c r="BO306" i="22"/>
  <c r="BD306" i="22" s="1"/>
  <c r="BJ306" i="22"/>
  <c r="BE306" i="22"/>
  <c r="BB306" i="22"/>
  <c r="S306" i="22"/>
  <c r="BO305" i="22"/>
  <c r="BJ305" i="22"/>
  <c r="BI305" i="22" s="1"/>
  <c r="BE305" i="22"/>
  <c r="BB305" i="22"/>
  <c r="S305" i="22"/>
  <c r="BO304" i="22"/>
  <c r="BD304" i="22" s="1"/>
  <c r="BJ304" i="22"/>
  <c r="BC304" i="22" s="1" a="1"/>
  <c r="BC304" i="22" s="1"/>
  <c r="BE304" i="22"/>
  <c r="BB304" i="22"/>
  <c r="S304" i="22"/>
  <c r="BO303" i="22"/>
  <c r="BJ303" i="22"/>
  <c r="BF303" i="22" s="1"/>
  <c r="BG303" i="22" s="1"/>
  <c r="BH303" i="22" s="1"/>
  <c r="BE303" i="22"/>
  <c r="BB303" i="22"/>
  <c r="S303" i="22"/>
  <c r="BO302" i="22"/>
  <c r="BK302" i="22" s="1"/>
  <c r="BL302" i="22" s="1"/>
  <c r="BM302" i="22" s="1"/>
  <c r="BJ302" i="22"/>
  <c r="BI302" i="22" s="1"/>
  <c r="BE302" i="22"/>
  <c r="BB302" i="22"/>
  <c r="S302" i="22"/>
  <c r="BO301" i="22"/>
  <c r="BD301" i="22" s="1"/>
  <c r="BJ301" i="22"/>
  <c r="BE301" i="22"/>
  <c r="BB301" i="22"/>
  <c r="S301" i="22"/>
  <c r="K301" i="22"/>
  <c r="BO300" i="22"/>
  <c r="BJ300" i="22"/>
  <c r="BI300" i="22" s="1"/>
  <c r="BE300" i="22"/>
  <c r="BB300" i="22"/>
  <c r="S300" i="22"/>
  <c r="BO299" i="22"/>
  <c r="BJ299" i="22"/>
  <c r="BI299" i="22" s="1"/>
  <c r="BE299" i="22"/>
  <c r="BB299" i="22"/>
  <c r="S299" i="22"/>
  <c r="K299" i="22"/>
  <c r="K300" i="22" s="1"/>
  <c r="BO298" i="22"/>
  <c r="BD298" i="22" s="1"/>
  <c r="BJ298" i="22"/>
  <c r="BF298" i="22" s="1"/>
  <c r="BG298" i="22" s="1"/>
  <c r="BH298" i="22" s="1"/>
  <c r="BE298" i="22"/>
  <c r="BB298" i="22"/>
  <c r="S298" i="22"/>
  <c r="BO297" i="22"/>
  <c r="BD297" i="22" s="1"/>
  <c r="BJ297" i="22"/>
  <c r="BE297" i="22"/>
  <c r="BB297" i="22"/>
  <c r="S297" i="22"/>
  <c r="BO296" i="22"/>
  <c r="BD296" i="22" s="1"/>
  <c r="BJ296" i="22"/>
  <c r="BC296" i="22" s="1" a="1"/>
  <c r="BC296" i="22" s="1"/>
  <c r="BE296" i="22"/>
  <c r="BB296" i="22"/>
  <c r="S296" i="22"/>
  <c r="BO295" i="22"/>
  <c r="BJ295" i="22"/>
  <c r="BC295" i="22" s="1" a="1"/>
  <c r="BC295" i="22" s="1"/>
  <c r="BE295" i="22"/>
  <c r="BB295" i="22"/>
  <c r="S295" i="22"/>
  <c r="BO294" i="22"/>
  <c r="BK294" i="22" s="1"/>
  <c r="BL294" i="22" s="1"/>
  <c r="BM294" i="22" s="1"/>
  <c r="BJ294" i="22"/>
  <c r="BF294" i="22" s="1"/>
  <c r="BG294" i="22" s="1"/>
  <c r="BH294" i="22" s="1"/>
  <c r="BE294" i="22"/>
  <c r="BB294" i="22"/>
  <c r="S294" i="22"/>
  <c r="BO293" i="22"/>
  <c r="BJ293" i="22"/>
  <c r="BC293" i="22" s="1" a="1"/>
  <c r="BC293" i="22" s="1"/>
  <c r="BE293" i="22"/>
  <c r="BB293" i="22"/>
  <c r="S293" i="22"/>
  <c r="BO292" i="22"/>
  <c r="BK292" i="22" s="1"/>
  <c r="BL292" i="22" s="1"/>
  <c r="BM292" i="22" s="1"/>
  <c r="BJ292" i="22"/>
  <c r="BI292" i="22" s="1"/>
  <c r="BE292" i="22"/>
  <c r="BB292" i="22"/>
  <c r="S292" i="22"/>
  <c r="BO291" i="22"/>
  <c r="BD291" i="22" s="1"/>
  <c r="BJ291" i="22"/>
  <c r="BE291" i="22"/>
  <c r="BB291" i="22"/>
  <c r="S291" i="22"/>
  <c r="BO290" i="22"/>
  <c r="BJ290" i="22"/>
  <c r="BE290" i="22"/>
  <c r="BB290" i="22"/>
  <c r="S290" i="22"/>
  <c r="BO289" i="22"/>
  <c r="BK289" i="22" s="1"/>
  <c r="BL289" i="22" s="1"/>
  <c r="BM289" i="22" s="1"/>
  <c r="BJ289" i="22"/>
  <c r="BC289" i="22" s="1" a="1"/>
  <c r="BC289" i="22" s="1"/>
  <c r="BE289" i="22"/>
  <c r="BB289" i="22"/>
  <c r="S289" i="22"/>
  <c r="BO288" i="22"/>
  <c r="BJ288" i="22"/>
  <c r="BC288" i="22" s="1" a="1"/>
  <c r="BC288" i="22" s="1"/>
  <c r="BE288" i="22"/>
  <c r="BB288" i="22"/>
  <c r="S288" i="22"/>
  <c r="BO287" i="22"/>
  <c r="BJ287" i="22"/>
  <c r="BE287" i="22"/>
  <c r="BB287" i="22"/>
  <c r="S287" i="22"/>
  <c r="K287" i="22"/>
  <c r="BO286" i="22"/>
  <c r="BK286" i="22" s="1"/>
  <c r="BL286" i="22" s="1"/>
  <c r="BM286" i="22" s="1"/>
  <c r="BJ286" i="22"/>
  <c r="BI286" i="22" s="1"/>
  <c r="BE286" i="22"/>
  <c r="BB286" i="22"/>
  <c r="S286" i="22"/>
  <c r="BO285" i="22"/>
  <c r="BD285" i="22" s="1"/>
  <c r="BJ285" i="22"/>
  <c r="BI285" i="22" s="1"/>
  <c r="BE285" i="22"/>
  <c r="BB285" i="22"/>
  <c r="S285" i="22"/>
  <c r="K285" i="22"/>
  <c r="K286" i="22" s="1"/>
  <c r="K289" i="22" s="1"/>
  <c r="K290" i="22" s="1"/>
  <c r="K291" i="22" s="1"/>
  <c r="K292" i="22" s="1"/>
  <c r="BO284" i="22"/>
  <c r="BD284" i="22" s="1"/>
  <c r="BJ284" i="22"/>
  <c r="BI284" i="22" s="1"/>
  <c r="BE284" i="22"/>
  <c r="BB284" i="22"/>
  <c r="S284" i="22"/>
  <c r="BO283" i="22"/>
  <c r="BD283" i="22" s="1"/>
  <c r="BJ283" i="22"/>
  <c r="BC283" i="22" s="1" a="1"/>
  <c r="BC283" i="22" s="1"/>
  <c r="BE283" i="22"/>
  <c r="BB283" i="22"/>
  <c r="S283" i="22"/>
  <c r="BO282" i="22"/>
  <c r="BJ282" i="22"/>
  <c r="BC282" i="22" s="1" a="1"/>
  <c r="BC282" i="22" s="1"/>
  <c r="BE282" i="22"/>
  <c r="BB282" i="22"/>
  <c r="S282" i="22"/>
  <c r="BO281" i="22"/>
  <c r="BD281" i="22" s="1"/>
  <c r="BJ281" i="22"/>
  <c r="BC281" i="22" s="1" a="1"/>
  <c r="BC281" i="22" s="1"/>
  <c r="BE281" i="22"/>
  <c r="BB281" i="22"/>
  <c r="S281" i="22"/>
  <c r="BO280" i="22"/>
  <c r="BK280" i="22" s="1"/>
  <c r="BL280" i="22" s="1"/>
  <c r="BM280" i="22" s="1"/>
  <c r="BJ280" i="22"/>
  <c r="BI280" i="22" s="1"/>
  <c r="BE280" i="22"/>
  <c r="BB280" i="22"/>
  <c r="S280" i="22"/>
  <c r="BO279" i="22"/>
  <c r="BD279" i="22" s="1"/>
  <c r="BJ279" i="22"/>
  <c r="BE279" i="22"/>
  <c r="BB279" i="22"/>
  <c r="S279" i="22"/>
  <c r="BO278" i="22"/>
  <c r="BK278" i="22" s="1"/>
  <c r="BL278" i="22" s="1"/>
  <c r="BM278" i="22" s="1"/>
  <c r="BJ278" i="22"/>
  <c r="BC278" i="22" s="1" a="1"/>
  <c r="BC278" i="22" s="1"/>
  <c r="BE278" i="22"/>
  <c r="BB278" i="22"/>
  <c r="S278" i="22"/>
  <c r="BO277" i="22"/>
  <c r="BJ277" i="22"/>
  <c r="BF277" i="22" s="1"/>
  <c r="BG277" i="22" s="1"/>
  <c r="BH277" i="22" s="1"/>
  <c r="BE277" i="22"/>
  <c r="BB277" i="22"/>
  <c r="S277" i="22"/>
  <c r="BO276" i="22"/>
  <c r="BK276" i="22" s="1"/>
  <c r="BL276" i="22" s="1"/>
  <c r="BM276" i="22" s="1"/>
  <c r="BJ276" i="22"/>
  <c r="BI276" i="22" s="1"/>
  <c r="BE276" i="22"/>
  <c r="BB276" i="22"/>
  <c r="S276" i="22"/>
  <c r="BO275" i="22"/>
  <c r="BJ275" i="22"/>
  <c r="BC275" i="22" s="1" a="1"/>
  <c r="BC275" i="22" s="1"/>
  <c r="BE275" i="22"/>
  <c r="BB275" i="22"/>
  <c r="S275" i="22"/>
  <c r="BO274" i="22"/>
  <c r="BJ274" i="22"/>
  <c r="BE274" i="22"/>
  <c r="BB274" i="22"/>
  <c r="S274" i="22"/>
  <c r="BO273" i="22"/>
  <c r="BD273" i="22" s="1"/>
  <c r="BJ273" i="22"/>
  <c r="BC273" i="22" s="1" a="1"/>
  <c r="BC273" i="22" s="1"/>
  <c r="BE273" i="22"/>
  <c r="BB273" i="22"/>
  <c r="S273" i="22"/>
  <c r="K273" i="22"/>
  <c r="BO272" i="22"/>
  <c r="BD272" i="22" s="1"/>
  <c r="BJ272" i="22"/>
  <c r="BE272" i="22"/>
  <c r="BB272" i="22"/>
  <c r="S272" i="22"/>
  <c r="BO271" i="22"/>
  <c r="BK271" i="22" s="1"/>
  <c r="BL271" i="22" s="1"/>
  <c r="BM271" i="22" s="1"/>
  <c r="BJ271" i="22"/>
  <c r="BI271" i="22" s="1"/>
  <c r="BE271" i="22"/>
  <c r="BB271" i="22"/>
  <c r="S271" i="22"/>
  <c r="K271" i="22"/>
  <c r="K272" i="22" s="1"/>
  <c r="BO270" i="22"/>
  <c r="BJ270" i="22"/>
  <c r="BF270" i="22" s="1"/>
  <c r="BG270" i="22" s="1"/>
  <c r="BH270" i="22" s="1"/>
  <c r="BE270" i="22"/>
  <c r="BB270" i="22"/>
  <c r="S270" i="22"/>
  <c r="BO269" i="22"/>
  <c r="BD269" i="22" s="1"/>
  <c r="BJ269" i="22"/>
  <c r="BF269" i="22" s="1"/>
  <c r="BG269" i="22" s="1"/>
  <c r="BH269" i="22" s="1"/>
  <c r="BE269" i="22"/>
  <c r="BB269" i="22"/>
  <c r="S269" i="22"/>
  <c r="BO268" i="22"/>
  <c r="BD268" i="22" s="1"/>
  <c r="BJ268" i="22"/>
  <c r="BI268" i="22" s="1"/>
  <c r="BE268" i="22"/>
  <c r="BB268" i="22"/>
  <c r="S268" i="22"/>
  <c r="BO267" i="22"/>
  <c r="BJ267" i="22"/>
  <c r="BI267" i="22" s="1"/>
  <c r="BE267" i="22"/>
  <c r="BB267" i="22"/>
  <c r="S267" i="22"/>
  <c r="BO266" i="22"/>
  <c r="BK266" i="22" s="1"/>
  <c r="BL266" i="22" s="1"/>
  <c r="BM266" i="22" s="1"/>
  <c r="BJ266" i="22"/>
  <c r="BE266" i="22"/>
  <c r="BB266" i="22"/>
  <c r="S266" i="22"/>
  <c r="BO265" i="22"/>
  <c r="BK265" i="22" s="1"/>
  <c r="BL265" i="22" s="1"/>
  <c r="BM265" i="22" s="1"/>
  <c r="BJ265" i="22"/>
  <c r="BC265" i="22" s="1" a="1"/>
  <c r="BC265" i="22" s="1"/>
  <c r="BE265" i="22"/>
  <c r="BB265" i="22"/>
  <c r="S265" i="22"/>
  <c r="BO264" i="22"/>
  <c r="BJ264" i="22"/>
  <c r="BE264" i="22"/>
  <c r="BB264" i="22"/>
  <c r="S264" i="22"/>
  <c r="BO263" i="22"/>
  <c r="BJ263" i="22"/>
  <c r="BI263" i="22" s="1"/>
  <c r="BE263" i="22"/>
  <c r="BB263" i="22"/>
  <c r="S263" i="22"/>
  <c r="BO262" i="22"/>
  <c r="BD262" i="22" s="1"/>
  <c r="BJ262" i="22"/>
  <c r="BI262" i="22" s="1"/>
  <c r="BE262" i="22"/>
  <c r="BB262" i="22"/>
  <c r="S262" i="22"/>
  <c r="BO261" i="22"/>
  <c r="BD261" i="22" s="1"/>
  <c r="BJ261" i="22"/>
  <c r="BC261" i="22" s="1" a="1"/>
  <c r="BC261" i="22" s="1"/>
  <c r="BE261" i="22"/>
  <c r="BB261" i="22"/>
  <c r="S261" i="22"/>
  <c r="BO260" i="22"/>
  <c r="BJ260" i="22"/>
  <c r="BI260" i="22" s="1"/>
  <c r="BE260" i="22"/>
  <c r="BB260" i="22"/>
  <c r="S260" i="22"/>
  <c r="BO259" i="22"/>
  <c r="BK259" i="22" s="1"/>
  <c r="BL259" i="22" s="1"/>
  <c r="BM259" i="22" s="1"/>
  <c r="BJ259" i="22"/>
  <c r="BI259" i="22" s="1"/>
  <c r="BE259" i="22"/>
  <c r="BB259" i="22"/>
  <c r="S259" i="22"/>
  <c r="K259" i="22"/>
  <c r="BO258" i="22"/>
  <c r="BD258" i="22" s="1"/>
  <c r="BJ258" i="22"/>
  <c r="BE258" i="22"/>
  <c r="BB258" i="22"/>
  <c r="S258" i="22"/>
  <c r="BO257" i="22"/>
  <c r="BD257" i="22" s="1"/>
  <c r="BJ257" i="22"/>
  <c r="BC257" i="22" s="1" a="1"/>
  <c r="BC257" i="22" s="1"/>
  <c r="BE257" i="22"/>
  <c r="BB257" i="22"/>
  <c r="S257" i="22"/>
  <c r="K257" i="22"/>
  <c r="K258" i="22" s="1"/>
  <c r="BO256" i="22"/>
  <c r="BK256" i="22" s="1"/>
  <c r="BL256" i="22" s="1"/>
  <c r="BM256" i="22" s="1"/>
  <c r="BJ256" i="22"/>
  <c r="BI256" i="22" s="1"/>
  <c r="BE256" i="22"/>
  <c r="BB256" i="22"/>
  <c r="S256" i="22"/>
  <c r="BO255" i="22"/>
  <c r="BD255" i="22" s="1"/>
  <c r="BJ255" i="22"/>
  <c r="BI255" i="22" s="1"/>
  <c r="BE255" i="22"/>
  <c r="BB255" i="22"/>
  <c r="S255" i="22"/>
  <c r="BO254" i="22"/>
  <c r="BD254" i="22" s="1"/>
  <c r="BJ254" i="22"/>
  <c r="BF254" i="22" s="1"/>
  <c r="BG254" i="22" s="1"/>
  <c r="BH254" i="22" s="1"/>
  <c r="BE254" i="22"/>
  <c r="BB254" i="22"/>
  <c r="S254" i="22"/>
  <c r="BO253" i="22"/>
  <c r="BD253" i="22" s="1"/>
  <c r="BJ253" i="22"/>
  <c r="BF253" i="22" s="1"/>
  <c r="BG253" i="22" s="1"/>
  <c r="BH253" i="22" s="1"/>
  <c r="BE253" i="22"/>
  <c r="BB253" i="22"/>
  <c r="S253" i="22"/>
  <c r="BO252" i="22"/>
  <c r="BJ252" i="22"/>
  <c r="BI252" i="22" s="1"/>
  <c r="BE252" i="22"/>
  <c r="BB252" i="22"/>
  <c r="S252" i="22"/>
  <c r="BO251" i="22"/>
  <c r="BJ251" i="22"/>
  <c r="BI251" i="22" s="1"/>
  <c r="BE251" i="22"/>
  <c r="BB251" i="22"/>
  <c r="S251" i="22"/>
  <c r="BO250" i="22"/>
  <c r="BK250" i="22" s="1"/>
  <c r="BL250" i="22" s="1"/>
  <c r="BM250" i="22" s="1"/>
  <c r="BJ250" i="22"/>
  <c r="BF250" i="22" s="1"/>
  <c r="BG250" i="22" s="1"/>
  <c r="BH250" i="22" s="1"/>
  <c r="BE250" i="22"/>
  <c r="BB250" i="22"/>
  <c r="S250" i="22"/>
  <c r="BO249" i="22"/>
  <c r="BD249" i="22" s="1"/>
  <c r="BJ249" i="22"/>
  <c r="BI249" i="22" s="1"/>
  <c r="BE249" i="22"/>
  <c r="BB249" i="22"/>
  <c r="S249" i="22"/>
  <c r="BO248" i="22"/>
  <c r="BK248" i="22" s="1"/>
  <c r="BL248" i="22" s="1"/>
  <c r="BM248" i="22" s="1"/>
  <c r="BJ248" i="22"/>
  <c r="BI248" i="22" s="1"/>
  <c r="BE248" i="22"/>
  <c r="BB248" i="22"/>
  <c r="S248" i="22"/>
  <c r="BO247" i="22"/>
  <c r="BJ247" i="22"/>
  <c r="BC247" i="22" s="1" a="1"/>
  <c r="BC247" i="22" s="1"/>
  <c r="BE247" i="22"/>
  <c r="BB247" i="22"/>
  <c r="S247" i="22"/>
  <c r="BO246" i="22"/>
  <c r="BJ246" i="22"/>
  <c r="BF246" i="22" s="1"/>
  <c r="BG246" i="22" s="1"/>
  <c r="BH246" i="22" s="1"/>
  <c r="BE246" i="22"/>
  <c r="BB246" i="22"/>
  <c r="S246" i="22"/>
  <c r="BO245" i="22"/>
  <c r="BK245" i="22" s="1"/>
  <c r="BL245" i="22" s="1"/>
  <c r="BM245" i="22" s="1"/>
  <c r="BJ245" i="22"/>
  <c r="BE245" i="22"/>
  <c r="BB245" i="22"/>
  <c r="S245" i="22"/>
  <c r="K245" i="22"/>
  <c r="BO244" i="22"/>
  <c r="BK244" i="22" s="1"/>
  <c r="BL244" i="22" s="1"/>
  <c r="BM244" i="22" s="1"/>
  <c r="BD244" i="22" s="1"/>
  <c r="BJ244" i="22"/>
  <c r="BE244" i="22"/>
  <c r="BB244" i="22"/>
  <c r="S244" i="22"/>
  <c r="BO243" i="22"/>
  <c r="BK243" i="22" s="1"/>
  <c r="BL243" i="22" s="1"/>
  <c r="BM243" i="22" s="1"/>
  <c r="BD243" i="22" s="1"/>
  <c r="BJ243" i="22"/>
  <c r="BF243" i="22" s="1"/>
  <c r="BG243" i="22" s="1"/>
  <c r="BH243" i="22" s="1"/>
  <c r="BE243" i="22"/>
  <c r="BB243" i="22"/>
  <c r="S243" i="22"/>
  <c r="K243" i="22"/>
  <c r="K244" i="22" s="1"/>
  <c r="BO242" i="22"/>
  <c r="BK242" i="22" s="1"/>
  <c r="BL242" i="22" s="1"/>
  <c r="BM242" i="22" s="1"/>
  <c r="BJ242" i="22"/>
  <c r="BI242" i="22" s="1"/>
  <c r="BE242" i="22"/>
  <c r="BB242" i="22"/>
  <c r="S242" i="22"/>
  <c r="BO241" i="22"/>
  <c r="BJ241" i="22"/>
  <c r="BC241" i="22" s="1" a="1"/>
  <c r="BC241" i="22" s="1"/>
  <c r="BE241" i="22"/>
  <c r="BB241" i="22"/>
  <c r="S241" i="22"/>
  <c r="BO240" i="22"/>
  <c r="BJ240" i="22"/>
  <c r="BI240" i="22" s="1"/>
  <c r="BE240" i="22"/>
  <c r="BB240" i="22"/>
  <c r="S240" i="22"/>
  <c r="BO239" i="22"/>
  <c r="BK239" i="22" s="1"/>
  <c r="BL239" i="22" s="1"/>
  <c r="BM239" i="22" s="1"/>
  <c r="BJ239" i="22"/>
  <c r="BI239" i="22" s="1"/>
  <c r="BE239" i="22"/>
  <c r="BB239" i="22"/>
  <c r="S239" i="22"/>
  <c r="BO238" i="22"/>
  <c r="BJ238" i="22"/>
  <c r="BI238" i="22" s="1"/>
  <c r="BE238" i="22"/>
  <c r="BB238" i="22"/>
  <c r="S238" i="22"/>
  <c r="BO237" i="22"/>
  <c r="BJ237" i="22"/>
  <c r="BI237" i="22" s="1"/>
  <c r="BE237" i="22"/>
  <c r="BB237" i="22"/>
  <c r="S237" i="22"/>
  <c r="BO236" i="22"/>
  <c r="BJ236" i="22"/>
  <c r="BI236" i="22" s="1"/>
  <c r="BE236" i="22"/>
  <c r="BB236" i="22"/>
  <c r="S236" i="22"/>
  <c r="BO235" i="22"/>
  <c r="BJ235" i="22"/>
  <c r="BF235" i="22" s="1"/>
  <c r="BG235" i="22" s="1"/>
  <c r="BH235" i="22" s="1"/>
  <c r="BE235" i="22"/>
  <c r="BB235" i="22"/>
  <c r="S235" i="22"/>
  <c r="BO234" i="22"/>
  <c r="BJ234" i="22"/>
  <c r="BI234" i="22" s="1"/>
  <c r="BE234" i="22"/>
  <c r="BB234" i="22"/>
  <c r="S234" i="22"/>
  <c r="BO233" i="22"/>
  <c r="BK233" i="22" s="1"/>
  <c r="BL233" i="22" s="1"/>
  <c r="BM233" i="22" s="1"/>
  <c r="BJ233" i="22"/>
  <c r="BC233" i="22" s="1" a="1"/>
  <c r="BC233" i="22" s="1"/>
  <c r="BE233" i="22"/>
  <c r="BB233" i="22"/>
  <c r="S233" i="22"/>
  <c r="BO232" i="22"/>
  <c r="BK232" i="22" s="1"/>
  <c r="BL232" i="22" s="1"/>
  <c r="BM232" i="22" s="1"/>
  <c r="BJ232" i="22"/>
  <c r="BE232" i="22"/>
  <c r="BB232" i="22"/>
  <c r="S232" i="22"/>
  <c r="BO231" i="22"/>
  <c r="BJ231" i="22"/>
  <c r="BI231" i="22" s="1"/>
  <c r="BE231" i="22"/>
  <c r="BB231" i="22"/>
  <c r="S231" i="22"/>
  <c r="K231" i="22"/>
  <c r="BO230" i="22"/>
  <c r="BJ230" i="22"/>
  <c r="BI230" i="22" s="1"/>
  <c r="BE230" i="22"/>
  <c r="BB230" i="22"/>
  <c r="S230" i="22"/>
  <c r="BO229" i="22"/>
  <c r="BJ229" i="22"/>
  <c r="BC229" i="22" s="1" a="1"/>
  <c r="BC229" i="22" s="1"/>
  <c r="BE229" i="22"/>
  <c r="BB229" i="22"/>
  <c r="S229" i="22"/>
  <c r="K229" i="22"/>
  <c r="K230" i="22" s="1"/>
  <c r="BO228" i="22"/>
  <c r="BK228" i="22" s="1"/>
  <c r="BL228" i="22" s="1"/>
  <c r="BM228" i="22" s="1"/>
  <c r="BD228" i="22" s="1"/>
  <c r="BJ228" i="22"/>
  <c r="BC228" i="22" s="1" a="1"/>
  <c r="BC228" i="22" s="1"/>
  <c r="BE228" i="22"/>
  <c r="BB228" i="22"/>
  <c r="S228" i="22"/>
  <c r="BO227" i="22"/>
  <c r="BJ227" i="22"/>
  <c r="BF227" i="22" s="1"/>
  <c r="BG227" i="22" s="1"/>
  <c r="BH227" i="22" s="1"/>
  <c r="BE227" i="22"/>
  <c r="BB227" i="22"/>
  <c r="S227" i="22"/>
  <c r="BO226" i="22"/>
  <c r="BJ226" i="22"/>
  <c r="BE226" i="22"/>
  <c r="BB226" i="22"/>
  <c r="S226" i="22"/>
  <c r="BO225" i="22"/>
  <c r="BJ225" i="22"/>
  <c r="BF225" i="22" s="1"/>
  <c r="BG225" i="22" s="1"/>
  <c r="BH225" i="22" s="1"/>
  <c r="BE225" i="22"/>
  <c r="BB225" i="22"/>
  <c r="S225" i="22"/>
  <c r="BO224" i="22"/>
  <c r="BJ224" i="22"/>
  <c r="BI224" i="22" s="1"/>
  <c r="BE224" i="22"/>
  <c r="BB224" i="22"/>
  <c r="S224" i="22"/>
  <c r="BO223" i="22"/>
  <c r="BK223" i="22" s="1"/>
  <c r="BL223" i="22" s="1"/>
  <c r="BM223" i="22" s="1"/>
  <c r="BJ223" i="22"/>
  <c r="BF223" i="22" s="1"/>
  <c r="BG223" i="22" s="1"/>
  <c r="BH223" i="22" s="1"/>
  <c r="BE223" i="22"/>
  <c r="BB223" i="22"/>
  <c r="S223" i="22"/>
  <c r="BO222" i="22"/>
  <c r="BK222" i="22" s="1"/>
  <c r="BL222" i="22" s="1"/>
  <c r="BM222" i="22" s="1"/>
  <c r="BJ222" i="22"/>
  <c r="BI222" i="22" s="1"/>
  <c r="BE222" i="22"/>
  <c r="BB222" i="22"/>
  <c r="S222" i="22"/>
  <c r="BO221" i="22"/>
  <c r="BK221" i="22" s="1"/>
  <c r="BL221" i="22" s="1"/>
  <c r="BM221" i="22" s="1"/>
  <c r="BD221" i="22" s="1"/>
  <c r="BJ221" i="22"/>
  <c r="BC221" i="22" s="1" a="1"/>
  <c r="BC221" i="22" s="1"/>
  <c r="BE221" i="22"/>
  <c r="BB221" i="22"/>
  <c r="S221" i="22"/>
  <c r="BO220" i="22"/>
  <c r="BK220" i="22" s="1"/>
  <c r="BL220" i="22" s="1"/>
  <c r="BM220" i="22" s="1"/>
  <c r="BJ220" i="22"/>
  <c r="BE220" i="22"/>
  <c r="BB220" i="22"/>
  <c r="S220" i="22"/>
  <c r="BO219" i="22"/>
  <c r="BJ219" i="22"/>
  <c r="BI219" i="22" s="1"/>
  <c r="BE219" i="22"/>
  <c r="BB219" i="22"/>
  <c r="S219" i="22"/>
  <c r="BO218" i="22"/>
  <c r="BJ218" i="22"/>
  <c r="BI218" i="22" s="1"/>
  <c r="BE218" i="22"/>
  <c r="BB218" i="22"/>
  <c r="S218" i="22"/>
  <c r="BO217" i="22"/>
  <c r="BK217" i="22" s="1"/>
  <c r="BL217" i="22" s="1"/>
  <c r="BM217" i="22" s="1"/>
  <c r="BD217" i="22" s="1"/>
  <c r="BJ217" i="22"/>
  <c r="BC217" i="22" s="1" a="1"/>
  <c r="BC217" i="22" s="1"/>
  <c r="BE217" i="22"/>
  <c r="BB217" i="22"/>
  <c r="S217" i="22"/>
  <c r="K217" i="22"/>
  <c r="BO216" i="22"/>
  <c r="BK216" i="22" s="1"/>
  <c r="BL216" i="22" s="1"/>
  <c r="BM216" i="22" s="1"/>
  <c r="BD216" i="22" s="1"/>
  <c r="BJ216" i="22"/>
  <c r="BC216" i="22" s="1" a="1"/>
  <c r="BC216" i="22" s="1"/>
  <c r="BE216" i="22"/>
  <c r="BB216" i="22"/>
  <c r="S216" i="22"/>
  <c r="BO215" i="22"/>
  <c r="BK215" i="22" s="1"/>
  <c r="BL215" i="22" s="1"/>
  <c r="BM215" i="22" s="1"/>
  <c r="BJ215" i="22"/>
  <c r="BI215" i="22" s="1"/>
  <c r="BE215" i="22"/>
  <c r="BB215" i="22"/>
  <c r="S215" i="22"/>
  <c r="K215" i="22"/>
  <c r="K216" i="22" s="1"/>
  <c r="BO214" i="22"/>
  <c r="BK214" i="22" s="1"/>
  <c r="BL214" i="22" s="1"/>
  <c r="BM214" i="22" s="1"/>
  <c r="BJ214" i="22"/>
  <c r="BI214" i="22" s="1"/>
  <c r="BE214" i="22"/>
  <c r="BB214" i="22"/>
  <c r="S214" i="22"/>
  <c r="BO213" i="22"/>
  <c r="BJ213" i="22"/>
  <c r="BC213" i="22" s="1" a="1"/>
  <c r="BC213" i="22" s="1"/>
  <c r="BE213" i="22"/>
  <c r="BB213" i="22"/>
  <c r="S213" i="22"/>
  <c r="BO212" i="22"/>
  <c r="BK212" i="22" s="1"/>
  <c r="BL212" i="22" s="1"/>
  <c r="BM212" i="22" s="1"/>
  <c r="BD212" i="22" s="1"/>
  <c r="BJ212" i="22"/>
  <c r="BF212" i="22" s="1"/>
  <c r="BG212" i="22" s="1"/>
  <c r="BH212" i="22" s="1"/>
  <c r="BE212" i="22"/>
  <c r="BB212" i="22"/>
  <c r="S212" i="22"/>
  <c r="BO211" i="22"/>
  <c r="BK211" i="22" s="1"/>
  <c r="BL211" i="22" s="1"/>
  <c r="BM211" i="22" s="1"/>
  <c r="BD211" i="22" s="1"/>
  <c r="BJ211" i="22"/>
  <c r="BE211" i="22"/>
  <c r="BB211" i="22"/>
  <c r="S211" i="22"/>
  <c r="BO210" i="22"/>
  <c r="BJ210" i="22"/>
  <c r="BE210" i="22"/>
  <c r="BB210" i="22"/>
  <c r="S210" i="22"/>
  <c r="BO209" i="22"/>
  <c r="BK209" i="22" s="1"/>
  <c r="BL209" i="22" s="1"/>
  <c r="BM209" i="22" s="1"/>
  <c r="BJ209" i="22"/>
  <c r="BF209" i="22" s="1"/>
  <c r="BG209" i="22" s="1"/>
  <c r="BH209" i="22" s="1"/>
  <c r="BE209" i="22"/>
  <c r="BB209" i="22"/>
  <c r="S209" i="22"/>
  <c r="BO208" i="22"/>
  <c r="BK208" i="22" s="1"/>
  <c r="BL208" i="22" s="1"/>
  <c r="BM208" i="22" s="1"/>
  <c r="BJ208" i="22"/>
  <c r="BE208" i="22"/>
  <c r="BB208" i="22"/>
  <c r="S208" i="22"/>
  <c r="BO207" i="22"/>
  <c r="BJ207" i="22"/>
  <c r="BC207" i="22" s="1" a="1"/>
  <c r="BC207" i="22" s="1"/>
  <c r="BE207" i="22"/>
  <c r="BB207" i="22"/>
  <c r="S207" i="22"/>
  <c r="BO206" i="22"/>
  <c r="BJ206" i="22"/>
  <c r="BE206" i="22"/>
  <c r="BB206" i="22"/>
  <c r="S206" i="22"/>
  <c r="BO205" i="22"/>
  <c r="BK205" i="22" s="1"/>
  <c r="BL205" i="22" s="1"/>
  <c r="BM205" i="22" s="1"/>
  <c r="BJ205" i="22"/>
  <c r="BE205" i="22"/>
  <c r="BB205" i="22"/>
  <c r="S205" i="22"/>
  <c r="BO204" i="22"/>
  <c r="BJ204" i="22"/>
  <c r="BF204" i="22" s="1"/>
  <c r="BG204" i="22" s="1"/>
  <c r="BH204" i="22" s="1"/>
  <c r="BE204" i="22"/>
  <c r="BB204" i="22"/>
  <c r="S204" i="22"/>
  <c r="BO203" i="22"/>
  <c r="BK203" i="22" s="1"/>
  <c r="BL203" i="22" s="1"/>
  <c r="BM203" i="22" s="1"/>
  <c r="BD203" i="22" s="1"/>
  <c r="BJ203" i="22"/>
  <c r="BC203" i="22" s="1" a="1"/>
  <c r="BC203" i="22" s="1"/>
  <c r="BE203" i="22"/>
  <c r="BB203" i="22"/>
  <c r="S203" i="22"/>
  <c r="K203" i="22"/>
  <c r="BO202" i="22"/>
  <c r="BK202" i="22" s="1"/>
  <c r="BL202" i="22" s="1"/>
  <c r="BM202" i="22" s="1"/>
  <c r="BD202" i="22" s="1"/>
  <c r="BJ202" i="22"/>
  <c r="BF202" i="22" s="1"/>
  <c r="BG202" i="22" s="1"/>
  <c r="BH202" i="22" s="1"/>
  <c r="BE202" i="22"/>
  <c r="BB202" i="22"/>
  <c r="S202" i="22"/>
  <c r="BO201" i="22"/>
  <c r="BK201" i="22" s="1"/>
  <c r="BL201" i="22" s="1"/>
  <c r="BM201" i="22" s="1"/>
  <c r="BD201" i="22" s="1"/>
  <c r="BJ201" i="22"/>
  <c r="BI201" i="22" s="1"/>
  <c r="BE201" i="22"/>
  <c r="BB201" i="22"/>
  <c r="S201" i="22"/>
  <c r="K201" i="22"/>
  <c r="K202" i="22" s="1"/>
  <c r="BO200" i="22"/>
  <c r="BK200" i="22" s="1"/>
  <c r="BL200" i="22" s="1"/>
  <c r="BM200" i="22" s="1"/>
  <c r="BJ200" i="22"/>
  <c r="BE200" i="22"/>
  <c r="BB200" i="22"/>
  <c r="S200" i="22"/>
  <c r="BO199" i="22"/>
  <c r="BJ199" i="22"/>
  <c r="BC199" i="22" s="1" a="1"/>
  <c r="BC199" i="22" s="1"/>
  <c r="BE199" i="22"/>
  <c r="BB199" i="22"/>
  <c r="S199" i="22"/>
  <c r="BO198" i="22"/>
  <c r="BK198" i="22" s="1"/>
  <c r="BL198" i="22" s="1"/>
  <c r="BM198" i="22" s="1"/>
  <c r="BD198" i="22" s="1"/>
  <c r="BJ198" i="22"/>
  <c r="BE198" i="22"/>
  <c r="BB198" i="22"/>
  <c r="S198" i="22"/>
  <c r="BO197" i="22"/>
  <c r="BK197" i="22" s="1"/>
  <c r="BL197" i="22" s="1"/>
  <c r="BM197" i="22" s="1"/>
  <c r="BJ197" i="22"/>
  <c r="BI197" i="22" s="1"/>
  <c r="BE197" i="22"/>
  <c r="BB197" i="22"/>
  <c r="S197" i="22"/>
  <c r="BO196" i="22"/>
  <c r="BK196" i="22" s="1"/>
  <c r="BL196" i="22" s="1"/>
  <c r="BM196" i="22" s="1"/>
  <c r="BJ196" i="22"/>
  <c r="BF196" i="22" s="1"/>
  <c r="BG196" i="22" s="1"/>
  <c r="BH196" i="22" s="1"/>
  <c r="BE196" i="22"/>
  <c r="BB196" i="22"/>
  <c r="S196" i="22"/>
  <c r="BO195" i="22"/>
  <c r="BK195" i="22" s="1"/>
  <c r="BL195" i="22" s="1"/>
  <c r="BM195" i="22" s="1"/>
  <c r="BJ195" i="22"/>
  <c r="BC195" i="22" s="1" a="1"/>
  <c r="BC195" i="22" s="1"/>
  <c r="BE195" i="22"/>
  <c r="BB195" i="22"/>
  <c r="S195" i="22"/>
  <c r="BO194" i="22"/>
  <c r="BK194" i="22" s="1"/>
  <c r="BL194" i="22" s="1"/>
  <c r="BM194" i="22" s="1"/>
  <c r="BJ194" i="22"/>
  <c r="BI194" i="22" s="1"/>
  <c r="BE194" i="22"/>
  <c r="BB194" i="22"/>
  <c r="S194" i="22"/>
  <c r="BO193" i="22"/>
  <c r="BK193" i="22" s="1"/>
  <c r="BL193" i="22" s="1"/>
  <c r="BM193" i="22" s="1"/>
  <c r="BJ193" i="22"/>
  <c r="BI193" i="22" s="1"/>
  <c r="BE193" i="22"/>
  <c r="BB193" i="22"/>
  <c r="S193" i="22"/>
  <c r="BO192" i="22"/>
  <c r="BK192" i="22" s="1"/>
  <c r="BL192" i="22" s="1"/>
  <c r="BM192" i="22" s="1"/>
  <c r="BJ192" i="22"/>
  <c r="BI192" i="22" s="1"/>
  <c r="BE192" i="22"/>
  <c r="BB192" i="22"/>
  <c r="S192" i="22"/>
  <c r="BO191" i="22"/>
  <c r="BK191" i="22" s="1"/>
  <c r="BL191" i="22" s="1"/>
  <c r="BM191" i="22" s="1"/>
  <c r="BJ191" i="22"/>
  <c r="BI191" i="22" s="1"/>
  <c r="BE191" i="22"/>
  <c r="BB191" i="22"/>
  <c r="S191" i="22"/>
  <c r="BO190" i="22"/>
  <c r="BK190" i="22" s="1"/>
  <c r="BL190" i="22" s="1"/>
  <c r="BM190" i="22" s="1"/>
  <c r="BJ190" i="22"/>
  <c r="BC190" i="22" s="1" a="1"/>
  <c r="BC190" i="22" s="1"/>
  <c r="BE190" i="22"/>
  <c r="BB190" i="22"/>
  <c r="S190" i="22"/>
  <c r="BO189" i="22"/>
  <c r="BJ189" i="22"/>
  <c r="BF189" i="22" s="1"/>
  <c r="BG189" i="22" s="1"/>
  <c r="BH189" i="22" s="1"/>
  <c r="BE189" i="22"/>
  <c r="BB189" i="22"/>
  <c r="S189" i="22"/>
  <c r="K189" i="22"/>
  <c r="BO188" i="22"/>
  <c r="BK188" i="22" s="1"/>
  <c r="BL188" i="22" s="1"/>
  <c r="BM188" i="22" s="1"/>
  <c r="BD188" i="22" s="1"/>
  <c r="BJ188" i="22"/>
  <c r="BI188" i="22" s="1"/>
  <c r="BE188" i="22"/>
  <c r="BB188" i="22"/>
  <c r="S188" i="22"/>
  <c r="BO187" i="22"/>
  <c r="BJ187" i="22"/>
  <c r="BE187" i="22"/>
  <c r="BB187" i="22"/>
  <c r="S187" i="22"/>
  <c r="K187" i="22"/>
  <c r="K188" i="22" s="1"/>
  <c r="K191" i="22" s="1"/>
  <c r="K192" i="22" s="1"/>
  <c r="K193" i="22" s="1"/>
  <c r="K194" i="22" s="1"/>
  <c r="BO186" i="22"/>
  <c r="BK186" i="22" s="1"/>
  <c r="BL186" i="22" s="1"/>
  <c r="BM186" i="22" s="1"/>
  <c r="BJ186" i="22"/>
  <c r="BF186" i="22" s="1"/>
  <c r="BG186" i="22" s="1"/>
  <c r="BH186" i="22" s="1"/>
  <c r="BE186" i="22"/>
  <c r="BB186" i="22"/>
  <c r="S186" i="22"/>
  <c r="BO185" i="22"/>
  <c r="BK185" i="22" s="1"/>
  <c r="BL185" i="22" s="1"/>
  <c r="BM185" i="22" s="1"/>
  <c r="BJ185" i="22"/>
  <c r="BF185" i="22" s="1"/>
  <c r="BG185" i="22" s="1"/>
  <c r="BH185" i="22" s="1"/>
  <c r="BE185" i="22"/>
  <c r="BB185" i="22"/>
  <c r="S185" i="22"/>
  <c r="BO184" i="22"/>
  <c r="BK184" i="22" s="1"/>
  <c r="BL184" i="22" s="1"/>
  <c r="BM184" i="22" s="1"/>
  <c r="BD184" i="22" s="1"/>
  <c r="BJ184" i="22"/>
  <c r="BF184" i="22" s="1"/>
  <c r="BG184" i="22" s="1"/>
  <c r="BH184" i="22" s="1"/>
  <c r="BE184" i="22"/>
  <c r="BB184" i="22"/>
  <c r="S184" i="22"/>
  <c r="BO183" i="22"/>
  <c r="BK183" i="22" s="1"/>
  <c r="BL183" i="22" s="1"/>
  <c r="BM183" i="22" s="1"/>
  <c r="BD183" i="22" s="1"/>
  <c r="BJ183" i="22"/>
  <c r="BC183" i="22" s="1" a="1"/>
  <c r="BC183" i="22" s="1"/>
  <c r="BE183" i="22"/>
  <c r="BB183" i="22"/>
  <c r="S183" i="22"/>
  <c r="BO182" i="22"/>
  <c r="BK182" i="22" s="1"/>
  <c r="BL182" i="22" s="1"/>
  <c r="BM182" i="22" s="1"/>
  <c r="BJ182" i="22"/>
  <c r="BI182" i="22" s="1"/>
  <c r="BE182" i="22"/>
  <c r="BB182" i="22"/>
  <c r="S182" i="22"/>
  <c r="BO181" i="22"/>
  <c r="BK181" i="22" s="1"/>
  <c r="BL181" i="22" s="1"/>
  <c r="BM181" i="22" s="1"/>
  <c r="BD181" i="22" s="1"/>
  <c r="BJ181" i="22"/>
  <c r="BF181" i="22" s="1"/>
  <c r="BG181" i="22" s="1"/>
  <c r="BH181" i="22" s="1"/>
  <c r="BE181" i="22"/>
  <c r="BB181" i="22"/>
  <c r="S181" i="22"/>
  <c r="BO180" i="22"/>
  <c r="BK180" i="22" s="1"/>
  <c r="BL180" i="22" s="1"/>
  <c r="BM180" i="22" s="1"/>
  <c r="BD180" i="22" s="1"/>
  <c r="BJ180" i="22"/>
  <c r="BI180" i="22" s="1"/>
  <c r="BE180" i="22"/>
  <c r="BB180" i="22"/>
  <c r="S180" i="22"/>
  <c r="BO179" i="22"/>
  <c r="BK179" i="22" s="1"/>
  <c r="BL179" i="22" s="1"/>
  <c r="BM179" i="22" s="1"/>
  <c r="BJ179" i="22"/>
  <c r="BI179" i="22" s="1"/>
  <c r="BE179" i="22"/>
  <c r="BB179" i="22"/>
  <c r="S179" i="22"/>
  <c r="BO178" i="22"/>
  <c r="BK178" i="22" s="1"/>
  <c r="BL178" i="22" s="1"/>
  <c r="BM178" i="22" s="1"/>
  <c r="BJ178" i="22"/>
  <c r="BI178" i="22" s="1"/>
  <c r="BE178" i="22"/>
  <c r="BB178" i="22"/>
  <c r="S178" i="22"/>
  <c r="BO177" i="22"/>
  <c r="BK177" i="22" s="1"/>
  <c r="BL177" i="22" s="1"/>
  <c r="BM177" i="22" s="1"/>
  <c r="BJ177" i="22"/>
  <c r="BC177" i="22" s="1" a="1"/>
  <c r="BC177" i="22" s="1"/>
  <c r="BE177" i="22"/>
  <c r="BB177" i="22"/>
  <c r="S177" i="22"/>
  <c r="BO176" i="22"/>
  <c r="BK176" i="22" s="1"/>
  <c r="BL176" i="22" s="1"/>
  <c r="BM176" i="22" s="1"/>
  <c r="BJ176" i="22"/>
  <c r="BF176" i="22" s="1"/>
  <c r="BG176" i="22" s="1"/>
  <c r="BH176" i="22" s="1"/>
  <c r="BE176" i="22"/>
  <c r="BB176" i="22"/>
  <c r="S176" i="22"/>
  <c r="BO175" i="22"/>
  <c r="BK175" i="22" s="1"/>
  <c r="BL175" i="22" s="1"/>
  <c r="BM175" i="22" s="1"/>
  <c r="BJ175" i="22"/>
  <c r="BC175" i="22" s="1" a="1"/>
  <c r="BC175" i="22" s="1"/>
  <c r="BE175" i="22"/>
  <c r="BB175" i="22"/>
  <c r="S175" i="22"/>
  <c r="K175" i="22"/>
  <c r="BO174" i="22"/>
  <c r="BJ174" i="22"/>
  <c r="BI174" i="22" s="1"/>
  <c r="BE174" i="22"/>
  <c r="BB174" i="22"/>
  <c r="S174" i="22"/>
  <c r="BO173" i="22"/>
  <c r="BK173" i="22" s="1"/>
  <c r="BL173" i="22" s="1"/>
  <c r="BM173" i="22" s="1"/>
  <c r="BD173" i="22" s="1"/>
  <c r="BJ173" i="22"/>
  <c r="BE173" i="22"/>
  <c r="BB173" i="22"/>
  <c r="S173" i="22"/>
  <c r="K173" i="22"/>
  <c r="K174" i="22" s="1"/>
  <c r="BO172" i="22"/>
  <c r="BJ172" i="22"/>
  <c r="BF172" i="22" s="1"/>
  <c r="BG172" i="22" s="1"/>
  <c r="BH172" i="22" s="1"/>
  <c r="BE172" i="22"/>
  <c r="BB172" i="22"/>
  <c r="S172" i="22"/>
  <c r="BO171" i="22"/>
  <c r="BK171" i="22" s="1"/>
  <c r="BL171" i="22" s="1"/>
  <c r="BM171" i="22" s="1"/>
  <c r="BJ171" i="22"/>
  <c r="BI171" i="22" s="1"/>
  <c r="BE171" i="22"/>
  <c r="BB171" i="22"/>
  <c r="S171" i="22"/>
  <c r="BO170" i="22"/>
  <c r="BK170" i="22" s="1"/>
  <c r="BL170" i="22" s="1"/>
  <c r="BM170" i="22" s="1"/>
  <c r="BJ170" i="22"/>
  <c r="BC170" i="22" s="1" a="1"/>
  <c r="BC170" i="22" s="1"/>
  <c r="BE170" i="22"/>
  <c r="BB170" i="22"/>
  <c r="S170" i="22"/>
  <c r="BO169" i="22"/>
  <c r="BJ169" i="22"/>
  <c r="BI169" i="22" s="1"/>
  <c r="BE169" i="22"/>
  <c r="BB169" i="22"/>
  <c r="S169" i="22"/>
  <c r="BO168" i="22"/>
  <c r="BJ168" i="22"/>
  <c r="BC168" i="22" s="1" a="1"/>
  <c r="BC168" i="22" s="1"/>
  <c r="BE168" i="22"/>
  <c r="BB168" i="22"/>
  <c r="S168" i="22"/>
  <c r="BO167" i="22"/>
  <c r="BK167" i="22" s="1"/>
  <c r="BL167" i="22" s="1"/>
  <c r="BM167" i="22" s="1"/>
  <c r="BD167" i="22" s="1"/>
  <c r="BJ167" i="22"/>
  <c r="BE167" i="22"/>
  <c r="BB167" i="22"/>
  <c r="S167" i="22"/>
  <c r="BO166" i="22"/>
  <c r="BJ166" i="22"/>
  <c r="BC166" i="22" s="1" a="1"/>
  <c r="BC166" i="22" s="1"/>
  <c r="BE166" i="22"/>
  <c r="BB166" i="22"/>
  <c r="S166" i="22"/>
  <c r="BO165" i="22"/>
  <c r="BK165" i="22" s="1"/>
  <c r="BL165" i="22" s="1"/>
  <c r="BM165" i="22" s="1"/>
  <c r="BJ165" i="22"/>
  <c r="BF165" i="22" s="1"/>
  <c r="BG165" i="22" s="1"/>
  <c r="BH165" i="22" s="1"/>
  <c r="BE165" i="22"/>
  <c r="BB165" i="22"/>
  <c r="S165" i="22"/>
  <c r="BO164" i="22"/>
  <c r="BK164" i="22" s="1"/>
  <c r="BL164" i="22" s="1"/>
  <c r="BM164" i="22" s="1"/>
  <c r="BD164" i="22" s="1"/>
  <c r="BJ164" i="22"/>
  <c r="BC164" i="22" s="1" a="1"/>
  <c r="BC164" i="22" s="1"/>
  <c r="BE164" i="22"/>
  <c r="BB164" i="22"/>
  <c r="S164" i="22"/>
  <c r="BO163" i="22"/>
  <c r="BK163" i="22" s="1"/>
  <c r="BL163" i="22" s="1"/>
  <c r="BM163" i="22" s="1"/>
  <c r="BJ163" i="22"/>
  <c r="BI163" i="22" s="1"/>
  <c r="BE163" i="22"/>
  <c r="BB163" i="22"/>
  <c r="S163" i="22"/>
  <c r="BO162" i="22"/>
  <c r="BK162" i="22" s="1"/>
  <c r="BL162" i="22" s="1"/>
  <c r="BM162" i="22" s="1"/>
  <c r="BJ162" i="22"/>
  <c r="BI162" i="22" s="1"/>
  <c r="BE162" i="22"/>
  <c r="BB162" i="22"/>
  <c r="S162" i="22"/>
  <c r="BO161" i="22"/>
  <c r="BK161" i="22" s="1"/>
  <c r="BL161" i="22" s="1"/>
  <c r="BM161" i="22" s="1"/>
  <c r="BJ161" i="22"/>
  <c r="BC161" i="22" s="1" a="1"/>
  <c r="BC161" i="22" s="1"/>
  <c r="BE161" i="22"/>
  <c r="BB161" i="22"/>
  <c r="S161" i="22"/>
  <c r="K161" i="22"/>
  <c r="BO160" i="22"/>
  <c r="BJ160" i="22"/>
  <c r="BI160" i="22" s="1"/>
  <c r="BE160" i="22"/>
  <c r="BB160" i="22"/>
  <c r="S160" i="22"/>
  <c r="BO159" i="22"/>
  <c r="BK159" i="22" s="1"/>
  <c r="BL159" i="22" s="1"/>
  <c r="BM159" i="22" s="1"/>
  <c r="BD159" i="22" s="1"/>
  <c r="BJ159" i="22"/>
  <c r="BE159" i="22"/>
  <c r="BB159" i="22"/>
  <c r="S159" i="22"/>
  <c r="K159" i="22"/>
  <c r="K160" i="22" s="1"/>
  <c r="BO158" i="22"/>
  <c r="BJ158" i="22"/>
  <c r="BI158" i="22" s="1"/>
  <c r="BE158" i="22"/>
  <c r="BB158" i="22"/>
  <c r="S158" i="22"/>
  <c r="BO157" i="22"/>
  <c r="BK157" i="22" s="1"/>
  <c r="BL157" i="22" s="1"/>
  <c r="BM157" i="22" s="1"/>
  <c r="BJ157" i="22"/>
  <c r="BI157" i="22" s="1"/>
  <c r="BE157" i="22"/>
  <c r="BB157" i="22"/>
  <c r="S157" i="22"/>
  <c r="BO156" i="22"/>
  <c r="BK156" i="22" s="1"/>
  <c r="BL156" i="22" s="1"/>
  <c r="BM156" i="22" s="1"/>
  <c r="BD156" i="22" s="1"/>
  <c r="BJ156" i="22"/>
  <c r="BE156" i="22"/>
  <c r="BB156" i="22"/>
  <c r="S156" i="22"/>
  <c r="BO155" i="22"/>
  <c r="BK155" i="22" s="1"/>
  <c r="BL155" i="22" s="1"/>
  <c r="BM155" i="22" s="1"/>
  <c r="BD155" i="22" s="1"/>
  <c r="BJ155" i="22"/>
  <c r="BI155" i="22" s="1"/>
  <c r="BE155" i="22"/>
  <c r="BB155" i="22"/>
  <c r="S155" i="22"/>
  <c r="BO154" i="22"/>
  <c r="BK154" i="22" s="1"/>
  <c r="BL154" i="22" s="1"/>
  <c r="BM154" i="22" s="1"/>
  <c r="BD154" i="22" s="1"/>
  <c r="BJ154" i="22"/>
  <c r="BI154" i="22" s="1"/>
  <c r="BE154" i="22"/>
  <c r="BB154" i="22"/>
  <c r="S154" i="22"/>
  <c r="BO153" i="22"/>
  <c r="BJ153" i="22"/>
  <c r="BI153" i="22" s="1"/>
  <c r="BE153" i="22"/>
  <c r="BB153" i="22"/>
  <c r="S153" i="22"/>
  <c r="BO152" i="22"/>
  <c r="BK152" i="22" s="1"/>
  <c r="BL152" i="22" s="1"/>
  <c r="BM152" i="22" s="1"/>
  <c r="BJ152" i="22"/>
  <c r="BC152" i="22" s="1" a="1"/>
  <c r="BC152" i="22" s="1"/>
  <c r="BE152" i="22"/>
  <c r="BB152" i="22"/>
  <c r="S152" i="22"/>
  <c r="BO151" i="22"/>
  <c r="BJ151" i="22"/>
  <c r="BC151" i="22" s="1" a="1"/>
  <c r="BC151" i="22" s="1"/>
  <c r="BE151" i="22"/>
  <c r="BB151" i="22"/>
  <c r="S151" i="22"/>
  <c r="BO150" i="22"/>
  <c r="BJ150" i="22"/>
  <c r="BF150" i="22" s="1"/>
  <c r="BG150" i="22" s="1"/>
  <c r="BH150" i="22" s="1"/>
  <c r="BE150" i="22"/>
  <c r="BB150" i="22"/>
  <c r="S150" i="22"/>
  <c r="BO149" i="22"/>
  <c r="BK149" i="22" s="1"/>
  <c r="BL149" i="22" s="1"/>
  <c r="BM149" i="22" s="1"/>
  <c r="BD149" i="22" s="1"/>
  <c r="BJ149" i="22"/>
  <c r="BC149" i="22" s="1" a="1"/>
  <c r="BC149" i="22" s="1"/>
  <c r="BE149" i="22"/>
  <c r="BB149" i="22"/>
  <c r="S149" i="22"/>
  <c r="BO148" i="22"/>
  <c r="BK148" i="22" s="1"/>
  <c r="BL148" i="22" s="1"/>
  <c r="BM148" i="22" s="1"/>
  <c r="BJ148" i="22"/>
  <c r="BI148" i="22" s="1"/>
  <c r="BE148" i="22"/>
  <c r="BB148" i="22"/>
  <c r="S148" i="22"/>
  <c r="BO147" i="22"/>
  <c r="BK147" i="22" s="1"/>
  <c r="BL147" i="22" s="1"/>
  <c r="BM147" i="22" s="1"/>
  <c r="BD147" i="22" s="1"/>
  <c r="BJ147" i="22"/>
  <c r="BF147" i="22" s="1"/>
  <c r="BG147" i="22" s="1"/>
  <c r="BH147" i="22" s="1"/>
  <c r="BE147" i="22"/>
  <c r="BB147" i="22"/>
  <c r="S147" i="22"/>
  <c r="K147" i="22"/>
  <c r="BO146" i="22"/>
  <c r="BK146" i="22" s="1"/>
  <c r="BL146" i="22" s="1"/>
  <c r="BM146" i="22" s="1"/>
  <c r="BJ146" i="22"/>
  <c r="BI146" i="22" s="1"/>
  <c r="BE146" i="22"/>
  <c r="BB146" i="22"/>
  <c r="S146" i="22"/>
  <c r="BO145" i="22"/>
  <c r="BJ145" i="22"/>
  <c r="BI145" i="22" s="1"/>
  <c r="BE145" i="22"/>
  <c r="BB145" i="22"/>
  <c r="S145" i="22"/>
  <c r="K145" i="22"/>
  <c r="K146" i="22" s="1"/>
  <c r="BO144" i="22"/>
  <c r="BJ144" i="22"/>
  <c r="BE144" i="22"/>
  <c r="BB144" i="22"/>
  <c r="S144" i="22"/>
  <c r="BO143" i="22"/>
  <c r="BJ143" i="22"/>
  <c r="BF143" i="22" s="1"/>
  <c r="BG143" i="22" s="1"/>
  <c r="BH143" i="22" s="1"/>
  <c r="BE143" i="22"/>
  <c r="BB143" i="22"/>
  <c r="S143" i="22"/>
  <c r="BO142" i="22"/>
  <c r="BK142" i="22" s="1"/>
  <c r="BL142" i="22" s="1"/>
  <c r="BM142" i="22" s="1"/>
  <c r="BD142" i="22" s="1"/>
  <c r="BJ142" i="22"/>
  <c r="BF142" i="22" s="1"/>
  <c r="BG142" i="22" s="1"/>
  <c r="BH142" i="22" s="1"/>
  <c r="BE142" i="22"/>
  <c r="BB142" i="22"/>
  <c r="S142" i="22"/>
  <c r="BO141" i="22"/>
  <c r="BJ141" i="22"/>
  <c r="BC141" i="22" s="1" a="1"/>
  <c r="BC141" i="22" s="1"/>
  <c r="BE141" i="22"/>
  <c r="BB141" i="22"/>
  <c r="S141" i="22"/>
  <c r="BO140" i="22"/>
  <c r="BJ140" i="22"/>
  <c r="BI140" i="22" s="1"/>
  <c r="BE140" i="22"/>
  <c r="BB140" i="22"/>
  <c r="S140" i="22"/>
  <c r="BO139" i="22"/>
  <c r="BJ139" i="22"/>
  <c r="BI139" i="22" s="1"/>
  <c r="BE139" i="22"/>
  <c r="BB139" i="22"/>
  <c r="S139" i="22"/>
  <c r="BO138" i="22"/>
  <c r="BK138" i="22" s="1"/>
  <c r="BL138" i="22" s="1"/>
  <c r="BM138" i="22" s="1"/>
  <c r="BD138" i="22" s="1"/>
  <c r="BJ138" i="22"/>
  <c r="BI138" i="22" s="1"/>
  <c r="BE138" i="22"/>
  <c r="BB138" i="22"/>
  <c r="S138" i="22"/>
  <c r="BO137" i="22"/>
  <c r="BK137" i="22" s="1"/>
  <c r="BL137" i="22" s="1"/>
  <c r="BM137" i="22" s="1"/>
  <c r="BD137" i="22" s="1"/>
  <c r="BJ137" i="22"/>
  <c r="BE137" i="22"/>
  <c r="BB137" i="22"/>
  <c r="S137" i="22"/>
  <c r="BO136" i="22"/>
  <c r="BJ136" i="22"/>
  <c r="BI136" i="22" s="1"/>
  <c r="BE136" i="22"/>
  <c r="BB136" i="22"/>
  <c r="S136" i="22"/>
  <c r="BO135" i="22"/>
  <c r="BK135" i="22" s="1"/>
  <c r="BL135" i="22" s="1"/>
  <c r="BM135" i="22" s="1"/>
  <c r="BD135" i="22" s="1"/>
  <c r="BJ135" i="22"/>
  <c r="BI135" i="22" s="1"/>
  <c r="BE135" i="22"/>
  <c r="BB135" i="22"/>
  <c r="S135" i="22"/>
  <c r="BO134" i="22"/>
  <c r="BK134" i="22" s="1"/>
  <c r="BL134" i="22" s="1"/>
  <c r="BM134" i="22" s="1"/>
  <c r="BJ134" i="22"/>
  <c r="BC134" i="22" s="1" a="1"/>
  <c r="BC134" i="22" s="1"/>
  <c r="BE134" i="22"/>
  <c r="BB134" i="22"/>
  <c r="S134" i="22"/>
  <c r="BO133" i="22"/>
  <c r="BK133" i="22" s="1"/>
  <c r="BL133" i="22" s="1"/>
  <c r="BM133" i="22" s="1"/>
  <c r="BJ133" i="22"/>
  <c r="BC133" i="22" s="1" a="1"/>
  <c r="BC133" i="22" s="1"/>
  <c r="BE133" i="22"/>
  <c r="BB133" i="22"/>
  <c r="S133" i="22"/>
  <c r="K133" i="22"/>
  <c r="BO132" i="22"/>
  <c r="BK132" i="22" s="1"/>
  <c r="BL132" i="22" s="1"/>
  <c r="BM132" i="22" s="1"/>
  <c r="BJ132" i="22"/>
  <c r="BI132" i="22" s="1"/>
  <c r="BE132" i="22"/>
  <c r="BB132" i="22"/>
  <c r="AN132" i="22"/>
  <c r="AD132" i="22"/>
  <c r="S132" i="22"/>
  <c r="BO131" i="22"/>
  <c r="BK131" i="22" s="1"/>
  <c r="BL131" i="22" s="1"/>
  <c r="BM131" i="22" s="1"/>
  <c r="BJ131" i="22"/>
  <c r="BC131" i="22" s="1" a="1"/>
  <c r="BC131" i="22" s="1"/>
  <c r="BE131" i="22"/>
  <c r="BB131" i="22"/>
  <c r="AG131" i="22" a="1"/>
  <c r="AG131" i="22" s="1"/>
  <c r="S131" i="22"/>
  <c r="K131" i="22"/>
  <c r="K132" i="22" s="1"/>
  <c r="K135" i="22" s="1"/>
  <c r="K136" i="22" s="1"/>
  <c r="K137" i="22" s="1"/>
  <c r="K138" i="22" s="1"/>
  <c r="BO130" i="22"/>
  <c r="BJ130" i="22"/>
  <c r="BF130" i="22" s="1"/>
  <c r="BG130" i="22" s="1"/>
  <c r="BH130" i="22" s="1"/>
  <c r="BE130" i="22"/>
  <c r="BB130" i="22"/>
  <c r="AG130" i="22" a="1"/>
  <c r="AG130" i="22" s="1"/>
  <c r="S130" i="22"/>
  <c r="BO129" i="22"/>
  <c r="BJ129" i="22"/>
  <c r="BC129" i="22" s="1" a="1"/>
  <c r="BC129" i="22" s="1"/>
  <c r="BE129" i="22"/>
  <c r="BB129" i="22"/>
  <c r="AI129" i="22"/>
  <c r="AH129" i="22" a="1"/>
  <c r="AH129" i="22" s="1"/>
  <c r="AG129" i="22" a="1"/>
  <c r="AG129" i="22" s="1"/>
  <c r="AF129" i="22"/>
  <c r="S129" i="22"/>
  <c r="BO128" i="22"/>
  <c r="BK128" i="22" s="1"/>
  <c r="BL128" i="22" s="1"/>
  <c r="BM128" i="22" s="1"/>
  <c r="BJ128" i="22"/>
  <c r="BC128" i="22" s="1" a="1"/>
  <c r="BC128" i="22" s="1"/>
  <c r="BE128" i="22"/>
  <c r="BB128" i="22"/>
  <c r="AI128" i="22"/>
  <c r="AH128" i="22" a="1"/>
  <c r="AH128" i="22" s="1"/>
  <c r="AG128" i="22" a="1"/>
  <c r="AG128" i="22" s="1"/>
  <c r="AF128" i="22"/>
  <c r="X128" i="22" a="1"/>
  <c r="X128" i="22" s="1"/>
  <c r="S128" i="22"/>
  <c r="BO127" i="22"/>
  <c r="BK127" i="22" s="1"/>
  <c r="BL127" i="22" s="1"/>
  <c r="BM127" i="22" s="1"/>
  <c r="BD127" i="22" s="1"/>
  <c r="BJ127" i="22"/>
  <c r="BF127" i="22" s="1"/>
  <c r="BG127" i="22" s="1"/>
  <c r="BH127" i="22" s="1"/>
  <c r="BE127" i="22"/>
  <c r="BB127" i="22"/>
  <c r="AI127" i="22"/>
  <c r="AH127" i="22" a="1"/>
  <c r="AH127" i="22" s="1"/>
  <c r="AG127" i="22" a="1"/>
  <c r="AG127" i="22" s="1"/>
  <c r="AF127" i="22"/>
  <c r="X127" i="22" a="1"/>
  <c r="X127" i="22" s="1"/>
  <c r="S127" i="22"/>
  <c r="BO126" i="22"/>
  <c r="BK126" i="22" s="1"/>
  <c r="BL126" i="22" s="1"/>
  <c r="BM126" i="22" s="1"/>
  <c r="BD126" i="22" s="1"/>
  <c r="BJ126" i="22"/>
  <c r="BC126" i="22" s="1" a="1"/>
  <c r="BC126" i="22" s="1"/>
  <c r="BE126" i="22"/>
  <c r="BB126" i="22"/>
  <c r="AI126" i="22"/>
  <c r="AH126" i="22" a="1"/>
  <c r="AH126" i="22" s="1"/>
  <c r="AG126" i="22" a="1"/>
  <c r="AG126" i="22" s="1"/>
  <c r="AF126" i="22"/>
  <c r="X126" i="22" a="1"/>
  <c r="X126" i="22" s="1"/>
  <c r="S126" i="22"/>
  <c r="BO125" i="22"/>
  <c r="BJ125" i="22"/>
  <c r="BC125" i="22" s="1" a="1"/>
  <c r="BC125" i="22" s="1"/>
  <c r="BE125" i="22"/>
  <c r="BB125" i="22"/>
  <c r="AI125" i="22"/>
  <c r="AH125" i="22" a="1"/>
  <c r="AH125" i="22" s="1"/>
  <c r="AG125" i="22" a="1"/>
  <c r="AG125" i="22" s="1"/>
  <c r="AF125" i="22"/>
  <c r="X125" i="22" a="1"/>
  <c r="X125" i="22" s="1"/>
  <c r="S125" i="22"/>
  <c r="BO124" i="22"/>
  <c r="BK124" i="22" s="1"/>
  <c r="BL124" i="22" s="1"/>
  <c r="BM124" i="22" s="1"/>
  <c r="BD124" i="22" s="1"/>
  <c r="BJ124" i="22"/>
  <c r="BI124" i="22" s="1"/>
  <c r="BE124" i="22"/>
  <c r="BB124" i="22"/>
  <c r="AI124" i="22"/>
  <c r="AH124" i="22" a="1"/>
  <c r="AH124" i="22" s="1"/>
  <c r="AG124" i="22" a="1"/>
  <c r="AG124" i="22" s="1"/>
  <c r="AF124" i="22"/>
  <c r="X124" i="22" a="1"/>
  <c r="X124" i="22" s="1"/>
  <c r="S124" i="22"/>
  <c r="BO123" i="22"/>
  <c r="BJ123" i="22"/>
  <c r="BI123" i="22" s="1"/>
  <c r="BE123" i="22"/>
  <c r="BB123" i="22"/>
  <c r="AI123" i="22"/>
  <c r="AH123" i="22" a="1"/>
  <c r="AH123" i="22" s="1"/>
  <c r="AG123" i="22" a="1"/>
  <c r="AG123" i="22" s="1"/>
  <c r="AF123" i="22"/>
  <c r="X123" i="22" a="1"/>
  <c r="X123" i="22" s="1"/>
  <c r="S123" i="22"/>
  <c r="BO122" i="22"/>
  <c r="BK122" i="22" s="1"/>
  <c r="BL122" i="22" s="1"/>
  <c r="BM122" i="22" s="1"/>
  <c r="BD122" i="22" s="1"/>
  <c r="BJ122" i="22"/>
  <c r="BI122" i="22" s="1"/>
  <c r="BE122" i="22"/>
  <c r="BB122" i="22"/>
  <c r="AI122" i="22"/>
  <c r="AH122" i="22" a="1"/>
  <c r="AH122" i="22" s="1"/>
  <c r="AG122" i="22" a="1"/>
  <c r="AG122" i="22" s="1"/>
  <c r="AF122" i="22"/>
  <c r="X122" i="22" a="1"/>
  <c r="X122" i="22" s="1"/>
  <c r="S122" i="22"/>
  <c r="BO121" i="22"/>
  <c r="BK121" i="22" s="1"/>
  <c r="BL121" i="22" s="1"/>
  <c r="BM121" i="22" s="1"/>
  <c r="BJ121" i="22"/>
  <c r="BF121" i="22" s="1"/>
  <c r="BG121" i="22" s="1"/>
  <c r="BH121" i="22" s="1"/>
  <c r="BE121" i="22"/>
  <c r="BB121" i="22"/>
  <c r="AI121" i="22"/>
  <c r="AH121" i="22" a="1"/>
  <c r="AH121" i="22" s="1"/>
  <c r="AG121" i="22" a="1"/>
  <c r="AG121" i="22" s="1"/>
  <c r="AF121" i="22"/>
  <c r="X121" i="22" a="1"/>
  <c r="X121" i="22" s="1"/>
  <c r="S121" i="22"/>
  <c r="BO120" i="22"/>
  <c r="BJ120" i="22"/>
  <c r="BE120" i="22"/>
  <c r="BB120" i="22"/>
  <c r="AI120" i="22"/>
  <c r="AH120" i="22" a="1"/>
  <c r="AH120" i="22" s="1"/>
  <c r="AG120" i="22" a="1"/>
  <c r="AG120" i="22" s="1"/>
  <c r="AF120" i="22"/>
  <c r="X120" i="22" a="1"/>
  <c r="X120" i="22" s="1"/>
  <c r="S120" i="22"/>
  <c r="BO119" i="22"/>
  <c r="BK119" i="22" s="1"/>
  <c r="BL119" i="22" s="1"/>
  <c r="BM119" i="22" s="1"/>
  <c r="BJ119" i="22"/>
  <c r="BC119" i="22" s="1" a="1"/>
  <c r="BC119" i="22" s="1"/>
  <c r="BE119" i="22"/>
  <c r="BB119" i="22"/>
  <c r="AI119" i="22"/>
  <c r="AH119" i="22" a="1"/>
  <c r="AH119" i="22" s="1"/>
  <c r="AG119" i="22" a="1"/>
  <c r="AG119" i="22" s="1"/>
  <c r="AF119" i="22"/>
  <c r="X119" i="22" a="1"/>
  <c r="X119" i="22" s="1"/>
  <c r="S119" i="22"/>
  <c r="K119" i="22"/>
  <c r="BO118" i="22"/>
  <c r="BK118" i="22" s="1"/>
  <c r="BL118" i="22" s="1"/>
  <c r="BM118" i="22" s="1"/>
  <c r="BJ118" i="22"/>
  <c r="BC118" i="22" s="1" a="1"/>
  <c r="BC118" i="22" s="1"/>
  <c r="BE118" i="22"/>
  <c r="BB118" i="22"/>
  <c r="AI118" i="22"/>
  <c r="AH118" i="22" a="1"/>
  <c r="AH118" i="22" s="1"/>
  <c r="AG118" i="22" a="1"/>
  <c r="AG118" i="22" s="1"/>
  <c r="AF118" i="22"/>
  <c r="X118" i="22" a="1"/>
  <c r="X118" i="22" s="1"/>
  <c r="S118" i="22"/>
  <c r="BO117" i="22"/>
  <c r="BJ117" i="22"/>
  <c r="BI117" i="22" s="1"/>
  <c r="BE117" i="22"/>
  <c r="BB117" i="22"/>
  <c r="AI117" i="22"/>
  <c r="AH117" i="22" a="1"/>
  <c r="AH117" i="22" s="1"/>
  <c r="AG117" i="22" a="1"/>
  <c r="AG117" i="22" s="1"/>
  <c r="AF117" i="22"/>
  <c r="X117" i="22" a="1"/>
  <c r="X117" i="22" s="1"/>
  <c r="S117" i="22"/>
  <c r="K117" i="22"/>
  <c r="K118" i="22" s="1"/>
  <c r="K121" i="22" s="1"/>
  <c r="K122" i="22" s="1"/>
  <c r="K123" i="22" s="1"/>
  <c r="K124" i="22" s="1"/>
  <c r="BO116" i="22"/>
  <c r="BK116" i="22" s="1"/>
  <c r="BL116" i="22" s="1"/>
  <c r="BM116" i="22" s="1"/>
  <c r="BD116" i="22" s="1"/>
  <c r="BJ116" i="22"/>
  <c r="BE116" i="22"/>
  <c r="BB116" i="22"/>
  <c r="AI116" i="22"/>
  <c r="AH116" i="22" a="1"/>
  <c r="AH116" i="22" s="1"/>
  <c r="AG116" i="22" a="1"/>
  <c r="AG116" i="22" s="1"/>
  <c r="AF116" i="22"/>
  <c r="X116" i="22" a="1"/>
  <c r="X116" i="22" s="1"/>
  <c r="S116" i="22"/>
  <c r="BO115" i="22"/>
  <c r="BK115" i="22" s="1"/>
  <c r="BL115" i="22" s="1"/>
  <c r="BM115" i="22" s="1"/>
  <c r="BJ115" i="22"/>
  <c r="BC115" i="22" s="1" a="1"/>
  <c r="BC115" i="22" s="1"/>
  <c r="BE115" i="22"/>
  <c r="BB115" i="22"/>
  <c r="AI115" i="22"/>
  <c r="AH115" i="22" a="1"/>
  <c r="AH115" i="22" s="1"/>
  <c r="AG115" i="22" a="1"/>
  <c r="AG115" i="22" s="1"/>
  <c r="AF115" i="22"/>
  <c r="X115" i="22" a="1"/>
  <c r="X115" i="22" s="1"/>
  <c r="S115" i="22"/>
  <c r="BO114" i="22"/>
  <c r="BK114" i="22" s="1"/>
  <c r="BL114" i="22" s="1"/>
  <c r="BM114" i="22" s="1"/>
  <c r="BD114" i="22" s="1"/>
  <c r="BJ114" i="22"/>
  <c r="BC114" i="22" s="1" a="1"/>
  <c r="BC114" i="22" s="1"/>
  <c r="BE114" i="22"/>
  <c r="BB114" i="22"/>
  <c r="AI114" i="22"/>
  <c r="AH114" i="22" a="1"/>
  <c r="AH114" i="22" s="1"/>
  <c r="AG114" i="22" a="1"/>
  <c r="AG114" i="22" s="1"/>
  <c r="AF114" i="22"/>
  <c r="X114" i="22" a="1"/>
  <c r="X114" i="22" s="1"/>
  <c r="S114" i="22"/>
  <c r="BO113" i="22"/>
  <c r="BK113" i="22" s="1"/>
  <c r="BL113" i="22" s="1"/>
  <c r="BM113" i="22" s="1"/>
  <c r="BD113" i="22" s="1"/>
  <c r="BJ113" i="22"/>
  <c r="BC113" i="22" s="1" a="1"/>
  <c r="BC113" i="22" s="1"/>
  <c r="BE113" i="22"/>
  <c r="BB113" i="22"/>
  <c r="AI113" i="22"/>
  <c r="AH113" i="22" a="1"/>
  <c r="AH113" i="22" s="1"/>
  <c r="AG113" i="22" a="1"/>
  <c r="AG113" i="22" s="1"/>
  <c r="AF113" i="22"/>
  <c r="S113" i="22"/>
  <c r="BO112" i="22"/>
  <c r="BK112" i="22" s="1"/>
  <c r="BL112" i="22" s="1"/>
  <c r="BM112" i="22" s="1"/>
  <c r="BD112" i="22" s="1"/>
  <c r="BJ112" i="22"/>
  <c r="BI112" i="22" s="1"/>
  <c r="BE112" i="22"/>
  <c r="BB112" i="22"/>
  <c r="AI112" i="22"/>
  <c r="AH112" i="22" a="1"/>
  <c r="AH112" i="22" s="1"/>
  <c r="AG112" i="22" a="1"/>
  <c r="AG112" i="22" s="1"/>
  <c r="AF112" i="22"/>
  <c r="S112" i="22"/>
  <c r="BO111" i="22"/>
  <c r="BK111" i="22" s="1"/>
  <c r="BL111" i="22" s="1"/>
  <c r="BM111" i="22" s="1"/>
  <c r="BD111" i="22" s="1"/>
  <c r="BJ111" i="22"/>
  <c r="BI111" i="22" s="1"/>
  <c r="BE111" i="22"/>
  <c r="BB111" i="22"/>
  <c r="AI111" i="22"/>
  <c r="AH111" i="22" a="1"/>
  <c r="AH111" i="22" s="1"/>
  <c r="AG111" i="22" a="1"/>
  <c r="AG111" i="22" s="1"/>
  <c r="AF111" i="22"/>
  <c r="S111" i="22"/>
  <c r="BO110" i="22"/>
  <c r="BK110" i="22" s="1"/>
  <c r="BL110" i="22" s="1"/>
  <c r="BM110" i="22" s="1"/>
  <c r="BD110" i="22" s="1"/>
  <c r="BJ110" i="22"/>
  <c r="BC110" i="22" s="1" a="1"/>
  <c r="BC110" i="22" s="1"/>
  <c r="BE110" i="22"/>
  <c r="BB110" i="22"/>
  <c r="AI110" i="22"/>
  <c r="AH110" i="22" a="1"/>
  <c r="AH110" i="22" s="1"/>
  <c r="AG110" i="22" a="1"/>
  <c r="AG110" i="22" s="1"/>
  <c r="AF110" i="22"/>
  <c r="S110" i="22"/>
  <c r="BO109" i="22"/>
  <c r="BK109" i="22" s="1"/>
  <c r="BL109" i="22" s="1"/>
  <c r="BM109" i="22" s="1"/>
  <c r="BD109" i="22" s="1"/>
  <c r="BJ109" i="22"/>
  <c r="BC109" i="22" s="1" a="1"/>
  <c r="BC109" i="22" s="1"/>
  <c r="BE109" i="22"/>
  <c r="BB109" i="22"/>
  <c r="AI109" i="22"/>
  <c r="AH109" i="22" a="1"/>
  <c r="AH109" i="22" s="1"/>
  <c r="AG109" i="22" a="1"/>
  <c r="AG109" i="22" s="1"/>
  <c r="AF109" i="22"/>
  <c r="S109" i="22"/>
  <c r="BO108" i="22"/>
  <c r="BK108" i="22" s="1"/>
  <c r="BL108" i="22" s="1"/>
  <c r="BM108" i="22" s="1"/>
  <c r="BD108" i="22" s="1"/>
  <c r="BJ108" i="22"/>
  <c r="BC108" i="22" s="1" a="1"/>
  <c r="BC108" i="22" s="1"/>
  <c r="BE108" i="22"/>
  <c r="BB108" i="22"/>
  <c r="AI108" i="22"/>
  <c r="AH108" i="22" a="1"/>
  <c r="AH108" i="22" s="1"/>
  <c r="AG108" i="22" a="1"/>
  <c r="AG108" i="22" s="1"/>
  <c r="AF108" i="22"/>
  <c r="S108" i="22"/>
  <c r="BO107" i="22"/>
  <c r="BJ107" i="22"/>
  <c r="BC107" i="22" s="1" a="1"/>
  <c r="BC107" i="22" s="1"/>
  <c r="BE107" i="22"/>
  <c r="BB107" i="22"/>
  <c r="AI107" i="22"/>
  <c r="AH107" i="22" a="1"/>
  <c r="AH107" i="22" s="1"/>
  <c r="AG107" i="22" a="1"/>
  <c r="AG107" i="22" s="1"/>
  <c r="AF107" i="22"/>
  <c r="S107" i="22"/>
  <c r="BO106" i="22"/>
  <c r="BK106" i="22" s="1"/>
  <c r="BL106" i="22" s="1"/>
  <c r="BM106" i="22" s="1"/>
  <c r="BJ106" i="22"/>
  <c r="BI106" i="22" s="1"/>
  <c r="BE106" i="22"/>
  <c r="BB106" i="22"/>
  <c r="AI106" i="22"/>
  <c r="AH106" i="22" a="1"/>
  <c r="AH106" i="22" s="1"/>
  <c r="AG106" i="22" a="1"/>
  <c r="AG106" i="22" s="1"/>
  <c r="AF106" i="22"/>
  <c r="S106" i="22"/>
  <c r="BO105" i="22"/>
  <c r="BK105" i="22" s="1"/>
  <c r="BL105" i="22" s="1"/>
  <c r="BM105" i="22" s="1"/>
  <c r="BD105" i="22" s="1"/>
  <c r="BJ105" i="22"/>
  <c r="BI105" i="22" s="1"/>
  <c r="BE105" i="22"/>
  <c r="BB105" i="22"/>
  <c r="AI105" i="22"/>
  <c r="AH105" i="22" a="1"/>
  <c r="AH105" i="22" s="1"/>
  <c r="AG105" i="22" a="1"/>
  <c r="AG105" i="22" s="1"/>
  <c r="AF105" i="22"/>
  <c r="S105" i="22"/>
  <c r="K105" i="22"/>
  <c r="BO104" i="22"/>
  <c r="BK104" i="22" s="1"/>
  <c r="BL104" i="22" s="1"/>
  <c r="BM104" i="22" s="1"/>
  <c r="BD104" i="22" s="1"/>
  <c r="BJ104" i="22"/>
  <c r="BE104" i="22"/>
  <c r="BB104" i="22"/>
  <c r="AI104" i="22"/>
  <c r="AH104" i="22" a="1"/>
  <c r="AH104" i="22" s="1"/>
  <c r="AG104" i="22" a="1"/>
  <c r="AG104" i="22" s="1"/>
  <c r="AF104" i="22"/>
  <c r="S104" i="22"/>
  <c r="BO103" i="22"/>
  <c r="BK103" i="22" s="1"/>
  <c r="BL103" i="22" s="1"/>
  <c r="BM103" i="22" s="1"/>
  <c r="BD103" i="22" s="1"/>
  <c r="BJ103" i="22"/>
  <c r="BE103" i="22"/>
  <c r="BB103" i="22"/>
  <c r="AI103" i="22"/>
  <c r="AH103" i="22" a="1"/>
  <c r="AH103" i="22" s="1"/>
  <c r="AG103" i="22" a="1"/>
  <c r="AG103" i="22" s="1"/>
  <c r="AF103" i="22"/>
  <c r="S103" i="22"/>
  <c r="K103" i="22"/>
  <c r="K104" i="22" s="1"/>
  <c r="BO102" i="22"/>
  <c r="BK102" i="22" s="1"/>
  <c r="BL102" i="22" s="1"/>
  <c r="BM102" i="22" s="1"/>
  <c r="BD102" i="22" s="1"/>
  <c r="BJ102" i="22"/>
  <c r="BC102" i="22" s="1" a="1"/>
  <c r="BC102" i="22" s="1"/>
  <c r="BE102" i="22"/>
  <c r="BB102" i="22"/>
  <c r="AI102" i="22"/>
  <c r="AH102" i="22" a="1"/>
  <c r="AH102" i="22" s="1"/>
  <c r="AG102" i="22" a="1"/>
  <c r="AG102" i="22" s="1"/>
  <c r="AF102" i="22"/>
  <c r="S102" i="22"/>
  <c r="BO101" i="22"/>
  <c r="BK101" i="22" s="1"/>
  <c r="BL101" i="22" s="1"/>
  <c r="BM101" i="22" s="1"/>
  <c r="BJ101" i="22"/>
  <c r="BI101" i="22" s="1"/>
  <c r="BE101" i="22"/>
  <c r="BB101" i="22"/>
  <c r="AI101" i="22"/>
  <c r="AH101" i="22" a="1"/>
  <c r="AH101" i="22" s="1"/>
  <c r="AG101" i="22" a="1"/>
  <c r="AG101" i="22" s="1"/>
  <c r="AF101" i="22"/>
  <c r="S101" i="22"/>
  <c r="BO100" i="22"/>
  <c r="BJ100" i="22"/>
  <c r="BE100" i="22"/>
  <c r="BB100" i="22"/>
  <c r="AI100" i="22"/>
  <c r="AH100" i="22" a="1"/>
  <c r="AH100" i="22" s="1"/>
  <c r="AG100" i="22" a="1"/>
  <c r="AG100" i="22" s="1"/>
  <c r="AF100" i="22"/>
  <c r="S100" i="22"/>
  <c r="BO99" i="22"/>
  <c r="BJ99" i="22"/>
  <c r="BI99" i="22" s="1"/>
  <c r="BE99" i="22"/>
  <c r="BB99" i="22"/>
  <c r="AI99" i="22"/>
  <c r="AH99" i="22" a="1"/>
  <c r="AH99" i="22" s="1"/>
  <c r="AG99" i="22" a="1"/>
  <c r="AG99" i="22" s="1"/>
  <c r="AF99" i="22"/>
  <c r="S99" i="22"/>
  <c r="BO98" i="22"/>
  <c r="BK98" i="22" s="1"/>
  <c r="BL98" i="22" s="1"/>
  <c r="BM98" i="22" s="1"/>
  <c r="BD98" i="22" s="1"/>
  <c r="BJ98" i="22"/>
  <c r="BI98" i="22" s="1"/>
  <c r="BE98" i="22"/>
  <c r="BB98" i="22"/>
  <c r="AW98" i="22"/>
  <c r="AI98" i="22"/>
  <c r="AH98" i="22" a="1"/>
  <c r="AH98" i="22" s="1"/>
  <c r="AG98" i="22" a="1"/>
  <c r="AG98" i="22" s="1"/>
  <c r="AF98" i="22"/>
  <c r="S98" i="22"/>
  <c r="BO97" i="22"/>
  <c r="BJ97" i="22"/>
  <c r="BC97" i="22" s="1" a="1"/>
  <c r="BC97" i="22" s="1"/>
  <c r="BE97" i="22"/>
  <c r="BB97" i="22"/>
  <c r="AI97" i="22"/>
  <c r="AH97" i="22" a="1"/>
  <c r="AH97" i="22" s="1"/>
  <c r="AG97" i="22" a="1"/>
  <c r="AG97" i="22" s="1"/>
  <c r="AF97" i="22"/>
  <c r="S97" i="22"/>
  <c r="BO96" i="22"/>
  <c r="BK96" i="22" s="1"/>
  <c r="BL96" i="22" s="1"/>
  <c r="BM96" i="22" s="1"/>
  <c r="BJ96" i="22"/>
  <c r="BF96" i="22" s="1"/>
  <c r="BG96" i="22" s="1"/>
  <c r="BH96" i="22" s="1"/>
  <c r="BE96" i="22"/>
  <c r="BB96" i="22"/>
  <c r="AI96" i="22"/>
  <c r="AH96" i="22" a="1"/>
  <c r="AH96" i="22" s="1"/>
  <c r="AG96" i="22" a="1"/>
  <c r="AG96" i="22" s="1"/>
  <c r="AF96" i="22"/>
  <c r="S96" i="22"/>
  <c r="BO95" i="22"/>
  <c r="BJ95" i="22"/>
  <c r="BI95" i="22" s="1"/>
  <c r="BE95" i="22"/>
  <c r="BB95" i="22"/>
  <c r="AG95" i="22" a="1"/>
  <c r="AG95" i="22" s="1"/>
  <c r="AF95" i="22"/>
  <c r="S95" i="22"/>
  <c r="BO94" i="22"/>
  <c r="BJ94" i="22"/>
  <c r="BI94" i="22" s="1"/>
  <c r="BE94" i="22"/>
  <c r="BB94" i="22"/>
  <c r="AH94" i="22" a="1"/>
  <c r="AH94" i="22" s="1"/>
  <c r="AG94" i="22" a="1"/>
  <c r="AG94" i="22" s="1"/>
  <c r="AF94" i="22"/>
  <c r="S94" i="22"/>
  <c r="BO93" i="22"/>
  <c r="BK93" i="22" s="1"/>
  <c r="BL93" i="22" s="1"/>
  <c r="BM93" i="22" s="1"/>
  <c r="BJ93" i="22"/>
  <c r="BF93" i="22" s="1"/>
  <c r="BG93" i="22" s="1"/>
  <c r="BH93" i="22" s="1"/>
  <c r="BE93" i="22"/>
  <c r="BB93" i="22"/>
  <c r="AT93" i="22"/>
  <c r="AS93" i="22"/>
  <c r="AI93" i="22"/>
  <c r="AH93" i="22" a="1"/>
  <c r="AH93" i="22" s="1"/>
  <c r="AG93" i="22" a="1"/>
  <c r="AG93" i="22" s="1"/>
  <c r="AF93" i="22"/>
  <c r="S93" i="22"/>
  <c r="BO92" i="22"/>
  <c r="BK92" i="22" s="1"/>
  <c r="BL92" i="22" s="1"/>
  <c r="BM92" i="22" s="1"/>
  <c r="BJ92" i="22"/>
  <c r="BC92" i="22" s="1" a="1"/>
  <c r="BC92" i="22" s="1"/>
  <c r="BE92" i="22"/>
  <c r="BB92" i="22"/>
  <c r="AS92" i="22"/>
  <c r="AI92" i="22"/>
  <c r="AH92" i="22" a="1"/>
  <c r="AH92" i="22" s="1"/>
  <c r="AG92" i="22" a="1"/>
  <c r="AG92" i="22" s="1"/>
  <c r="AF92" i="22"/>
  <c r="V92" i="22"/>
  <c r="U92" i="22"/>
  <c r="S92" i="22"/>
  <c r="R92" i="22"/>
  <c r="R93" i="22" s="1"/>
  <c r="BO91" i="22"/>
  <c r="BK91" i="22" s="1"/>
  <c r="BL91" i="22" s="1"/>
  <c r="BM91" i="22" s="1"/>
  <c r="BD91" i="22" s="1"/>
  <c r="BJ91" i="22"/>
  <c r="BC91" i="22" s="1" a="1"/>
  <c r="BC91" i="22" s="1"/>
  <c r="BE91" i="22"/>
  <c r="BB91" i="22"/>
  <c r="AS91" i="22"/>
  <c r="AI91" i="22"/>
  <c r="AH91" i="22" a="1"/>
  <c r="AH91" i="22" s="1"/>
  <c r="AG91" i="22" a="1"/>
  <c r="AG91" i="22" s="1"/>
  <c r="AF91" i="22"/>
  <c r="V91" i="22"/>
  <c r="U91" i="22"/>
  <c r="S91" i="22"/>
  <c r="Q91" i="22"/>
  <c r="K91" i="22"/>
  <c r="BO90" i="22"/>
  <c r="BK90" i="22" s="1"/>
  <c r="BL90" i="22" s="1"/>
  <c r="BM90" i="22" s="1"/>
  <c r="BD90" i="22" s="1"/>
  <c r="BJ90" i="22"/>
  <c r="BC90" i="22" s="1" a="1"/>
  <c r="BC90" i="22" s="1"/>
  <c r="BE90" i="22"/>
  <c r="BB90" i="22"/>
  <c r="AS90" i="22"/>
  <c r="AI90" i="22"/>
  <c r="AH90" i="22" a="1"/>
  <c r="AH90" i="22" s="1"/>
  <c r="AG90" i="22" a="1"/>
  <c r="AG90" i="22" s="1"/>
  <c r="AF90" i="22"/>
  <c r="V90" i="22"/>
  <c r="U90" i="22"/>
  <c r="S90" i="22"/>
  <c r="Q90" i="22"/>
  <c r="BO89" i="22"/>
  <c r="BK89" i="22" s="1"/>
  <c r="BL89" i="22" s="1"/>
  <c r="BM89" i="22" s="1"/>
  <c r="BD89" i="22" s="1"/>
  <c r="BJ89" i="22"/>
  <c r="BI89" i="22" s="1"/>
  <c r="BE89" i="22"/>
  <c r="BB89" i="22"/>
  <c r="AV89" i="22"/>
  <c r="AU89" i="22"/>
  <c r="AH89" i="22" a="1"/>
  <c r="AH89" i="22" s="1"/>
  <c r="AG89" i="22" a="1"/>
  <c r="AG89" i="22" s="1"/>
  <c r="V89" i="22"/>
  <c r="U89" i="22"/>
  <c r="S89" i="22"/>
  <c r="Q89" i="22"/>
  <c r="K89" i="22"/>
  <c r="K90" i="22" s="1"/>
  <c r="K92" i="22" s="1"/>
  <c r="L89" i="22" s="1" a="1"/>
  <c r="L89" i="22" s="1"/>
  <c r="BO88" i="22"/>
  <c r="BK88" i="22" s="1"/>
  <c r="BL88" i="22" s="1"/>
  <c r="BM88" i="22" s="1"/>
  <c r="BD88" i="22" s="1"/>
  <c r="BJ88" i="22"/>
  <c r="BI88" i="22" s="1"/>
  <c r="BE88" i="22"/>
  <c r="BB88" i="22"/>
  <c r="V88" i="22"/>
  <c r="U88" i="22"/>
  <c r="S88" i="22"/>
  <c r="Q88" i="22"/>
  <c r="BO87" i="22"/>
  <c r="BJ87" i="22"/>
  <c r="BC87" i="22" s="1" a="1"/>
  <c r="BC87" i="22" s="1"/>
  <c r="BE87" i="22"/>
  <c r="BB87" i="22"/>
  <c r="V87" i="22"/>
  <c r="U87" i="22"/>
  <c r="S87" i="22"/>
  <c r="Q87" i="22"/>
  <c r="BO86" i="22"/>
  <c r="BK86" i="22" s="1"/>
  <c r="BL86" i="22" s="1"/>
  <c r="BM86" i="22" s="1"/>
  <c r="BD86" i="22" s="1"/>
  <c r="BJ86" i="22"/>
  <c r="BI86" i="22" s="1"/>
  <c r="BE86" i="22"/>
  <c r="BB86" i="22"/>
  <c r="V86" i="22"/>
  <c r="U86" i="22"/>
  <c r="S86" i="22"/>
  <c r="Q86" i="22"/>
  <c r="BO85" i="22"/>
  <c r="BK85" i="22" s="1"/>
  <c r="BL85" i="22" s="1"/>
  <c r="BM85" i="22" s="1"/>
  <c r="BD85" i="22" s="1"/>
  <c r="BJ85" i="22"/>
  <c r="BI85" i="22" s="1"/>
  <c r="BE85" i="22"/>
  <c r="BB85" i="22"/>
  <c r="V85" i="22"/>
  <c r="U85" i="22"/>
  <c r="S85" i="22"/>
  <c r="Q85" i="22"/>
  <c r="BO84" i="22"/>
  <c r="BJ84" i="22"/>
  <c r="BC84" i="22" s="1" a="1"/>
  <c r="BC84" i="22" s="1"/>
  <c r="BE84" i="22"/>
  <c r="BB84" i="22"/>
  <c r="V84" i="22"/>
  <c r="U84" i="22"/>
  <c r="S84" i="22"/>
  <c r="Q84" i="22"/>
  <c r="BO83" i="22"/>
  <c r="BK83" i="22" s="1"/>
  <c r="BL83" i="22" s="1"/>
  <c r="BM83" i="22" s="1"/>
  <c r="BD83" i="22" s="1"/>
  <c r="BJ83" i="22"/>
  <c r="BC83" i="22" s="1" a="1"/>
  <c r="BC83" i="22" s="1"/>
  <c r="BE83" i="22"/>
  <c r="BB83" i="22"/>
  <c r="V83" i="22"/>
  <c r="U83" i="22"/>
  <c r="S83" i="22"/>
  <c r="Q83" i="22"/>
  <c r="BO82" i="22"/>
  <c r="BJ82" i="22"/>
  <c r="BF82" i="22" s="1"/>
  <c r="BG82" i="22" s="1"/>
  <c r="BH82" i="22" s="1"/>
  <c r="BE82" i="22"/>
  <c r="BB82" i="22"/>
  <c r="AM82" i="22" a="1"/>
  <c r="AM82" i="22" s="1"/>
  <c r="AL82" i="22" a="1"/>
  <c r="AL82" i="22" s="1"/>
  <c r="V82" i="22"/>
  <c r="U82" i="22"/>
  <c r="S82" i="22"/>
  <c r="Q82" i="22"/>
  <c r="BO81" i="22"/>
  <c r="BK81" i="22" s="1"/>
  <c r="BL81" i="22" s="1"/>
  <c r="BM81" i="22" s="1"/>
  <c r="BD81" i="22" s="1"/>
  <c r="BJ81" i="22"/>
  <c r="BE81" i="22"/>
  <c r="BB81" i="22"/>
  <c r="AM81" i="22" a="1"/>
  <c r="AM81" i="22" s="1"/>
  <c r="AL81" i="22" a="1"/>
  <c r="AL81" i="22" s="1"/>
  <c r="V81" i="22"/>
  <c r="U81" i="22"/>
  <c r="S81" i="22"/>
  <c r="Q81" i="22"/>
  <c r="BO80" i="22"/>
  <c r="BK80" i="22" s="1"/>
  <c r="BL80" i="22" s="1"/>
  <c r="BM80" i="22" s="1"/>
  <c r="BD80" i="22" s="1"/>
  <c r="BJ80" i="22"/>
  <c r="BE80" i="22"/>
  <c r="BB80" i="22"/>
  <c r="AM80" i="22" a="1"/>
  <c r="AM80" i="22" s="1"/>
  <c r="AL80" i="22" a="1"/>
  <c r="AL80" i="22" s="1"/>
  <c r="V80" i="22"/>
  <c r="U80" i="22"/>
  <c r="S80" i="22"/>
  <c r="Q80" i="22"/>
  <c r="BO79" i="22"/>
  <c r="BK79" i="22" s="1"/>
  <c r="BL79" i="22" s="1"/>
  <c r="BM79" i="22" s="1"/>
  <c r="BJ79" i="22"/>
  <c r="BI79" i="22" s="1"/>
  <c r="BE79" i="22"/>
  <c r="BB79" i="22"/>
  <c r="AM79" i="22" a="1"/>
  <c r="AM79" i="22" s="1"/>
  <c r="AL79" i="22" a="1"/>
  <c r="AL79" i="22" s="1"/>
  <c r="V79" i="22"/>
  <c r="U79" i="22"/>
  <c r="S79" i="22"/>
  <c r="Q79" i="22"/>
  <c r="BO78" i="22"/>
  <c r="BJ78" i="22"/>
  <c r="BI78" i="22" s="1"/>
  <c r="BE78" i="22"/>
  <c r="BB78" i="22"/>
  <c r="AW78" i="22"/>
  <c r="AM78" i="22" a="1"/>
  <c r="AM78" i="22" s="1"/>
  <c r="AL78" i="22" a="1"/>
  <c r="AL78" i="22" s="1"/>
  <c r="V78" i="22"/>
  <c r="U78" i="22"/>
  <c r="S78" i="22"/>
  <c r="Q78" i="22"/>
  <c r="BO77" i="22"/>
  <c r="BJ77" i="22"/>
  <c r="BE77" i="22"/>
  <c r="BB77" i="22"/>
  <c r="AM77" i="22" a="1"/>
  <c r="AM77" i="22" s="1"/>
  <c r="AL77" i="22" a="1"/>
  <c r="AL77" i="22" s="1"/>
  <c r="V77" i="22"/>
  <c r="U77" i="22"/>
  <c r="S77" i="22"/>
  <c r="Q77" i="22"/>
  <c r="K77" i="22"/>
  <c r="BO76" i="22"/>
  <c r="BJ76" i="22"/>
  <c r="BC76" i="22" s="1" a="1"/>
  <c r="BC76" i="22" s="1"/>
  <c r="BE76" i="22"/>
  <c r="BB76" i="22"/>
  <c r="AM76" i="22" a="1"/>
  <c r="AM76" i="22" s="1"/>
  <c r="AL76" i="22" a="1"/>
  <c r="AL76" i="22" s="1"/>
  <c r="V76" i="22"/>
  <c r="U76" i="22"/>
  <c r="S76" i="22"/>
  <c r="Q76" i="22"/>
  <c r="BO75" i="22"/>
  <c r="BK75" i="22" s="1"/>
  <c r="BL75" i="22" s="1"/>
  <c r="BM75" i="22" s="1"/>
  <c r="BD75" i="22" s="1"/>
  <c r="BJ75" i="22"/>
  <c r="BI75" i="22" s="1"/>
  <c r="BE75" i="22"/>
  <c r="BB75" i="22"/>
  <c r="AU75" i="22"/>
  <c r="AO75" i="22"/>
  <c r="V75" i="22"/>
  <c r="U75" i="22"/>
  <c r="S75" i="22"/>
  <c r="Q75" i="22"/>
  <c r="K75" i="22"/>
  <c r="K76" i="22" s="1"/>
  <c r="K79" i="22" s="1"/>
  <c r="K80" i="22" s="1"/>
  <c r="K81" i="22" s="1"/>
  <c r="K82" i="22" s="1"/>
  <c r="BO74" i="22"/>
  <c r="BJ74" i="22"/>
  <c r="BI74" i="22" s="1"/>
  <c r="BE74" i="22"/>
  <c r="BB74" i="22"/>
  <c r="AQ74" i="22"/>
  <c r="AO74" i="22"/>
  <c r="AH74" i="22"/>
  <c r="AE74" i="22"/>
  <c r="V74" i="22"/>
  <c r="U74" i="22"/>
  <c r="S74" i="22"/>
  <c r="Q74" i="22"/>
  <c r="BO73" i="22"/>
  <c r="BJ73" i="22"/>
  <c r="BE73" i="22"/>
  <c r="BB73" i="22"/>
  <c r="AQ73" i="22"/>
  <c r="AO73" i="22"/>
  <c r="AH73" i="22"/>
  <c r="AP73" i="22" s="1"/>
  <c r="AE73" i="22"/>
  <c r="V73" i="22"/>
  <c r="U73" i="22"/>
  <c r="S73" i="22"/>
  <c r="Q73" i="22"/>
  <c r="BO72" i="22"/>
  <c r="BK72" i="22" s="1"/>
  <c r="BL72" i="22" s="1"/>
  <c r="BM72" i="22" s="1"/>
  <c r="BD72" i="22" s="1"/>
  <c r="BJ72" i="22"/>
  <c r="BI72" i="22" s="1"/>
  <c r="BE72" i="22"/>
  <c r="BB72" i="22"/>
  <c r="AQ72" i="22"/>
  <c r="AO72" i="22"/>
  <c r="AH72" i="22"/>
  <c r="AP72" i="22" s="1"/>
  <c r="AE72" i="22"/>
  <c r="X72" i="22"/>
  <c r="V72" i="22"/>
  <c r="U72" i="22"/>
  <c r="S72" i="22"/>
  <c r="Q72" i="22"/>
  <c r="BO71" i="22"/>
  <c r="BJ71" i="22"/>
  <c r="BI71" i="22" s="1"/>
  <c r="BE71" i="22"/>
  <c r="BB71" i="22"/>
  <c r="AQ71" i="22"/>
  <c r="AO71" i="22"/>
  <c r="AH71" i="22"/>
  <c r="AP71" i="22" s="1"/>
  <c r="AE71" i="22"/>
  <c r="X71" i="22"/>
  <c r="V71" i="22"/>
  <c r="U71" i="22"/>
  <c r="S71" i="22"/>
  <c r="Q71" i="22"/>
  <c r="BO70" i="22"/>
  <c r="BK70" i="22" s="1"/>
  <c r="BL70" i="22" s="1"/>
  <c r="BM70" i="22" s="1"/>
  <c r="BJ70" i="22"/>
  <c r="BE70" i="22"/>
  <c r="BB70" i="22"/>
  <c r="AQ70" i="22"/>
  <c r="AO70" i="22"/>
  <c r="AH70" i="22"/>
  <c r="AP70" i="22" s="1"/>
  <c r="AE70" i="22"/>
  <c r="X70" i="22"/>
  <c r="V70" i="22"/>
  <c r="U70" i="22"/>
  <c r="S70" i="22"/>
  <c r="Q70" i="22"/>
  <c r="BO69" i="22"/>
  <c r="BJ69" i="22"/>
  <c r="BF69" i="22" s="1"/>
  <c r="BG69" i="22" s="1"/>
  <c r="BH69" i="22" s="1"/>
  <c r="BE69" i="22"/>
  <c r="BB69" i="22"/>
  <c r="AQ69" i="22"/>
  <c r="AO69" i="22"/>
  <c r="AH69" i="22"/>
  <c r="AP69" i="22" s="1"/>
  <c r="AE69" i="22"/>
  <c r="X69" i="22"/>
  <c r="V69" i="22"/>
  <c r="U69" i="22"/>
  <c r="S69" i="22"/>
  <c r="Q69" i="22"/>
  <c r="BO68" i="22"/>
  <c r="BK68" i="22" s="1"/>
  <c r="BL68" i="22" s="1"/>
  <c r="BM68" i="22" s="1"/>
  <c r="BJ68" i="22"/>
  <c r="BF68" i="22" s="1"/>
  <c r="BG68" i="22" s="1"/>
  <c r="BH68" i="22" s="1"/>
  <c r="BE68" i="22"/>
  <c r="BB68" i="22"/>
  <c r="AQ68" i="22"/>
  <c r="AO68" i="22"/>
  <c r="AH68" i="22"/>
  <c r="AP68" i="22" s="1"/>
  <c r="AE68" i="22"/>
  <c r="X68" i="22"/>
  <c r="V68" i="22"/>
  <c r="U68" i="22"/>
  <c r="S68" i="22"/>
  <c r="Q68" i="22"/>
  <c r="BO67" i="22"/>
  <c r="BK67" i="22" s="1"/>
  <c r="BL67" i="22" s="1"/>
  <c r="BM67" i="22" s="1"/>
  <c r="BD67" i="22" s="1"/>
  <c r="BJ67" i="22"/>
  <c r="BI67" i="22" s="1"/>
  <c r="BE67" i="22"/>
  <c r="BB67" i="22"/>
  <c r="AQ67" i="22"/>
  <c r="AO67" i="22"/>
  <c r="AH67" i="22"/>
  <c r="AP67" i="22" s="1"/>
  <c r="AE67" i="22"/>
  <c r="X67" i="22"/>
  <c r="V67" i="22"/>
  <c r="U67" i="22"/>
  <c r="S67" i="22"/>
  <c r="Q67" i="22"/>
  <c r="BO66" i="22"/>
  <c r="BK66" i="22" s="1"/>
  <c r="BL66" i="22" s="1"/>
  <c r="BM66" i="22" s="1"/>
  <c r="BJ66" i="22"/>
  <c r="BE66" i="22"/>
  <c r="BB66" i="22"/>
  <c r="AQ66" i="22"/>
  <c r="AO66" i="22"/>
  <c r="AH66" i="22"/>
  <c r="AP66" i="22" s="1"/>
  <c r="AE66" i="22"/>
  <c r="X66" i="22"/>
  <c r="V66" i="22"/>
  <c r="U66" i="22"/>
  <c r="S66" i="22"/>
  <c r="Q66" i="22"/>
  <c r="BT65" i="22"/>
  <c r="BO65" i="22"/>
  <c r="BJ65" i="22"/>
  <c r="BI65" i="22" s="1"/>
  <c r="BE65" i="22"/>
  <c r="BB65" i="22"/>
  <c r="AQ65" i="22"/>
  <c r="AO65" i="22"/>
  <c r="AH65" i="22"/>
  <c r="AP65" i="22" s="1"/>
  <c r="AE65" i="22"/>
  <c r="X65" i="22"/>
  <c r="V65" i="22"/>
  <c r="U65" i="22"/>
  <c r="S65" i="22"/>
  <c r="Q65" i="22"/>
  <c r="BO64" i="22"/>
  <c r="BK64" i="22" s="1"/>
  <c r="BL64" i="22" s="1"/>
  <c r="BM64" i="22" s="1"/>
  <c r="BJ64" i="22"/>
  <c r="BF64" i="22" s="1"/>
  <c r="BG64" i="22" s="1"/>
  <c r="BH64" i="22" s="1"/>
  <c r="BE64" i="22"/>
  <c r="BB64" i="22"/>
  <c r="AQ64" i="22"/>
  <c r="AO64" i="22"/>
  <c r="AH64" i="22"/>
  <c r="AP64" i="22" s="1"/>
  <c r="AE64" i="22"/>
  <c r="X64" i="22"/>
  <c r="V64" i="22"/>
  <c r="U64" i="22"/>
  <c r="S64" i="22"/>
  <c r="Q64" i="22"/>
  <c r="BO63" i="22"/>
  <c r="BJ63" i="22"/>
  <c r="BF63" i="22" s="1"/>
  <c r="BG63" i="22" s="1"/>
  <c r="BH63" i="22" s="1"/>
  <c r="BE63" i="22"/>
  <c r="AQ63" i="22"/>
  <c r="AO63" i="22"/>
  <c r="AH63" i="22"/>
  <c r="AP63" i="22" s="1"/>
  <c r="AE63" i="22"/>
  <c r="X63" i="22"/>
  <c r="V63" i="22"/>
  <c r="U63" i="22"/>
  <c r="S63" i="22"/>
  <c r="Q63" i="22"/>
  <c r="K63" i="22"/>
  <c r="BO62" i="22"/>
  <c r="BK62" i="22" s="1"/>
  <c r="BL62" i="22" s="1"/>
  <c r="BM62" i="22" s="1"/>
  <c r="BD62" i="22" s="1"/>
  <c r="BJ62" i="22"/>
  <c r="BF62" i="22" s="1"/>
  <c r="BG62" i="22" s="1"/>
  <c r="BH62" i="22" s="1"/>
  <c r="BE62" i="22"/>
  <c r="AQ62" i="22"/>
  <c r="AO62" i="22"/>
  <c r="AH62" i="22"/>
  <c r="AP62" i="22" s="1"/>
  <c r="AE62" i="22"/>
  <c r="X62" i="22"/>
  <c r="V62" i="22"/>
  <c r="U62" i="22"/>
  <c r="S62" i="22"/>
  <c r="Q62" i="22"/>
  <c r="BO61" i="22"/>
  <c r="BK61" i="22" s="1"/>
  <c r="BL61" i="22" s="1"/>
  <c r="BM61" i="22" s="1"/>
  <c r="BJ61" i="22"/>
  <c r="BF61" i="22" s="1"/>
  <c r="BG61" i="22" s="1"/>
  <c r="BH61" i="22" s="1"/>
  <c r="BI61" i="22" s="1"/>
  <c r="BE61" i="22"/>
  <c r="AQ61" i="22"/>
  <c r="AO61" i="22"/>
  <c r="AH61" i="22"/>
  <c r="AP61" i="22" s="1"/>
  <c r="AE61" i="22"/>
  <c r="X61" i="22"/>
  <c r="V61" i="22"/>
  <c r="U61" i="22"/>
  <c r="S61" i="22"/>
  <c r="Q61" i="22"/>
  <c r="K61" i="22"/>
  <c r="K62" i="22" s="1"/>
  <c r="BO60" i="22"/>
  <c r="BK60" i="22" s="1"/>
  <c r="BL60" i="22" s="1"/>
  <c r="BM60" i="22" s="1"/>
  <c r="BJ60" i="22"/>
  <c r="BF60" i="22" s="1"/>
  <c r="BG60" i="22" s="1"/>
  <c r="BH60" i="22" s="1"/>
  <c r="BE60" i="22"/>
  <c r="AQ60" i="22"/>
  <c r="AO60" i="22"/>
  <c r="AH60" i="22"/>
  <c r="AP60" i="22" s="1"/>
  <c r="AE60" i="22"/>
  <c r="X60" i="22"/>
  <c r="V60" i="22"/>
  <c r="U60" i="22"/>
  <c r="S60" i="22"/>
  <c r="Q60" i="22"/>
  <c r="BO59" i="22"/>
  <c r="BK59" i="22" s="1"/>
  <c r="BL59" i="22" s="1"/>
  <c r="BM59" i="22" s="1"/>
  <c r="BD59" i="22" s="1"/>
  <c r="BJ59" i="22"/>
  <c r="BF59" i="22" s="1"/>
  <c r="BG59" i="22" s="1"/>
  <c r="BH59" i="22" s="1"/>
  <c r="BI59" i="22" s="1"/>
  <c r="BE59" i="22"/>
  <c r="AQ59" i="22"/>
  <c r="AO59" i="22"/>
  <c r="AH59" i="22"/>
  <c r="AP59" i="22" s="1"/>
  <c r="AE59" i="22"/>
  <c r="X59" i="22"/>
  <c r="V59" i="22"/>
  <c r="U59" i="22"/>
  <c r="S59" i="22"/>
  <c r="Q59" i="22"/>
  <c r="BU58" i="22"/>
  <c r="BO58" i="22"/>
  <c r="BK58" i="22" s="1"/>
  <c r="BL58" i="22" s="1"/>
  <c r="BM58" i="22" s="1"/>
  <c r="BJ58" i="22"/>
  <c r="BC58" i="22" s="1" a="1"/>
  <c r="BC58" i="22" s="1"/>
  <c r="BE58" i="22"/>
  <c r="BB58" i="22"/>
  <c r="AQ58" i="22"/>
  <c r="AO58" i="22"/>
  <c r="AH58" i="22"/>
  <c r="AP58" i="22" s="1"/>
  <c r="AE58" i="22"/>
  <c r="X58" i="22"/>
  <c r="V58" i="22"/>
  <c r="U58" i="22"/>
  <c r="S58" i="22"/>
  <c r="Q58" i="22"/>
  <c r="BU57" i="22"/>
  <c r="BO57" i="22"/>
  <c r="BK57" i="22" s="1"/>
  <c r="BL57" i="22" s="1"/>
  <c r="BM57" i="22" s="1"/>
  <c r="BJ57" i="22"/>
  <c r="BF57" i="22" s="1"/>
  <c r="BG57" i="22" s="1"/>
  <c r="BH57" i="22" s="1"/>
  <c r="BI57" i="22" s="1"/>
  <c r="BE57" i="22"/>
  <c r="AQ57" i="22"/>
  <c r="AO57" i="22"/>
  <c r="AH57" i="22"/>
  <c r="AP57" i="22" s="1"/>
  <c r="AE57" i="22"/>
  <c r="X57" i="22"/>
  <c r="V57" i="22"/>
  <c r="U57" i="22"/>
  <c r="S57" i="22"/>
  <c r="Q57" i="22"/>
  <c r="BU56" i="22"/>
  <c r="BO56" i="22"/>
  <c r="BK56" i="22" s="1"/>
  <c r="BL56" i="22" s="1"/>
  <c r="BM56" i="22" s="1"/>
  <c r="BD56" i="22" s="1"/>
  <c r="BJ56" i="22"/>
  <c r="BE56" i="22"/>
  <c r="AQ56" i="22"/>
  <c r="AO56" i="22"/>
  <c r="AH56" i="22"/>
  <c r="AP56" i="22" s="1"/>
  <c r="AE56" i="22"/>
  <c r="X56" i="22"/>
  <c r="V56" i="22"/>
  <c r="U56" i="22"/>
  <c r="S56" i="22"/>
  <c r="Q56" i="22"/>
  <c r="B56" i="22"/>
  <c r="BU55" i="22"/>
  <c r="BO55" i="22"/>
  <c r="BK55" i="22" s="1"/>
  <c r="BL55" i="22" s="1"/>
  <c r="BM55" i="22" s="1"/>
  <c r="BD55" i="22" s="1"/>
  <c r="BJ55" i="22"/>
  <c r="BF55" i="22" s="1"/>
  <c r="BG55" i="22" s="1"/>
  <c r="BH55" i="22" s="1"/>
  <c r="BI55" i="22" s="1"/>
  <c r="BE55" i="22"/>
  <c r="AQ55" i="22"/>
  <c r="AO55" i="22"/>
  <c r="AH55" i="22"/>
  <c r="AP55" i="22" s="1"/>
  <c r="AE55" i="22"/>
  <c r="X55" i="22"/>
  <c r="V55" i="22"/>
  <c r="U55" i="22"/>
  <c r="S55" i="22"/>
  <c r="Q55" i="22"/>
  <c r="BU54" i="22"/>
  <c r="BO54" i="22"/>
  <c r="BJ54" i="22"/>
  <c r="BF54" i="22" s="1"/>
  <c r="BG54" i="22" s="1"/>
  <c r="BH54" i="22" s="1"/>
  <c r="BE54" i="22"/>
  <c r="AQ54" i="22"/>
  <c r="AO54" i="22"/>
  <c r="AH54" i="22"/>
  <c r="AP54" i="22" s="1"/>
  <c r="AE54" i="22"/>
  <c r="X54" i="22"/>
  <c r="Q54" i="22"/>
  <c r="BU53" i="22"/>
  <c r="BO53" i="22"/>
  <c r="BK53" i="22" s="1"/>
  <c r="BL53" i="22" s="1"/>
  <c r="BM53" i="22" s="1"/>
  <c r="BJ53" i="22"/>
  <c r="BI53" i="22" s="1"/>
  <c r="BE53" i="22"/>
  <c r="BB53" i="22"/>
  <c r="AQ53" i="22"/>
  <c r="AO53" i="22"/>
  <c r="AH53" i="22"/>
  <c r="AP53" i="22" s="1"/>
  <c r="AE53" i="22"/>
  <c r="X53" i="22"/>
  <c r="Q53" i="22"/>
  <c r="BU52" i="22"/>
  <c r="BO52" i="22"/>
  <c r="BJ52" i="22"/>
  <c r="BE52" i="22"/>
  <c r="AQ52" i="22"/>
  <c r="AO52" i="22"/>
  <c r="AH52" i="22"/>
  <c r="AP52" i="22" s="1"/>
  <c r="AE52" i="22"/>
  <c r="X52" i="22"/>
  <c r="Q52" i="22"/>
  <c r="BU51" i="22"/>
  <c r="BO51" i="22"/>
  <c r="BK51" i="22" s="1"/>
  <c r="BL51" i="22" s="1"/>
  <c r="BM51" i="22" s="1"/>
  <c r="BJ51" i="22"/>
  <c r="BF51" i="22" s="1"/>
  <c r="BG51" i="22" s="1"/>
  <c r="BH51" i="22" s="1"/>
  <c r="BI51" i="22" s="1"/>
  <c r="BE51" i="22"/>
  <c r="AQ51" i="22"/>
  <c r="AO51" i="22"/>
  <c r="AH51" i="22"/>
  <c r="AP51" i="22" s="1"/>
  <c r="AE51" i="22"/>
  <c r="X51" i="22"/>
  <c r="Q51" i="22"/>
  <c r="BU50" i="22"/>
  <c r="BO50" i="22"/>
  <c r="BK50" i="22" s="1"/>
  <c r="BL50" i="22" s="1"/>
  <c r="BM50" i="22" s="1"/>
  <c r="BJ50" i="22"/>
  <c r="BE50" i="22"/>
  <c r="AQ50" i="22"/>
  <c r="AO50" i="22"/>
  <c r="AH50" i="22"/>
  <c r="AP50" i="22" s="1"/>
  <c r="AE50" i="22"/>
  <c r="X50" i="22"/>
  <c r="Q50" i="22"/>
  <c r="BU49" i="22"/>
  <c r="BO49" i="22"/>
  <c r="BK49" i="22" s="1"/>
  <c r="BL49" i="22" s="1"/>
  <c r="BM49" i="22" s="1"/>
  <c r="BJ49" i="22"/>
  <c r="BF49" i="22" s="1"/>
  <c r="BG49" i="22" s="1"/>
  <c r="BH49" i="22" s="1"/>
  <c r="BI49" i="22" s="1"/>
  <c r="BE49" i="22"/>
  <c r="AQ49" i="22"/>
  <c r="AO49" i="22"/>
  <c r="AH49" i="22"/>
  <c r="AP49" i="22" s="1"/>
  <c r="AE49" i="22"/>
  <c r="X49" i="22"/>
  <c r="Q49" i="22"/>
  <c r="K49" i="22"/>
  <c r="BU48" i="22"/>
  <c r="BO48" i="22"/>
  <c r="BK48" i="22" s="1"/>
  <c r="BL48" i="22" s="1"/>
  <c r="BM48" i="22" s="1"/>
  <c r="BJ48" i="22"/>
  <c r="BC48" i="22" s="1" a="1"/>
  <c r="BC48" i="22" s="1"/>
  <c r="BE48" i="22"/>
  <c r="BB48" i="22"/>
  <c r="AQ48" i="22"/>
  <c r="AO48" i="22"/>
  <c r="AH48" i="22"/>
  <c r="AP48" i="22" s="1"/>
  <c r="AE48" i="22"/>
  <c r="X48" i="22"/>
  <c r="Q48" i="22"/>
  <c r="BU47" i="22"/>
  <c r="BO47" i="22"/>
  <c r="BK47" i="22" s="1"/>
  <c r="BL47" i="22" s="1"/>
  <c r="BM47" i="22" s="1"/>
  <c r="BD47" i="22" s="1"/>
  <c r="BJ47" i="22"/>
  <c r="BC47" i="22" s="1" a="1"/>
  <c r="BC47" i="22" s="1"/>
  <c r="BE47" i="22"/>
  <c r="BB47" i="22"/>
  <c r="AQ47" i="22"/>
  <c r="AO47" i="22"/>
  <c r="AH47" i="22"/>
  <c r="AP47" i="22" s="1"/>
  <c r="AE47" i="22"/>
  <c r="X47" i="22"/>
  <c r="Q47" i="22"/>
  <c r="K47" i="22"/>
  <c r="K48" i="22" s="1"/>
  <c r="K51" i="22" s="1"/>
  <c r="K52" i="22" s="1"/>
  <c r="K53" i="22" s="1"/>
  <c r="K54" i="22" s="1"/>
  <c r="I47" i="22"/>
  <c r="BU46" i="22"/>
  <c r="BO46" i="22"/>
  <c r="BK46" i="22" s="1"/>
  <c r="BL46" i="22" s="1"/>
  <c r="BM46" i="22" s="1"/>
  <c r="BD46" i="22" s="1"/>
  <c r="BJ46" i="22"/>
  <c r="BC46" i="22" s="1" a="1"/>
  <c r="BC46" i="22" s="1"/>
  <c r="BE46" i="22"/>
  <c r="BB46" i="22"/>
  <c r="AQ46" i="22"/>
  <c r="AO46" i="22"/>
  <c r="AH46" i="22"/>
  <c r="AP46" i="22" s="1"/>
  <c r="AE46" i="22"/>
  <c r="X46" i="22"/>
  <c r="BO45" i="22"/>
  <c r="BK45" i="22" s="1"/>
  <c r="BL45" i="22" s="1"/>
  <c r="BM45" i="22" s="1"/>
  <c r="BJ45" i="22"/>
  <c r="BI45" i="22" s="1"/>
  <c r="BE45" i="22"/>
  <c r="BB45" i="22"/>
  <c r="AQ45" i="22"/>
  <c r="AO45" i="22"/>
  <c r="AH45" i="22"/>
  <c r="AP45" i="22" s="1"/>
  <c r="AE45" i="22"/>
  <c r="X45" i="22"/>
  <c r="L45" i="22"/>
  <c r="B53" i="22" s="1"/>
  <c r="BU44" i="22"/>
  <c r="BO44" i="22"/>
  <c r="BK44" i="22" s="1"/>
  <c r="BL44" i="22" s="1"/>
  <c r="BM44" i="22" s="1"/>
  <c r="BJ44" i="22"/>
  <c r="BF44" i="22" s="1"/>
  <c r="BG44" i="22" s="1"/>
  <c r="BH44" i="22" s="1"/>
  <c r="BE44" i="22"/>
  <c r="BB44" i="22"/>
  <c r="AQ44" i="22"/>
  <c r="AO44" i="22"/>
  <c r="AH44" i="22"/>
  <c r="AP44" i="22" s="1"/>
  <c r="AE44" i="22"/>
  <c r="X44" i="22"/>
  <c r="L44" i="22"/>
  <c r="T28" i="22" s="1"/>
  <c r="BU43" i="22"/>
  <c r="BO43" i="22"/>
  <c r="BK43" i="22" s="1"/>
  <c r="BL43" i="22" s="1"/>
  <c r="BM43" i="22" s="1"/>
  <c r="BD43" i="22" s="1"/>
  <c r="BJ43" i="22"/>
  <c r="BC43" i="22" s="1" a="1"/>
  <c r="BC43" i="22" s="1"/>
  <c r="BE43" i="22"/>
  <c r="BB43" i="22"/>
  <c r="AQ43" i="22"/>
  <c r="AO43" i="22"/>
  <c r="AH43" i="22"/>
  <c r="AP43" i="22" s="1"/>
  <c r="AE43" i="22"/>
  <c r="X43" i="22"/>
  <c r="L43" i="22"/>
  <c r="B44" i="22" s="1"/>
  <c r="BU42" i="22"/>
  <c r="BO42" i="22"/>
  <c r="BK42" i="22" s="1"/>
  <c r="BL42" i="22" s="1"/>
  <c r="BM42" i="22" s="1"/>
  <c r="BD42" i="22" s="1"/>
  <c r="BJ42" i="22"/>
  <c r="BF42" i="22" s="1"/>
  <c r="BG42" i="22" s="1"/>
  <c r="BH42" i="22" s="1"/>
  <c r="BI42" i="22" s="1"/>
  <c r="BE42" i="22"/>
  <c r="AQ42" i="22"/>
  <c r="AO42" i="22"/>
  <c r="AH42" i="22"/>
  <c r="AP42" i="22" s="1"/>
  <c r="AS42" i="22" s="1"/>
  <c r="AE42" i="22"/>
  <c r="X42" i="22"/>
  <c r="BU41" i="22"/>
  <c r="BO41" i="22"/>
  <c r="BJ41" i="22"/>
  <c r="BE41" i="22"/>
  <c r="AQ41" i="22"/>
  <c r="AO41" i="22"/>
  <c r="AH41" i="22"/>
  <c r="AP41" i="22" s="1"/>
  <c r="AS41" i="22" s="1"/>
  <c r="AE41" i="22"/>
  <c r="X41" i="22"/>
  <c r="B41" i="22"/>
  <c r="BU40" i="22"/>
  <c r="BO40" i="22"/>
  <c r="BJ40" i="22"/>
  <c r="BF40" i="22" s="1"/>
  <c r="BG40" i="22" s="1"/>
  <c r="BH40" i="22" s="1"/>
  <c r="BI40" i="22" s="1"/>
  <c r="BE40" i="22"/>
  <c r="AQ40" i="22"/>
  <c r="AO40" i="22"/>
  <c r="AH40" i="22"/>
  <c r="AP40" i="22" s="1"/>
  <c r="AS40" i="22" s="1"/>
  <c r="AE40" i="22"/>
  <c r="X40" i="22"/>
  <c r="BO39" i="22"/>
  <c r="BK39" i="22" s="1"/>
  <c r="BL39" i="22" s="1"/>
  <c r="BM39" i="22" s="1"/>
  <c r="BD39" i="22" s="1"/>
  <c r="BJ39" i="22"/>
  <c r="BE39" i="22"/>
  <c r="AQ39" i="22"/>
  <c r="AO39" i="22"/>
  <c r="AH39" i="22"/>
  <c r="AP39" i="22" s="1"/>
  <c r="AE39" i="22"/>
  <c r="X39" i="22"/>
  <c r="BO38" i="22"/>
  <c r="BJ38" i="22"/>
  <c r="BC38" i="22" s="1" a="1"/>
  <c r="BC38" i="22" s="1"/>
  <c r="BE38" i="22"/>
  <c r="BB38" i="22"/>
  <c r="AQ38" i="22"/>
  <c r="AO38" i="22"/>
  <c r="AH38" i="22"/>
  <c r="AP38" i="22" s="1"/>
  <c r="AE38" i="22"/>
  <c r="X38" i="22"/>
  <c r="BU37" i="22"/>
  <c r="BO37" i="22"/>
  <c r="BK37" i="22" s="1"/>
  <c r="BL37" i="22" s="1"/>
  <c r="BM37" i="22" s="1"/>
  <c r="BJ37" i="22"/>
  <c r="BE37" i="22"/>
  <c r="AQ37" i="22"/>
  <c r="AO37" i="22"/>
  <c r="AH37" i="22"/>
  <c r="AP37" i="22" s="1"/>
  <c r="AE37" i="22"/>
  <c r="X37" i="22"/>
  <c r="BO36" i="22"/>
  <c r="BJ36" i="22"/>
  <c r="BF36" i="22" s="1"/>
  <c r="BG36" i="22" s="1"/>
  <c r="BH36" i="22" s="1"/>
  <c r="BI36" i="22" s="1"/>
  <c r="BE36" i="22"/>
  <c r="AQ36" i="22"/>
  <c r="AO36" i="22"/>
  <c r="AH36" i="22"/>
  <c r="AP36" i="22" s="1"/>
  <c r="AE36" i="22"/>
  <c r="X36" i="22"/>
  <c r="T36" i="22"/>
  <c r="BO35" i="22"/>
  <c r="BJ35" i="22"/>
  <c r="BF35" i="22" s="1"/>
  <c r="BG35" i="22" s="1"/>
  <c r="BH35" i="22" s="1"/>
  <c r="BE35" i="22"/>
  <c r="AO35" i="22"/>
  <c r="AH35" i="22"/>
  <c r="AE35" i="22"/>
  <c r="X35" i="22"/>
  <c r="V35" i="22"/>
  <c r="U35" i="22"/>
  <c r="T35" i="22"/>
  <c r="T41" i="22" s="1"/>
  <c r="S35" i="22"/>
  <c r="R35" i="22"/>
  <c r="R36" i="22" s="1"/>
  <c r="Q35" i="22"/>
  <c r="P35" i="22"/>
  <c r="O35" i="22"/>
  <c r="N35" i="22"/>
  <c r="M35" i="22"/>
  <c r="L35" i="22"/>
  <c r="K35" i="22"/>
  <c r="BO34" i="22"/>
  <c r="BK34" i="22" s="1"/>
  <c r="BL34" i="22" s="1"/>
  <c r="BM34" i="22" s="1"/>
  <c r="BD34" i="22" s="1"/>
  <c r="BJ34" i="22"/>
  <c r="BE34" i="22"/>
  <c r="AO34" i="22"/>
  <c r="AH34" i="22"/>
  <c r="AE34" i="22"/>
  <c r="X34" i="22"/>
  <c r="V34" i="22"/>
  <c r="U34" i="22"/>
  <c r="T34" i="22"/>
  <c r="S34" i="22"/>
  <c r="R34" i="22"/>
  <c r="T26" i="22" s="1"/>
  <c r="Q34" i="22"/>
  <c r="B46" i="22" s="1"/>
  <c r="P34" i="22"/>
  <c r="O34" i="22"/>
  <c r="N34" i="22"/>
  <c r="M34" i="22"/>
  <c r="L34" i="22"/>
  <c r="K34" i="22"/>
  <c r="BO33" i="22"/>
  <c r="BK33" i="22" s="1"/>
  <c r="BL33" i="22" s="1"/>
  <c r="BM33" i="22" s="1"/>
  <c r="BD33" i="22" s="1"/>
  <c r="BJ33" i="22"/>
  <c r="BF33" i="22" s="1"/>
  <c r="BG33" i="22" s="1"/>
  <c r="BH33" i="22" s="1"/>
  <c r="BE33" i="22"/>
  <c r="AO33" i="22"/>
  <c r="AH33" i="22"/>
  <c r="AE33" i="22"/>
  <c r="X33" i="22"/>
  <c r="BO32" i="22"/>
  <c r="BJ32" i="22"/>
  <c r="BF32" i="22" s="1"/>
  <c r="BG32" i="22" s="1"/>
  <c r="BH32" i="22" s="1"/>
  <c r="BE32" i="22"/>
  <c r="AO32" i="22"/>
  <c r="AH32" i="22"/>
  <c r="AE32" i="22"/>
  <c r="X32" i="22"/>
  <c r="BO31" i="22"/>
  <c r="BJ31" i="22"/>
  <c r="BF31" i="22" s="1"/>
  <c r="BG31" i="22" s="1"/>
  <c r="BH31" i="22" s="1"/>
  <c r="BI31" i="22" s="1"/>
  <c r="BE31" i="22"/>
  <c r="AO31" i="22"/>
  <c r="AH31" i="22"/>
  <c r="AE31" i="22"/>
  <c r="BO30" i="22"/>
  <c r="BK30" i="22" s="1"/>
  <c r="BL30" i="22" s="1"/>
  <c r="BM30" i="22" s="1"/>
  <c r="BD30" i="22" s="1"/>
  <c r="BJ30" i="22"/>
  <c r="BF30" i="22" s="1"/>
  <c r="BG30" i="22" s="1"/>
  <c r="BH30" i="22" s="1"/>
  <c r="BE30" i="22"/>
  <c r="AQ30" i="22"/>
  <c r="AO30" i="22"/>
  <c r="AH30" i="22"/>
  <c r="AP30" i="22" s="1"/>
  <c r="AE30" i="22"/>
  <c r="BX29" i="22"/>
  <c r="BW29" i="22"/>
  <c r="BV29" i="22"/>
  <c r="BU29" i="22"/>
  <c r="BT29" i="22"/>
  <c r="BO29" i="22"/>
  <c r="BJ29" i="22"/>
  <c r="BF29" i="22" s="1"/>
  <c r="BG29" i="22" s="1"/>
  <c r="BH29" i="22" s="1"/>
  <c r="BI29" i="22" s="1"/>
  <c r="BE29" i="22"/>
  <c r="BX28" i="22"/>
  <c r="BW28" i="22"/>
  <c r="BV28" i="22"/>
  <c r="BU28" i="22"/>
  <c r="BT28" i="22"/>
  <c r="AK28" i="22"/>
  <c r="AJ28" i="22"/>
  <c r="AS26" i="22"/>
  <c r="AI26" i="22"/>
  <c r="AB26" i="22" s="1"/>
  <c r="AB38" i="22" s="1"/>
  <c r="AC26" i="22"/>
  <c r="Y26" i="22" s="1"/>
  <c r="Y67" i="22" s="1"/>
  <c r="AA26" i="22"/>
  <c r="AA40" i="22" s="1"/>
  <c r="Z26" i="22"/>
  <c r="Z76" i="22" s="1"/>
  <c r="AH25" i="22"/>
  <c r="AN36" i="22" s="1"/>
  <c r="AR24" i="22"/>
  <c r="AQ24" i="22"/>
  <c r="AW23" i="22"/>
  <c r="AW89" i="22" s="1"/>
  <c r="AR23" i="22"/>
  <c r="AQ23" i="22"/>
  <c r="BB21" i="22"/>
  <c r="AW20" i="22"/>
  <c r="AW18" i="22"/>
  <c r="AV18" i="22"/>
  <c r="AU18" i="22"/>
  <c r="AS18" i="22"/>
  <c r="AR18" i="22"/>
  <c r="AQ18" i="22"/>
  <c r="AP18" i="22"/>
  <c r="AO18" i="22"/>
  <c r="AN18" i="22"/>
  <c r="AM18" i="22"/>
  <c r="AL18" i="22"/>
  <c r="AK18" i="22"/>
  <c r="AJ18" i="22"/>
  <c r="AI18" i="22"/>
  <c r="AH18" i="22"/>
  <c r="AG18" i="22"/>
  <c r="AF18" i="22"/>
  <c r="AE18" i="22"/>
  <c r="AD18" i="22"/>
  <c r="AC18" i="22"/>
  <c r="AB18" i="22"/>
  <c r="AA18" i="22"/>
  <c r="Z18" i="22"/>
  <c r="Y18" i="22"/>
  <c r="AW17" i="22"/>
  <c r="AV17" i="22"/>
  <c r="AU17" i="22"/>
  <c r="AS17" i="22"/>
  <c r="AR17" i="22"/>
  <c r="AQ17" i="22"/>
  <c r="AP17" i="22"/>
  <c r="AO17" i="22"/>
  <c r="AN17" i="22"/>
  <c r="AM17" i="22"/>
  <c r="AL17" i="22"/>
  <c r="AK17" i="22"/>
  <c r="AJ17" i="22"/>
  <c r="AI17" i="22"/>
  <c r="AH17" i="22"/>
  <c r="AG17" i="22"/>
  <c r="AF17" i="22"/>
  <c r="AE17" i="22"/>
  <c r="AD17" i="22"/>
  <c r="AC17" i="22"/>
  <c r="AB17" i="22"/>
  <c r="AA17" i="22"/>
  <c r="Z17" i="22"/>
  <c r="Y17" i="22"/>
  <c r="BN14" i="22"/>
  <c r="S10" i="22"/>
  <c r="CF7" i="22" a="1"/>
  <c r="CF7" i="22" s="1"/>
  <c r="AZ7" i="22"/>
  <c r="CF6" i="22"/>
  <c r="BX6" i="22"/>
  <c r="BX2" i="22"/>
  <c r="BW2" i="22"/>
  <c r="BV2" i="22"/>
  <c r="BU2" i="22"/>
  <c r="BT2" i="22"/>
  <c r="BR2" i="22"/>
  <c r="BQ2" i="22"/>
  <c r="BP2" i="22"/>
  <c r="BO2" i="22"/>
  <c r="BN2" i="22"/>
  <c r="BM2" i="22"/>
  <c r="BL2" i="22"/>
  <c r="BK2" i="22"/>
  <c r="BJ2" i="22"/>
  <c r="BI2" i="22"/>
  <c r="BH2" i="22"/>
  <c r="BG2" i="22"/>
  <c r="BF2" i="22"/>
  <c r="BE2" i="22"/>
  <c r="BD2" i="22"/>
  <c r="BC2" i="22"/>
  <c r="BB2" i="22"/>
  <c r="BA2" i="22"/>
  <c r="AZ2" i="22"/>
  <c r="AY2" i="22"/>
  <c r="AQ2" i="22"/>
  <c r="AP2" i="22"/>
  <c r="AO2" i="22"/>
  <c r="AN2" i="22"/>
  <c r="AM2" i="22"/>
  <c r="AL2" i="22"/>
  <c r="AK2" i="22"/>
  <c r="AJ2" i="22"/>
  <c r="AI2" i="22"/>
  <c r="AH2" i="22"/>
  <c r="AG2" i="22"/>
  <c r="AF2" i="22"/>
  <c r="AE2" i="22"/>
  <c r="AD2" i="22"/>
  <c r="AC2" i="22"/>
  <c r="AB2" i="22"/>
  <c r="AA2" i="22"/>
  <c r="Z2" i="22"/>
  <c r="Y2" i="22"/>
  <c r="X2" i="22"/>
  <c r="V2" i="22"/>
  <c r="U2" i="22"/>
  <c r="T2" i="22"/>
  <c r="T3" i="22" s="1"/>
  <c r="S2" i="22"/>
  <c r="R2" i="22"/>
  <c r="R3" i="22" s="1"/>
  <c r="Q2" i="22"/>
  <c r="P2" i="22"/>
  <c r="O2" i="22"/>
  <c r="N2" i="22"/>
  <c r="M2" i="22"/>
  <c r="L2" i="22"/>
  <c r="K2" i="22"/>
  <c r="J2" i="22"/>
  <c r="CG1" i="22"/>
  <c r="CF1" i="22"/>
  <c r="BX1" i="22"/>
  <c r="BW1" i="22"/>
  <c r="BV1" i="22"/>
  <c r="BU1" i="22"/>
  <c r="BT1" i="22"/>
  <c r="BR1" i="22"/>
  <c r="BQ1" i="22"/>
  <c r="BP1" i="22"/>
  <c r="BO1" i="22"/>
  <c r="BN1" i="22"/>
  <c r="BM1" i="22"/>
  <c r="BL1" i="22"/>
  <c r="BK1" i="22"/>
  <c r="BJ1" i="22"/>
  <c r="BI1" i="22"/>
  <c r="BH1" i="22"/>
  <c r="BG1" i="22"/>
  <c r="BF1" i="22"/>
  <c r="BE1" i="22"/>
  <c r="BD1" i="22"/>
  <c r="BC1" i="22"/>
  <c r="BB1" i="22"/>
  <c r="BA1" i="22"/>
  <c r="AZ1" i="22"/>
  <c r="AY1" i="22"/>
  <c r="AQ1" i="22"/>
  <c r="AP1" i="22"/>
  <c r="AO1" i="22"/>
  <c r="AN1" i="22"/>
  <c r="AM1" i="22"/>
  <c r="AL1" i="22"/>
  <c r="AK1" i="22"/>
  <c r="AJ1" i="22"/>
  <c r="AI1" i="22"/>
  <c r="AH1" i="22"/>
  <c r="AG1" i="22"/>
  <c r="AF1" i="22"/>
  <c r="AE1" i="22"/>
  <c r="AD1" i="22"/>
  <c r="AC1" i="22"/>
  <c r="AB1" i="22"/>
  <c r="AA1" i="22"/>
  <c r="Z1" i="22"/>
  <c r="Y1" i="22"/>
  <c r="X1" i="22"/>
  <c r="V1" i="22"/>
  <c r="U1" i="22"/>
  <c r="T1" i="22"/>
  <c r="S1" i="22"/>
  <c r="R1" i="22"/>
  <c r="Q1" i="22"/>
  <c r="P1" i="22"/>
  <c r="O1" i="22"/>
  <c r="N1" i="22"/>
  <c r="M1" i="22"/>
  <c r="L1" i="22"/>
  <c r="K1" i="22"/>
  <c r="J1" i="22"/>
  <c r="A1" i="22"/>
  <c r="BF252" i="22" l="1"/>
  <c r="BG252" i="22" s="1"/>
  <c r="BH252" i="22" s="1"/>
  <c r="BI435" i="22"/>
  <c r="BK341" i="22"/>
  <c r="BL341" i="22" s="1"/>
  <c r="BM341" i="22" s="1"/>
  <c r="BF377" i="22"/>
  <c r="BG377" i="22" s="1"/>
  <c r="BH377" i="22" s="1"/>
  <c r="BI422" i="22"/>
  <c r="BF84" i="22"/>
  <c r="BG84" i="22" s="1"/>
  <c r="BH84" i="22" s="1"/>
  <c r="BI114" i="22"/>
  <c r="BC424" i="22" a="1"/>
  <c r="BC424" i="22" s="1"/>
  <c r="BC176" i="22" a="1"/>
  <c r="BC176" i="22" s="1"/>
  <c r="BI176" i="22"/>
  <c r="BI38" i="22"/>
  <c r="BC127" i="22" a="1"/>
  <c r="BC127" i="22" s="1"/>
  <c r="BK257" i="22"/>
  <c r="BL257" i="22" s="1"/>
  <c r="BM257" i="22" s="1"/>
  <c r="BF168" i="22"/>
  <c r="BG168" i="22" s="1"/>
  <c r="BH168" i="22" s="1"/>
  <c r="BI405" i="22"/>
  <c r="BK432" i="22"/>
  <c r="BL432" i="22" s="1"/>
  <c r="BM432" i="22" s="1"/>
  <c r="BK484" i="22"/>
  <c r="BL484" i="22" s="1"/>
  <c r="BM484" i="22" s="1"/>
  <c r="BC88" i="22" a="1"/>
  <c r="BC88" i="22" s="1"/>
  <c r="BF280" i="22"/>
  <c r="BG280" i="22" s="1"/>
  <c r="BH280" i="22" s="1"/>
  <c r="BK407" i="22"/>
  <c r="BL407" i="22" s="1"/>
  <c r="BM407" i="22" s="1"/>
  <c r="BF108" i="22"/>
  <c r="BG108" i="22" s="1"/>
  <c r="BH108" i="22" s="1"/>
  <c r="BF371" i="22"/>
  <c r="BG371" i="22" s="1"/>
  <c r="BH371" i="22" s="1"/>
  <c r="BK329" i="22"/>
  <c r="BL329" i="22" s="1"/>
  <c r="BM329" i="22" s="1"/>
  <c r="BK369" i="22"/>
  <c r="BL369" i="22" s="1"/>
  <c r="BM369" i="22" s="1"/>
  <c r="BK470" i="22"/>
  <c r="BL470" i="22" s="1"/>
  <c r="BM470" i="22" s="1"/>
  <c r="BK317" i="22"/>
  <c r="BL317" i="22" s="1"/>
  <c r="BM317" i="22" s="1"/>
  <c r="BF109" i="22"/>
  <c r="BG109" i="22" s="1"/>
  <c r="BH109" i="22" s="1"/>
  <c r="BF157" i="22"/>
  <c r="BG157" i="22" s="1"/>
  <c r="BH157" i="22" s="1"/>
  <c r="BI278" i="22"/>
  <c r="BC459" i="22" a="1"/>
  <c r="BC459" i="22" s="1"/>
  <c r="BK254" i="22"/>
  <c r="BL254" i="22" s="1"/>
  <c r="BM254" i="22" s="1"/>
  <c r="BK272" i="22"/>
  <c r="BL272" i="22" s="1"/>
  <c r="BM272" i="22" s="1"/>
  <c r="BD418" i="22"/>
  <c r="BF456" i="22"/>
  <c r="BG456" i="22" s="1"/>
  <c r="BH456" i="22" s="1"/>
  <c r="BI400" i="22"/>
  <c r="BC169" i="22" a="1"/>
  <c r="BC169" i="22" s="1"/>
  <c r="BC252" i="22" a="1"/>
  <c r="BC252" i="22" s="1"/>
  <c r="BC270" i="22" a="1"/>
  <c r="BC270" i="22" s="1"/>
  <c r="BF424" i="22"/>
  <c r="BG424" i="22" s="1"/>
  <c r="BH424" i="22" s="1"/>
  <c r="BD454" i="22"/>
  <c r="BK459" i="22"/>
  <c r="BL459" i="22" s="1"/>
  <c r="BM459" i="22" s="1"/>
  <c r="BD398" i="22"/>
  <c r="BF38" i="22"/>
  <c r="BG38" i="22" s="1"/>
  <c r="BH38" i="22" s="1"/>
  <c r="BK306" i="22"/>
  <c r="BL306" i="22" s="1"/>
  <c r="BM306" i="22" s="1"/>
  <c r="BI456" i="22"/>
  <c r="BI465" i="22"/>
  <c r="BI204" i="22"/>
  <c r="BI288" i="22"/>
  <c r="BF364" i="22"/>
  <c r="BG364" i="22" s="1"/>
  <c r="BH364" i="22" s="1"/>
  <c r="BK422" i="22"/>
  <c r="BL422" i="22" s="1"/>
  <c r="BM422" i="22" s="1"/>
  <c r="BK433" i="22"/>
  <c r="BL433" i="22" s="1"/>
  <c r="BM433" i="22" s="1"/>
  <c r="BI445" i="22"/>
  <c r="BI448" i="22"/>
  <c r="BI76" i="22"/>
  <c r="BF340" i="22"/>
  <c r="BG340" i="22" s="1"/>
  <c r="BH340" i="22" s="1"/>
  <c r="BF88" i="22"/>
  <c r="BG88" i="22" s="1"/>
  <c r="BH88" i="22" s="1"/>
  <c r="BD286" i="22"/>
  <c r="BK370" i="22"/>
  <c r="BL370" i="22" s="1"/>
  <c r="BM370" i="22" s="1"/>
  <c r="BI376" i="22"/>
  <c r="BC379" i="22" a="1"/>
  <c r="BC379" i="22" s="1"/>
  <c r="BK428" i="22"/>
  <c r="BL428" i="22" s="1"/>
  <c r="BM428" i="22" s="1"/>
  <c r="BF431" i="22"/>
  <c r="BG431" i="22" s="1"/>
  <c r="BH431" i="22" s="1"/>
  <c r="BF140" i="22"/>
  <c r="BG140" i="22" s="1"/>
  <c r="BH140" i="22" s="1"/>
  <c r="BI181" i="22"/>
  <c r="BC193" i="22" a="1"/>
  <c r="BC193" i="22" s="1"/>
  <c r="BC251" i="22" a="1"/>
  <c r="BC251" i="22" s="1"/>
  <c r="BK253" i="22"/>
  <c r="BL253" i="22" s="1"/>
  <c r="BM253" i="22" s="1"/>
  <c r="BK394" i="22"/>
  <c r="BL394" i="22" s="1"/>
  <c r="BM394" i="22" s="1"/>
  <c r="BK408" i="22"/>
  <c r="BL408" i="22" s="1"/>
  <c r="BM408" i="22" s="1"/>
  <c r="BI107" i="22"/>
  <c r="BF112" i="22"/>
  <c r="BG112" i="22" s="1"/>
  <c r="BH112" i="22" s="1"/>
  <c r="BF193" i="22"/>
  <c r="BG193" i="22" s="1"/>
  <c r="BH193" i="22" s="1"/>
  <c r="BF251" i="22"/>
  <c r="BG251" i="22" s="1"/>
  <c r="BH251" i="22" s="1"/>
  <c r="BF365" i="22"/>
  <c r="BG365" i="22" s="1"/>
  <c r="BH365" i="22" s="1"/>
  <c r="BF400" i="22"/>
  <c r="BG400" i="22" s="1"/>
  <c r="BH400" i="22" s="1"/>
  <c r="BC396" i="22" a="1"/>
  <c r="BC396" i="22" s="1"/>
  <c r="BI398" i="22"/>
  <c r="BI440" i="22"/>
  <c r="BF129" i="22"/>
  <c r="BG129" i="22" s="1"/>
  <c r="BH129" i="22" s="1"/>
  <c r="BF174" i="22"/>
  <c r="BG174" i="22" s="1"/>
  <c r="BH174" i="22" s="1"/>
  <c r="BK364" i="22"/>
  <c r="BL364" i="22" s="1"/>
  <c r="BM364" i="22" s="1"/>
  <c r="BK381" i="22"/>
  <c r="BL381" i="22" s="1"/>
  <c r="BM381" i="22" s="1"/>
  <c r="BF396" i="22"/>
  <c r="BG396" i="22" s="1"/>
  <c r="BH396" i="22" s="1"/>
  <c r="BI443" i="22"/>
  <c r="BI463" i="22"/>
  <c r="BI152" i="22"/>
  <c r="BC158" i="22" a="1"/>
  <c r="BC158" i="22" s="1"/>
  <c r="BK298" i="22"/>
  <c r="BL298" i="22" s="1"/>
  <c r="BM298" i="22" s="1"/>
  <c r="BK343" i="22"/>
  <c r="BL343" i="22" s="1"/>
  <c r="BM343" i="22" s="1"/>
  <c r="BK367" i="22"/>
  <c r="BL367" i="22" s="1"/>
  <c r="BM367" i="22" s="1"/>
  <c r="BK480" i="22"/>
  <c r="BL480" i="22" s="1"/>
  <c r="BM480" i="22" s="1"/>
  <c r="BK281" i="22"/>
  <c r="BL281" i="22" s="1"/>
  <c r="BM281" i="22" s="1"/>
  <c r="BF296" i="22"/>
  <c r="BG296" i="22" s="1"/>
  <c r="BH296" i="22" s="1"/>
  <c r="BF336" i="22"/>
  <c r="BG336" i="22" s="1"/>
  <c r="BH336" i="22" s="1"/>
  <c r="BD413" i="22"/>
  <c r="BC422" i="22" a="1"/>
  <c r="BC422" i="22" s="1"/>
  <c r="BD478" i="22"/>
  <c r="BD336" i="22"/>
  <c r="BF132" i="22"/>
  <c r="BG132" i="22" s="1"/>
  <c r="BH132" i="22" s="1"/>
  <c r="BI325" i="22"/>
  <c r="BI336" i="22"/>
  <c r="BF125" i="22"/>
  <c r="BG125" i="22" s="1"/>
  <c r="BH125" i="22" s="1"/>
  <c r="BF195" i="22"/>
  <c r="BG195" i="22" s="1"/>
  <c r="BH195" i="22" s="1"/>
  <c r="BI241" i="22"/>
  <c r="BD250" i="22"/>
  <c r="BI270" i="22"/>
  <c r="BK296" i="22"/>
  <c r="BL296" i="22" s="1"/>
  <c r="BM296" i="22" s="1"/>
  <c r="BF339" i="22"/>
  <c r="BG339" i="22" s="1"/>
  <c r="BH339" i="22" s="1"/>
  <c r="BF76" i="22"/>
  <c r="BG76" i="22" s="1"/>
  <c r="BH76" i="22" s="1"/>
  <c r="BI125" i="22"/>
  <c r="BI175" i="22"/>
  <c r="BC181" i="22" a="1"/>
  <c r="BC181" i="22" s="1"/>
  <c r="BF302" i="22"/>
  <c r="BG302" i="22" s="1"/>
  <c r="BH302" i="22" s="1"/>
  <c r="BC311" i="22" a="1"/>
  <c r="BC311" i="22" s="1"/>
  <c r="BK328" i="22"/>
  <c r="BL328" i="22" s="1"/>
  <c r="BM328" i="22" s="1"/>
  <c r="BD331" i="22"/>
  <c r="BI339" i="22"/>
  <c r="BK344" i="22"/>
  <c r="BL344" i="22" s="1"/>
  <c r="BM344" i="22" s="1"/>
  <c r="BC44" i="22" a="1"/>
  <c r="BC44" i="22" s="1"/>
  <c r="BC246" i="22" a="1"/>
  <c r="BC246" i="22" s="1"/>
  <c r="BC124" i="22" a="1"/>
  <c r="BC124" i="22" s="1"/>
  <c r="BI150" i="22"/>
  <c r="BC153" i="22" a="1"/>
  <c r="BC153" i="22" s="1"/>
  <c r="BI225" i="22"/>
  <c r="BK297" i="22"/>
  <c r="BL297" i="22" s="1"/>
  <c r="BM297" i="22" s="1"/>
  <c r="BI44" i="22"/>
  <c r="BC121" i="22" a="1"/>
  <c r="BC121" i="22" s="1"/>
  <c r="BD289" i="22"/>
  <c r="BD292" i="22"/>
  <c r="BK377" i="22"/>
  <c r="BL377" i="22" s="1"/>
  <c r="BM377" i="22" s="1"/>
  <c r="BC248" i="22" a="1"/>
  <c r="BC248" i="22" s="1"/>
  <c r="Z61" i="22"/>
  <c r="BF169" i="22"/>
  <c r="BG169" i="22" s="1"/>
  <c r="BH169" i="22" s="1"/>
  <c r="BD248" i="22"/>
  <c r="BK321" i="22"/>
  <c r="BL321" i="22" s="1"/>
  <c r="BM321" i="22" s="1"/>
  <c r="BF345" i="22"/>
  <c r="BG345" i="22" s="1"/>
  <c r="BH345" i="22" s="1"/>
  <c r="BF366" i="22"/>
  <c r="BG366" i="22" s="1"/>
  <c r="BH366" i="22" s="1"/>
  <c r="BI371" i="22"/>
  <c r="BC377" i="22" a="1"/>
  <c r="BC377" i="22" s="1"/>
  <c r="BI379" i="22"/>
  <c r="BC409" i="22" a="1"/>
  <c r="BC409" i="22" s="1"/>
  <c r="BK411" i="22"/>
  <c r="BL411" i="22" s="1"/>
  <c r="BM411" i="22" s="1"/>
  <c r="BK453" i="22"/>
  <c r="BL453" i="22" s="1"/>
  <c r="BM453" i="22" s="1"/>
  <c r="BC142" i="22" a="1"/>
  <c r="BC142" i="22" s="1"/>
  <c r="BF153" i="22"/>
  <c r="BG153" i="22" s="1"/>
  <c r="BH153" i="22" s="1"/>
  <c r="BF164" i="22"/>
  <c r="BG164" i="22" s="1"/>
  <c r="BH164" i="22" s="1"/>
  <c r="BF327" i="22"/>
  <c r="BG327" i="22" s="1"/>
  <c r="BH327" i="22" s="1"/>
  <c r="BK374" i="22"/>
  <c r="BL374" i="22" s="1"/>
  <c r="BM374" i="22" s="1"/>
  <c r="BF388" i="22"/>
  <c r="BG388" i="22" s="1"/>
  <c r="BH388" i="22" s="1"/>
  <c r="BI391" i="22"/>
  <c r="BD456" i="22"/>
  <c r="BF481" i="22"/>
  <c r="BG481" i="22" s="1"/>
  <c r="BH481" i="22" s="1"/>
  <c r="BF183" i="22"/>
  <c r="BG183" i="22" s="1"/>
  <c r="BH183" i="22" s="1"/>
  <c r="BF248" i="22"/>
  <c r="BG248" i="22" s="1"/>
  <c r="BH248" i="22" s="1"/>
  <c r="BK304" i="22"/>
  <c r="BL304" i="22" s="1"/>
  <c r="BM304" i="22" s="1"/>
  <c r="BI327" i="22"/>
  <c r="BK335" i="22"/>
  <c r="BL335" i="22" s="1"/>
  <c r="BM335" i="22" s="1"/>
  <c r="BI401" i="22"/>
  <c r="BI409" i="22"/>
  <c r="BI428" i="22"/>
  <c r="AN35" i="22"/>
  <c r="Z23" i="22"/>
  <c r="Z39" i="22"/>
  <c r="Z49" i="22"/>
  <c r="Z68" i="22"/>
  <c r="BI126" i="22"/>
  <c r="BI129" i="22"/>
  <c r="BK268" i="22"/>
  <c r="BL268" i="22" s="1"/>
  <c r="BM268" i="22" s="1"/>
  <c r="BK279" i="22"/>
  <c r="BL279" i="22" s="1"/>
  <c r="BM279" i="22" s="1"/>
  <c r="BF386" i="22"/>
  <c r="BG386" i="22" s="1"/>
  <c r="BH386" i="22" s="1"/>
  <c r="BK417" i="22"/>
  <c r="BL417" i="22" s="1"/>
  <c r="BM417" i="22" s="1"/>
  <c r="BF433" i="22"/>
  <c r="BG433" i="22" s="1"/>
  <c r="BH433" i="22" s="1"/>
  <c r="BK438" i="22"/>
  <c r="BL438" i="22" s="1"/>
  <c r="BM438" i="22" s="1"/>
  <c r="BD106" i="22"/>
  <c r="BD360" i="22"/>
  <c r="BD436" i="22"/>
  <c r="BC463" i="22" a="1"/>
  <c r="BC463" i="22" s="1"/>
  <c r="BD482" i="22"/>
  <c r="Z28" i="22"/>
  <c r="AA102" i="22"/>
  <c r="BI177" i="22"/>
  <c r="BC302" i="22" a="1"/>
  <c r="BC302" i="22" s="1"/>
  <c r="BF441" i="22"/>
  <c r="BG441" i="22" s="1"/>
  <c r="BH441" i="22" s="1"/>
  <c r="AN44" i="22"/>
  <c r="AP34" i="22"/>
  <c r="AS34" i="22" s="1"/>
  <c r="BD162" i="22"/>
  <c r="K625" i="22"/>
  <c r="K626" i="22" s="1"/>
  <c r="K627" i="22" s="1"/>
  <c r="K628" i="22" s="1"/>
  <c r="BC140" i="22" a="1"/>
  <c r="BC140" i="22" s="1"/>
  <c r="BC218" i="22" a="1"/>
  <c r="BC218" i="22" s="1"/>
  <c r="BC239" i="22" a="1"/>
  <c r="BC239" i="22" s="1"/>
  <c r="BK249" i="22"/>
  <c r="BL249" i="22" s="1"/>
  <c r="BM249" i="22" s="1"/>
  <c r="BI254" i="22"/>
  <c r="BC325" i="22" a="1"/>
  <c r="BC325" i="22" s="1"/>
  <c r="BK348" i="22"/>
  <c r="BL348" i="22" s="1"/>
  <c r="BM348" i="22" s="1"/>
  <c r="BK357" i="22"/>
  <c r="BL357" i="22" s="1"/>
  <c r="BM357" i="22" s="1"/>
  <c r="BK363" i="22"/>
  <c r="BL363" i="22" s="1"/>
  <c r="BM363" i="22" s="1"/>
  <c r="BK376" i="22"/>
  <c r="BL376" i="22" s="1"/>
  <c r="BM376" i="22" s="1"/>
  <c r="BF381" i="22"/>
  <c r="BG381" i="22" s="1"/>
  <c r="BH381" i="22" s="1"/>
  <c r="BK397" i="22"/>
  <c r="BL397" i="22" s="1"/>
  <c r="BM397" i="22" s="1"/>
  <c r="BD410" i="22"/>
  <c r="BK412" i="22"/>
  <c r="BL412" i="22" s="1"/>
  <c r="BM412" i="22" s="1"/>
  <c r="BD415" i="22"/>
  <c r="BI441" i="22"/>
  <c r="BC447" i="22" a="1"/>
  <c r="BC447" i="22" s="1"/>
  <c r="BI471" i="22"/>
  <c r="BI482" i="22"/>
  <c r="Z33" i="22"/>
  <c r="BC106" i="22" a="1"/>
  <c r="BC106" i="22" s="1"/>
  <c r="AA109" i="22"/>
  <c r="BF149" i="22"/>
  <c r="BG149" i="22" s="1"/>
  <c r="BH149" i="22" s="1"/>
  <c r="BF216" i="22"/>
  <c r="BG216" i="22" s="1"/>
  <c r="BH216" i="22" s="1"/>
  <c r="BI223" i="22"/>
  <c r="BF239" i="22"/>
  <c r="BG239" i="22" s="1"/>
  <c r="BH239" i="22" s="1"/>
  <c r="BI246" i="22"/>
  <c r="BD266" i="22"/>
  <c r="BF275" i="22"/>
  <c r="BG275" i="22" s="1"/>
  <c r="BH275" i="22" s="1"/>
  <c r="BD280" i="22"/>
  <c r="BC337" i="22" a="1"/>
  <c r="BC337" i="22" s="1"/>
  <c r="K513" i="22"/>
  <c r="K514" i="22" s="1"/>
  <c r="K515" i="22" s="1"/>
  <c r="K516" i="22" s="1"/>
  <c r="BF92" i="22"/>
  <c r="BG92" i="22" s="1"/>
  <c r="BH92" i="22" s="1"/>
  <c r="BF97" i="22"/>
  <c r="BG97" i="22" s="1"/>
  <c r="BH97" i="22" s="1"/>
  <c r="BK107" i="22"/>
  <c r="BL107" i="22" s="1"/>
  <c r="BM107" i="22" s="1"/>
  <c r="BD107" i="22" s="1"/>
  <c r="BF123" i="22"/>
  <c r="BG123" i="22" s="1"/>
  <c r="BH123" i="22" s="1"/>
  <c r="BI127" i="22"/>
  <c r="BI142" i="22"/>
  <c r="BI149" i="22"/>
  <c r="BF171" i="22"/>
  <c r="BG171" i="22" s="1"/>
  <c r="BH171" i="22" s="1"/>
  <c r="BI216" i="22"/>
  <c r="BF263" i="22"/>
  <c r="BG263" i="22" s="1"/>
  <c r="BH263" i="22" s="1"/>
  <c r="BI275" i="22"/>
  <c r="BI322" i="22"/>
  <c r="BK365" i="22"/>
  <c r="BL365" i="22" s="1"/>
  <c r="BM365" i="22" s="1"/>
  <c r="BK372" i="22"/>
  <c r="BL372" i="22" s="1"/>
  <c r="BM372" i="22" s="1"/>
  <c r="BD382" i="22"/>
  <c r="BI399" i="22"/>
  <c r="BK449" i="22"/>
  <c r="BL449" i="22" s="1"/>
  <c r="BM449" i="22" s="1"/>
  <c r="BC489" i="22" a="1"/>
  <c r="BC489" i="22" s="1"/>
  <c r="K527" i="22"/>
  <c r="K528" i="22" s="1"/>
  <c r="K529" i="22" s="1"/>
  <c r="K530" i="22" s="1"/>
  <c r="AN52" i="22"/>
  <c r="BI97" i="22"/>
  <c r="BI110" i="22"/>
  <c r="BD195" i="22"/>
  <c r="BC271" i="22" a="1"/>
  <c r="BC271" i="22" s="1"/>
  <c r="AN48" i="22"/>
  <c r="BD214" i="22"/>
  <c r="BD271" i="22"/>
  <c r="BF273" i="22"/>
  <c r="BG273" i="22" s="1"/>
  <c r="BH273" i="22" s="1"/>
  <c r="BK285" i="22"/>
  <c r="BL285" i="22" s="1"/>
  <c r="BM285" i="22" s="1"/>
  <c r="BF295" i="22"/>
  <c r="BG295" i="22" s="1"/>
  <c r="BH295" i="22" s="1"/>
  <c r="BC300" i="22" a="1"/>
  <c r="BC300" i="22" s="1"/>
  <c r="BD302" i="22"/>
  <c r="BC315" i="22" a="1"/>
  <c r="BC315" i="22" s="1"/>
  <c r="BF320" i="22"/>
  <c r="BG320" i="22" s="1"/>
  <c r="BH320" i="22" s="1"/>
  <c r="BK399" i="22"/>
  <c r="BL399" i="22" s="1"/>
  <c r="BM399" i="22" s="1"/>
  <c r="K414" i="22"/>
  <c r="L411" i="22" s="1" a="1"/>
  <c r="L411" i="22" s="1"/>
  <c r="O411" i="22" s="1"/>
  <c r="BD416" i="22"/>
  <c r="BF418" i="22"/>
  <c r="BG418" i="22" s="1"/>
  <c r="BH418" i="22" s="1"/>
  <c r="BF447" i="22"/>
  <c r="BG447" i="22" s="1"/>
  <c r="BH447" i="22" s="1"/>
  <c r="BD44" i="22"/>
  <c r="Z56" i="22"/>
  <c r="BC94" i="22" a="1"/>
  <c r="BC94" i="22" s="1"/>
  <c r="BC219" i="22" a="1"/>
  <c r="BC219" i="22" s="1"/>
  <c r="BI273" i="22"/>
  <c r="BF288" i="22"/>
  <c r="BG288" i="22" s="1"/>
  <c r="BH288" i="22" s="1"/>
  <c r="BI295" i="22"/>
  <c r="BD307" i="22"/>
  <c r="BI418" i="22"/>
  <c r="BI423" i="22"/>
  <c r="BF435" i="22"/>
  <c r="BG435" i="22" s="1"/>
  <c r="BH435" i="22" s="1"/>
  <c r="BF440" i="22"/>
  <c r="BG440" i="22" s="1"/>
  <c r="BH440" i="22" s="1"/>
  <c r="BC445" i="22" a="1"/>
  <c r="BC445" i="22" s="1"/>
  <c r="BC462" i="22" a="1"/>
  <c r="BC462" i="22" s="1"/>
  <c r="BF482" i="22"/>
  <c r="BG482" i="22" s="1"/>
  <c r="BH482" i="22" s="1"/>
  <c r="BD37" i="22"/>
  <c r="AN42" i="22"/>
  <c r="AN65" i="22"/>
  <c r="BC112" i="22" a="1"/>
  <c r="BC112" i="22" s="1"/>
  <c r="BF162" i="22"/>
  <c r="BG162" i="22" s="1"/>
  <c r="BH162" i="22" s="1"/>
  <c r="BC174" i="22" a="1"/>
  <c r="BC174" i="22" s="1"/>
  <c r="BC191" i="22" a="1"/>
  <c r="BC191" i="22" s="1"/>
  <c r="BD193" i="22"/>
  <c r="BF271" i="22"/>
  <c r="BG271" i="22" s="1"/>
  <c r="BH271" i="22" s="1"/>
  <c r="BF293" i="22"/>
  <c r="BG293" i="22" s="1"/>
  <c r="BH293" i="22" s="1"/>
  <c r="BF300" i="22"/>
  <c r="BG300" i="22" s="1"/>
  <c r="BH300" i="22" s="1"/>
  <c r="BK340" i="22"/>
  <c r="BL340" i="22" s="1"/>
  <c r="BM340" i="22" s="1"/>
  <c r="BD345" i="22"/>
  <c r="BK350" i="22"/>
  <c r="BL350" i="22" s="1"/>
  <c r="BM350" i="22" s="1"/>
  <c r="BD356" i="22"/>
  <c r="BC366" i="22" a="1"/>
  <c r="BC366" i="22" s="1"/>
  <c r="BD388" i="22"/>
  <c r="BC450" i="22" a="1"/>
  <c r="BC450" i="22" s="1"/>
  <c r="BC475" i="22" a="1"/>
  <c r="BC475" i="22" s="1"/>
  <c r="BD487" i="22"/>
  <c r="Z38" i="22"/>
  <c r="AN47" i="22"/>
  <c r="AN51" i="22"/>
  <c r="BF94" i="22"/>
  <c r="BG94" i="22" s="1"/>
  <c r="BH94" i="22" s="1"/>
  <c r="AA111" i="22"/>
  <c r="BD115" i="22"/>
  <c r="BI119" i="22"/>
  <c r="BD191" i="22"/>
  <c r="BF203" i="22"/>
  <c r="BG203" i="22" s="1"/>
  <c r="BH203" i="22" s="1"/>
  <c r="BF219" i="22"/>
  <c r="BG219" i="22" s="1"/>
  <c r="BH219" i="22" s="1"/>
  <c r="BC224" i="22" a="1"/>
  <c r="BC224" i="22" s="1"/>
  <c r="BF229" i="22"/>
  <c r="BG229" i="22" s="1"/>
  <c r="BH229" i="22" s="1"/>
  <c r="BD259" i="22"/>
  <c r="BK261" i="22"/>
  <c r="BL261" i="22" s="1"/>
  <c r="BM261" i="22" s="1"/>
  <c r="BK269" i="22"/>
  <c r="BL269" i="22" s="1"/>
  <c r="BM269" i="22" s="1"/>
  <c r="BD276" i="22"/>
  <c r="BI293" i="22"/>
  <c r="BC305" i="22" a="1"/>
  <c r="BC305" i="22" s="1"/>
  <c r="BK358" i="22"/>
  <c r="BL358" i="22" s="1"/>
  <c r="BM358" i="22" s="1"/>
  <c r="BF376" i="22"/>
  <c r="BG376" i="22" s="1"/>
  <c r="BH376" i="22" s="1"/>
  <c r="BC398" i="22" a="1"/>
  <c r="BC398" i="22" s="1"/>
  <c r="BF405" i="22"/>
  <c r="BG405" i="22" s="1"/>
  <c r="BH405" i="22" s="1"/>
  <c r="BD450" i="22"/>
  <c r="BD475" i="22"/>
  <c r="BD157" i="22"/>
  <c r="BC172" i="22" a="1"/>
  <c r="BC172" i="22" s="1"/>
  <c r="BC222" i="22" a="1"/>
  <c r="BC222" i="22" s="1"/>
  <c r="BI48" i="22"/>
  <c r="BF58" i="22"/>
  <c r="BG58" i="22" s="1"/>
  <c r="BH58" i="22" s="1"/>
  <c r="Z63" i="22"/>
  <c r="Z82" i="22"/>
  <c r="BF85" i="22"/>
  <c r="BG85" i="22" s="1"/>
  <c r="BH85" i="22" s="1"/>
  <c r="BF131" i="22"/>
  <c r="BG131" i="22" s="1"/>
  <c r="BH131" i="22" s="1"/>
  <c r="BC165" i="22" a="1"/>
  <c r="BC165" i="22" s="1"/>
  <c r="BF191" i="22"/>
  <c r="BG191" i="22" s="1"/>
  <c r="BH191" i="22" s="1"/>
  <c r="BF276" i="22"/>
  <c r="BG276" i="22" s="1"/>
  <c r="BH276" i="22" s="1"/>
  <c r="BC284" i="22" a="1"/>
  <c r="BC284" i="22" s="1"/>
  <c r="BK291" i="22"/>
  <c r="BL291" i="22" s="1"/>
  <c r="BM291" i="22" s="1"/>
  <c r="BF305" i="22"/>
  <c r="BG305" i="22" s="1"/>
  <c r="BH305" i="22" s="1"/>
  <c r="BK333" i="22"/>
  <c r="BL333" i="22" s="1"/>
  <c r="BM333" i="22" s="1"/>
  <c r="BI364" i="22"/>
  <c r="BI388" i="22"/>
  <c r="BF391" i="22"/>
  <c r="BG391" i="22" s="1"/>
  <c r="BH391" i="22" s="1"/>
  <c r="BC431" i="22" a="1"/>
  <c r="BC431" i="22" s="1"/>
  <c r="BF443" i="22"/>
  <c r="BG443" i="22" s="1"/>
  <c r="BH443" i="22" s="1"/>
  <c r="BF450" i="22"/>
  <c r="BG450" i="22" s="1"/>
  <c r="BH450" i="22" s="1"/>
  <c r="BF465" i="22"/>
  <c r="BG465" i="22" s="1"/>
  <c r="BH465" i="22" s="1"/>
  <c r="BI475" i="22"/>
  <c r="BI131" i="22"/>
  <c r="BF146" i="22"/>
  <c r="BG146" i="22" s="1"/>
  <c r="BH146" i="22" s="1"/>
  <c r="BI172" i="22"/>
  <c r="BF222" i="22"/>
  <c r="BG222" i="22" s="1"/>
  <c r="BH222" i="22" s="1"/>
  <c r="BD186" i="22"/>
  <c r="BD424" i="22"/>
  <c r="AP32" i="22"/>
  <c r="AQ32" i="22" s="1"/>
  <c r="Z62" i="22"/>
  <c r="AA69" i="22"/>
  <c r="Z21" i="22"/>
  <c r="AN41" i="22"/>
  <c r="Z53" i="22"/>
  <c r="BI108" i="22"/>
  <c r="BF241" i="22"/>
  <c r="BG241" i="22" s="1"/>
  <c r="BH241" i="22" s="1"/>
  <c r="BK284" i="22"/>
  <c r="BL284" i="22" s="1"/>
  <c r="BM284" i="22" s="1"/>
  <c r="BD294" i="22"/>
  <c r="BK316" i="22"/>
  <c r="BL316" i="22" s="1"/>
  <c r="BM316" i="22" s="1"/>
  <c r="BF331" i="22"/>
  <c r="BG331" i="22" s="1"/>
  <c r="BH331" i="22" s="1"/>
  <c r="BF359" i="22"/>
  <c r="BG359" i="22" s="1"/>
  <c r="BH359" i="22" s="1"/>
  <c r="BI381" i="22"/>
  <c r="BI386" i="22"/>
  <c r="BK391" i="22"/>
  <c r="BL391" i="22" s="1"/>
  <c r="BM391" i="22" s="1"/>
  <c r="BF408" i="22"/>
  <c r="BG408" i="22" s="1"/>
  <c r="BH408" i="22" s="1"/>
  <c r="BI419" i="22"/>
  <c r="BK455" i="22"/>
  <c r="BL455" i="22" s="1"/>
  <c r="BM455" i="22" s="1"/>
  <c r="BK485" i="22"/>
  <c r="BL485" i="22" s="1"/>
  <c r="BM485" i="22" s="1"/>
  <c r="BD311" i="22"/>
  <c r="BF128" i="22"/>
  <c r="BG128" i="22" s="1"/>
  <c r="BH128" i="22" s="1"/>
  <c r="BF151" i="22"/>
  <c r="BG151" i="22" s="1"/>
  <c r="BH151" i="22" s="1"/>
  <c r="BF357" i="22"/>
  <c r="BG357" i="22" s="1"/>
  <c r="BH357" i="22" s="1"/>
  <c r="BI30" i="22"/>
  <c r="Z102" i="22"/>
  <c r="BI128" i="22"/>
  <c r="BI151" i="22"/>
  <c r="BI161" i="22"/>
  <c r="BI199" i="22"/>
  <c r="BF213" i="22"/>
  <c r="BG213" i="22" s="1"/>
  <c r="BH213" i="22" s="1"/>
  <c r="BD233" i="22"/>
  <c r="BC253" i="22" a="1"/>
  <c r="BC253" i="22" s="1"/>
  <c r="BK301" i="22"/>
  <c r="BL301" i="22" s="1"/>
  <c r="BM301" i="22" s="1"/>
  <c r="BK319" i="22"/>
  <c r="BL319" i="22" s="1"/>
  <c r="BM319" i="22" s="1"/>
  <c r="BC322" i="22" a="1"/>
  <c r="BC322" i="22" s="1"/>
  <c r="BI357" i="22"/>
  <c r="BI367" i="22"/>
  <c r="BI415" i="22"/>
  <c r="BK458" i="22"/>
  <c r="BL458" i="22" s="1"/>
  <c r="BM458" i="22" s="1"/>
  <c r="BD461" i="22"/>
  <c r="BC471" i="22" a="1"/>
  <c r="BC471" i="22" s="1"/>
  <c r="K274" i="22"/>
  <c r="L271" i="22" s="1" a="1"/>
  <c r="L271" i="22" s="1"/>
  <c r="O271" i="22" s="1"/>
  <c r="K275" i="22"/>
  <c r="K276" i="22" s="1"/>
  <c r="K277" i="22" s="1"/>
  <c r="K278" i="22" s="1"/>
  <c r="K190" i="22"/>
  <c r="L187" i="22" s="1" a="1"/>
  <c r="L187" i="22" s="1"/>
  <c r="O187" i="22" s="1"/>
  <c r="P187" i="22" s="1"/>
  <c r="BF289" i="22"/>
  <c r="BG289" i="22" s="1"/>
  <c r="BH289" i="22" s="1"/>
  <c r="BF412" i="22"/>
  <c r="BG412" i="22" s="1"/>
  <c r="BH412" i="22" s="1"/>
  <c r="CC2" i="22"/>
  <c r="Y24" i="22"/>
  <c r="AN46" i="22"/>
  <c r="BF48" i="22"/>
  <c r="BG48" i="22" s="1"/>
  <c r="BH48" i="22" s="1"/>
  <c r="Z73" i="22"/>
  <c r="BF106" i="22"/>
  <c r="BG106" i="22" s="1"/>
  <c r="BH106" i="22" s="1"/>
  <c r="BF114" i="22"/>
  <c r="BG114" i="22" s="1"/>
  <c r="BH114" i="22" s="1"/>
  <c r="BF119" i="22"/>
  <c r="BG119" i="22" s="1"/>
  <c r="BH119" i="22" s="1"/>
  <c r="BF161" i="22"/>
  <c r="BG161" i="22" s="1"/>
  <c r="BH161" i="22" s="1"/>
  <c r="BI183" i="22"/>
  <c r="BK255" i="22"/>
  <c r="BL255" i="22" s="1"/>
  <c r="BM255" i="22" s="1"/>
  <c r="BK262" i="22"/>
  <c r="BL262" i="22" s="1"/>
  <c r="BM262" i="22" s="1"/>
  <c r="BD265" i="22"/>
  <c r="BF278" i="22"/>
  <c r="BG278" i="22" s="1"/>
  <c r="BH278" i="22" s="1"/>
  <c r="BI289" i="22"/>
  <c r="BC303" i="22" a="1"/>
  <c r="BC303" i="22" s="1"/>
  <c r="BK320" i="22"/>
  <c r="BL320" i="22" s="1"/>
  <c r="BM320" i="22" s="1"/>
  <c r="BD349" i="22"/>
  <c r="BK389" i="22"/>
  <c r="BL389" i="22" s="1"/>
  <c r="BM389" i="22" s="1"/>
  <c r="BI412" i="22"/>
  <c r="BF423" i="22"/>
  <c r="BG423" i="22" s="1"/>
  <c r="BH423" i="22" s="1"/>
  <c r="BK434" i="22"/>
  <c r="BL434" i="22" s="1"/>
  <c r="BM434" i="22" s="1"/>
  <c r="BF448" i="22"/>
  <c r="BG448" i="22" s="1"/>
  <c r="BH448" i="22" s="1"/>
  <c r="BF459" i="22"/>
  <c r="BG459" i="22" s="1"/>
  <c r="BH459" i="22" s="1"/>
  <c r="BD469" i="22"/>
  <c r="BD471" i="22"/>
  <c r="AZ18" i="22"/>
  <c r="Y68" i="22"/>
  <c r="AW440" i="22"/>
  <c r="AR441" i="22"/>
  <c r="AQ447" i="22" s="1"/>
  <c r="Y112" i="22"/>
  <c r="Z54" i="22"/>
  <c r="Z59" i="22"/>
  <c r="Z80" i="22"/>
  <c r="BF283" i="22"/>
  <c r="BG283" i="22" s="1"/>
  <c r="BH283" i="22" s="1"/>
  <c r="BC323" i="22" a="1"/>
  <c r="BC323" i="22" s="1"/>
  <c r="BD352" i="22"/>
  <c r="K401" i="22"/>
  <c r="K402" i="22" s="1"/>
  <c r="K403" i="22" s="1"/>
  <c r="K404" i="22" s="1"/>
  <c r="BF446" i="22"/>
  <c r="BG446" i="22" s="1"/>
  <c r="BH446" i="22" s="1"/>
  <c r="AU447" i="22"/>
  <c r="AB111" i="22"/>
  <c r="CG3" i="22"/>
  <c r="AB23" i="22"/>
  <c r="Y35" i="22"/>
  <c r="Y87" i="22"/>
  <c r="Y61" i="22"/>
  <c r="Y59" i="22"/>
  <c r="Z44" i="22"/>
  <c r="BI64" i="22"/>
  <c r="BI84" i="22"/>
  <c r="BC93" i="22" a="1"/>
  <c r="BC93" i="22" s="1"/>
  <c r="BF118" i="22"/>
  <c r="BG118" i="22" s="1"/>
  <c r="BH118" i="22" s="1"/>
  <c r="BF126" i="22"/>
  <c r="BG126" i="22" s="1"/>
  <c r="BH126" i="22" s="1"/>
  <c r="K134" i="22"/>
  <c r="L131" i="22" s="1" a="1"/>
  <c r="L131" i="22" s="1"/>
  <c r="O131" i="22" s="1"/>
  <c r="BC136" i="22" a="1"/>
  <c r="BC136" i="22" s="1"/>
  <c r="BI143" i="22"/>
  <c r="BF152" i="22"/>
  <c r="BG152" i="22" s="1"/>
  <c r="BH152" i="22" s="1"/>
  <c r="BC157" i="22" a="1"/>
  <c r="BC157" i="22" s="1"/>
  <c r="BF199" i="22"/>
  <c r="BG199" i="22" s="1"/>
  <c r="BH199" i="22" s="1"/>
  <c r="BF224" i="22"/>
  <c r="BG224" i="22" s="1"/>
  <c r="BH224" i="22" s="1"/>
  <c r="BI229" i="22"/>
  <c r="BI283" i="22"/>
  <c r="BI303" i="22"/>
  <c r="BK325" i="22"/>
  <c r="BL325" i="22" s="1"/>
  <c r="BM325" i="22" s="1"/>
  <c r="BD330" i="22"/>
  <c r="BK332" i="22"/>
  <c r="BL332" i="22" s="1"/>
  <c r="BM332" i="22" s="1"/>
  <c r="BI392" i="22"/>
  <c r="BK425" i="22"/>
  <c r="BL425" i="22" s="1"/>
  <c r="BM425" i="22" s="1"/>
  <c r="BI446" i="22"/>
  <c r="BK448" i="22"/>
  <c r="BL448" i="22" s="1"/>
  <c r="BM448" i="22" s="1"/>
  <c r="BF474" i="22"/>
  <c r="BG474" i="22" s="1"/>
  <c r="BH474" i="22" s="1"/>
  <c r="BD479" i="22"/>
  <c r="Y34" i="22"/>
  <c r="K386" i="22"/>
  <c r="L383" i="22" s="1" a="1"/>
  <c r="L383" i="22" s="1"/>
  <c r="O383" i="22" s="1"/>
  <c r="P383" i="22" s="1"/>
  <c r="Y63" i="22"/>
  <c r="AB84" i="22"/>
  <c r="G7" i="22"/>
  <c r="AP31" i="22"/>
  <c r="AQ31" i="22" s="1"/>
  <c r="Z50" i="22"/>
  <c r="AN56" i="22"/>
  <c r="BF113" i="22"/>
  <c r="BG113" i="22" s="1"/>
  <c r="BH113" i="22" s="1"/>
  <c r="BI118" i="22"/>
  <c r="Z129" i="22"/>
  <c r="BC132" i="22" a="1"/>
  <c r="BC132" i="22" s="1"/>
  <c r="BC146" i="22" a="1"/>
  <c r="BC146" i="22" s="1"/>
  <c r="BC150" i="22" a="1"/>
  <c r="BC150" i="22" s="1"/>
  <c r="BC186" i="22" a="1"/>
  <c r="BC186" i="22" s="1"/>
  <c r="BC256" i="22" a="1"/>
  <c r="BC256" i="22" s="1"/>
  <c r="BC263" i="22" a="1"/>
  <c r="BC263" i="22" s="1"/>
  <c r="BD308" i="22"/>
  <c r="BF352" i="22"/>
  <c r="BG352" i="22" s="1"/>
  <c r="BH352" i="22" s="1"/>
  <c r="BF378" i="22"/>
  <c r="BG378" i="22" s="1"/>
  <c r="BH378" i="22" s="1"/>
  <c r="BC419" i="22" a="1"/>
  <c r="BC419" i="22" s="1"/>
  <c r="BC437" i="22" a="1"/>
  <c r="BC437" i="22" s="1"/>
  <c r="BD488" i="22"/>
  <c r="BD64" i="22"/>
  <c r="Z71" i="22"/>
  <c r="AN40" i="22"/>
  <c r="B49" i="22"/>
  <c r="AN54" i="22"/>
  <c r="BD57" i="22"/>
  <c r="BI60" i="22"/>
  <c r="Z70" i="22"/>
  <c r="BI93" i="22"/>
  <c r="BI113" i="22"/>
  <c r="BD132" i="22"/>
  <c r="BF136" i="22"/>
  <c r="BG136" i="22" s="1"/>
  <c r="BH136" i="22" s="1"/>
  <c r="BF141" i="22"/>
  <c r="BG141" i="22" s="1"/>
  <c r="BH141" i="22" s="1"/>
  <c r="BC171" i="22" a="1"/>
  <c r="BC171" i="22" s="1"/>
  <c r="BF175" i="22"/>
  <c r="BG175" i="22" s="1"/>
  <c r="BH175" i="22" s="1"/>
  <c r="BF177" i="22"/>
  <c r="BG177" i="22" s="1"/>
  <c r="BH177" i="22" s="1"/>
  <c r="BC197" i="22" a="1"/>
  <c r="BC197" i="22" s="1"/>
  <c r="BC254" i="22" a="1"/>
  <c r="BC254" i="22" s="1"/>
  <c r="BD256" i="22"/>
  <c r="BK283" i="22"/>
  <c r="BL283" i="22" s="1"/>
  <c r="BM283" i="22" s="1"/>
  <c r="BI352" i="22"/>
  <c r="BF362" i="22"/>
  <c r="BG362" i="22" s="1"/>
  <c r="BH362" i="22" s="1"/>
  <c r="BI378" i="22"/>
  <c r="BF390" i="22"/>
  <c r="BG390" i="22" s="1"/>
  <c r="BH390" i="22" s="1"/>
  <c r="BF399" i="22"/>
  <c r="BG399" i="22" s="1"/>
  <c r="BH399" i="22" s="1"/>
  <c r="BC401" i="22" a="1"/>
  <c r="BC401" i="22" s="1"/>
  <c r="BC415" i="22" a="1"/>
  <c r="BC415" i="22" s="1"/>
  <c r="BF428" i="22"/>
  <c r="BG428" i="22" s="1"/>
  <c r="BH428" i="22" s="1"/>
  <c r="BK462" i="22"/>
  <c r="BL462" i="22" s="1"/>
  <c r="BM462" i="22" s="1"/>
  <c r="BI479" i="22"/>
  <c r="M498" i="26"/>
  <c r="AF5" i="26" s="1"/>
  <c r="BC68" i="22" a="1"/>
  <c r="BC68" i="22" s="1"/>
  <c r="BC365" i="22" a="1"/>
  <c r="BC365" i="22" s="1"/>
  <c r="BF47" i="22"/>
  <c r="BG47" i="22" s="1"/>
  <c r="BH47" i="22" s="1"/>
  <c r="BC64" i="22" a="1"/>
  <c r="BC64" i="22" s="1"/>
  <c r="BC85" i="22" a="1"/>
  <c r="BC85" i="22" s="1"/>
  <c r="BI92" i="22"/>
  <c r="BC95" i="22" a="1"/>
  <c r="BC95" i="22" s="1"/>
  <c r="BF105" i="22"/>
  <c r="BG105" i="22" s="1"/>
  <c r="BH105" i="22" s="1"/>
  <c r="BF115" i="22"/>
  <c r="BG115" i="22" s="1"/>
  <c r="BH115" i="22" s="1"/>
  <c r="BF124" i="22"/>
  <c r="BG124" i="22" s="1"/>
  <c r="BH124" i="22" s="1"/>
  <c r="BC223" i="22" a="1"/>
  <c r="BC223" i="22" s="1"/>
  <c r="BC235" i="22" a="1"/>
  <c r="BC235" i="22" s="1"/>
  <c r="BF265" i="22"/>
  <c r="BG265" i="22" s="1"/>
  <c r="BH265" i="22" s="1"/>
  <c r="BC280" i="22" a="1"/>
  <c r="BC280" i="22" s="1"/>
  <c r="BF284" i="22"/>
  <c r="BG284" i="22" s="1"/>
  <c r="BH284" i="22" s="1"/>
  <c r="BF308" i="22"/>
  <c r="BG308" i="22" s="1"/>
  <c r="BH308" i="22" s="1"/>
  <c r="BI323" i="22"/>
  <c r="BF346" i="22"/>
  <c r="BG346" i="22" s="1"/>
  <c r="BH346" i="22" s="1"/>
  <c r="BF351" i="22"/>
  <c r="BG351" i="22" s="1"/>
  <c r="BH351" i="22" s="1"/>
  <c r="BC403" i="22" a="1"/>
  <c r="BC403" i="22" s="1"/>
  <c r="BC408" i="22" a="1"/>
  <c r="BC408" i="22" s="1"/>
  <c r="BF442" i="22"/>
  <c r="BG442" i="22" s="1"/>
  <c r="BH442" i="22" s="1"/>
  <c r="BC105" i="22" a="1"/>
  <c r="BC105" i="22" s="1"/>
  <c r="BC214" i="22" a="1"/>
  <c r="BC214" i="22" s="1"/>
  <c r="BC286" i="22" a="1"/>
  <c r="BC286" i="22" s="1"/>
  <c r="BC360" i="22" a="1"/>
  <c r="BC360" i="22" s="1"/>
  <c r="BC442" i="22" a="1"/>
  <c r="BC442" i="22" s="1"/>
  <c r="BC101" i="22" a="1"/>
  <c r="BC101" i="22" s="1"/>
  <c r="BC225" i="22" a="1"/>
  <c r="BC225" i="22" s="1"/>
  <c r="BI47" i="22"/>
  <c r="BI68" i="22"/>
  <c r="BF90" i="22"/>
  <c r="BG90" i="22" s="1"/>
  <c r="BH90" i="22" s="1"/>
  <c r="BF101" i="22"/>
  <c r="BG101" i="22" s="1"/>
  <c r="BH101" i="22" s="1"/>
  <c r="BF110" i="22"/>
  <c r="BG110" i="22" s="1"/>
  <c r="BH110" i="22" s="1"/>
  <c r="BI115" i="22"/>
  <c r="BC123" i="22" a="1"/>
  <c r="BC123" i="22" s="1"/>
  <c r="BC162" i="22" a="1"/>
  <c r="BC162" i="22" s="1"/>
  <c r="BF166" i="22"/>
  <c r="BG166" i="22" s="1"/>
  <c r="BH166" i="22" s="1"/>
  <c r="BF190" i="22"/>
  <c r="BG190" i="22" s="1"/>
  <c r="BH190" i="22" s="1"/>
  <c r="BC204" i="22" a="1"/>
  <c r="BC204" i="22" s="1"/>
  <c r="BF214" i="22"/>
  <c r="BG214" i="22" s="1"/>
  <c r="BH214" i="22" s="1"/>
  <c r="BC238" i="22" a="1"/>
  <c r="BC238" i="22" s="1"/>
  <c r="BI265" i="22"/>
  <c r="BC276" i="22" a="1"/>
  <c r="BC276" i="22" s="1"/>
  <c r="BF282" i="22"/>
  <c r="BG282" i="22" s="1"/>
  <c r="BH282" i="22" s="1"/>
  <c r="BF286" i="22"/>
  <c r="BG286" i="22" s="1"/>
  <c r="BH286" i="22" s="1"/>
  <c r="BI308" i="22"/>
  <c r="BC340" i="22" a="1"/>
  <c r="BC340" i="22" s="1"/>
  <c r="BI351" i="22"/>
  <c r="BF360" i="22"/>
  <c r="BG360" i="22" s="1"/>
  <c r="BH360" i="22" s="1"/>
  <c r="BF367" i="22"/>
  <c r="BG367" i="22" s="1"/>
  <c r="BH367" i="22" s="1"/>
  <c r="BC390" i="22" a="1"/>
  <c r="BC390" i="22" s="1"/>
  <c r="BF392" i="22"/>
  <c r="BG392" i="22" s="1"/>
  <c r="BH392" i="22" s="1"/>
  <c r="BC98" i="22" a="1"/>
  <c r="BC98" i="22" s="1"/>
  <c r="BI58" i="22"/>
  <c r="BC78" i="22" a="1"/>
  <c r="BC78" i="22" s="1"/>
  <c r="BF98" i="22"/>
  <c r="BG98" i="22" s="1"/>
  <c r="BH98" i="22" s="1"/>
  <c r="BC53" i="22" a="1"/>
  <c r="BC53" i="22" s="1"/>
  <c r="BF53" i="22"/>
  <c r="BG53" i="22" s="1"/>
  <c r="BH53" i="22" s="1"/>
  <c r="AI88" i="22"/>
  <c r="AW22" i="22" a="1"/>
  <c r="AW22" i="22" s="1"/>
  <c r="AW438" i="22"/>
  <c r="AI139" i="22"/>
  <c r="AI140" i="22" s="1"/>
  <c r="AW442" i="22"/>
  <c r="AT447" i="22"/>
  <c r="AQ441" i="22" s="1"/>
  <c r="AW436" i="22"/>
  <c r="BK383" i="22"/>
  <c r="BL383" i="22" s="1"/>
  <c r="BM383" i="22" s="1"/>
  <c r="BD383" i="22"/>
  <c r="BI394" i="22"/>
  <c r="BC394" i="22" a="1"/>
  <c r="BC394" i="22" s="1"/>
  <c r="BF394" i="22"/>
  <c r="BG394" i="22" s="1"/>
  <c r="BH394" i="22" s="1"/>
  <c r="BK437" i="22"/>
  <c r="BL437" i="22" s="1"/>
  <c r="BM437" i="22" s="1"/>
  <c r="BD437" i="22"/>
  <c r="BK158" i="22"/>
  <c r="BL158" i="22" s="1"/>
  <c r="BM158" i="22" s="1"/>
  <c r="BD158" i="22" s="1"/>
  <c r="BC70" i="22" a="1"/>
  <c r="BC70" i="22" s="1"/>
  <c r="BI70" i="22"/>
  <c r="BF70" i="22"/>
  <c r="BG70" i="22" s="1"/>
  <c r="BH70" i="22" s="1"/>
  <c r="BF232" i="22"/>
  <c r="BG232" i="22" s="1"/>
  <c r="BH232" i="22" s="1"/>
  <c r="BC232" i="22" a="1"/>
  <c r="BC232" i="22" s="1"/>
  <c r="BI232" i="22"/>
  <c r="BI355" i="22"/>
  <c r="BC355" i="22" a="1"/>
  <c r="BC355" i="22" s="1"/>
  <c r="BF355" i="22"/>
  <c r="BG355" i="22" s="1"/>
  <c r="BH355" i="22" s="1"/>
  <c r="BF457" i="22"/>
  <c r="BG457" i="22" s="1"/>
  <c r="BH457" i="22" s="1"/>
  <c r="BC457" i="22" a="1"/>
  <c r="BC457" i="22" s="1"/>
  <c r="BK95" i="22"/>
  <c r="BL95" i="22" s="1"/>
  <c r="BM95" i="22" s="1"/>
  <c r="BD95" i="22" s="1"/>
  <c r="BC99" i="22" a="1"/>
  <c r="BC99" i="22" s="1"/>
  <c r="BF99" i="22"/>
  <c r="BG99" i="22" s="1"/>
  <c r="BH99" i="22" s="1"/>
  <c r="BI196" i="22"/>
  <c r="BC196" i="22" a="1"/>
  <c r="BC196" i="22" s="1"/>
  <c r="BD232" i="22"/>
  <c r="BF312" i="22"/>
  <c r="BG312" i="22" s="1"/>
  <c r="BH312" i="22" s="1"/>
  <c r="BC426" i="22" a="1"/>
  <c r="BC426" i="22" s="1"/>
  <c r="BF426" i="22"/>
  <c r="BG426" i="22" s="1"/>
  <c r="BH426" i="22" s="1"/>
  <c r="BI451" i="22"/>
  <c r="BF451" i="22"/>
  <c r="BG451" i="22" s="1"/>
  <c r="BH451" i="22" s="1"/>
  <c r="BC451" i="22" a="1"/>
  <c r="BC451" i="22" s="1"/>
  <c r="BR17" i="22" a="1"/>
  <c r="BR17" i="22" s="1"/>
  <c r="BI306" i="22"/>
  <c r="BC306" i="22" a="1"/>
  <c r="BC306" i="22" s="1"/>
  <c r="BF306" i="22"/>
  <c r="BG306" i="22" s="1"/>
  <c r="BH306" i="22" s="1"/>
  <c r="BI312" i="22"/>
  <c r="BF341" i="22"/>
  <c r="BG341" i="22" s="1"/>
  <c r="BH341" i="22" s="1"/>
  <c r="BC341" i="22" a="1"/>
  <c r="BC341" i="22" s="1"/>
  <c r="BK426" i="22"/>
  <c r="BL426" i="22" s="1"/>
  <c r="BM426" i="22" s="1"/>
  <c r="BD426" i="22"/>
  <c r="BD468" i="22"/>
  <c r="BK468" i="22"/>
  <c r="BL468" i="22" s="1"/>
  <c r="BM468" i="22" s="1"/>
  <c r="BC41" i="22" a="1"/>
  <c r="BC41" i="22" s="1"/>
  <c r="BB41" i="22" s="1"/>
  <c r="BK31" i="22"/>
  <c r="BL31" i="22" s="1"/>
  <c r="BM31" i="22" s="1"/>
  <c r="BD31" i="22" s="1"/>
  <c r="BK324" i="22"/>
  <c r="BL324" i="22" s="1"/>
  <c r="BM324" i="22" s="1"/>
  <c r="BD324" i="22"/>
  <c r="BD282" i="22"/>
  <c r="BK282" i="22"/>
  <c r="BL282" i="22" s="1"/>
  <c r="BM282" i="22" s="1"/>
  <c r="BD68" i="22"/>
  <c r="BF279" i="22"/>
  <c r="BG279" i="22" s="1"/>
  <c r="BH279" i="22" s="1"/>
  <c r="BC279" i="22" a="1"/>
  <c r="BC279" i="22" s="1"/>
  <c r="BC389" i="22" a="1"/>
  <c r="BC389" i="22" s="1"/>
  <c r="BF389" i="22"/>
  <c r="BG389" i="22" s="1"/>
  <c r="BH389" i="22" s="1"/>
  <c r="BK117" i="22"/>
  <c r="BL117" i="22" s="1"/>
  <c r="BM117" i="22" s="1"/>
  <c r="BD117" i="22" s="1"/>
  <c r="BC210" i="22" a="1"/>
  <c r="BC210" i="22" s="1"/>
  <c r="BI210" i="22"/>
  <c r="BF210" i="22"/>
  <c r="BG210" i="22" s="1"/>
  <c r="BH210" i="22" s="1"/>
  <c r="BI266" i="22"/>
  <c r="BF266" i="22"/>
  <c r="BG266" i="22" s="1"/>
  <c r="BH266" i="22" s="1"/>
  <c r="BC266" i="22" a="1"/>
  <c r="BC266" i="22" s="1"/>
  <c r="BI483" i="22"/>
  <c r="BC483" i="22" a="1"/>
  <c r="BC483" i="22" s="1"/>
  <c r="BK210" i="22"/>
  <c r="BL210" i="22" s="1"/>
  <c r="BM210" i="22" s="1"/>
  <c r="BD210" i="22" s="1"/>
  <c r="BF472" i="22"/>
  <c r="BG472" i="22" s="1"/>
  <c r="BH472" i="22" s="1"/>
  <c r="K540" i="22"/>
  <c r="L537" i="22" s="1" a="1"/>
  <c r="L537" i="22" s="1"/>
  <c r="O537" i="22" s="1"/>
  <c r="K541" i="22"/>
  <c r="K542" i="22" s="1"/>
  <c r="K543" i="22" s="1"/>
  <c r="K544" i="22" s="1"/>
  <c r="K582" i="22"/>
  <c r="L579" i="22" s="1" a="1"/>
  <c r="L579" i="22" s="1"/>
  <c r="O579" i="22" s="1"/>
  <c r="K583" i="22"/>
  <c r="K584" i="22" s="1"/>
  <c r="K585" i="22" s="1"/>
  <c r="K586" i="22" s="1"/>
  <c r="K597" i="22"/>
  <c r="K598" i="22" s="1"/>
  <c r="K599" i="22" s="1"/>
  <c r="K600" i="22" s="1"/>
  <c r="K596" i="22"/>
  <c r="L593" i="22" s="1" a="1"/>
  <c r="L593" i="22" s="1"/>
  <c r="O593" i="22" s="1"/>
  <c r="BC206" i="22" a="1"/>
  <c r="BC206" i="22" s="1"/>
  <c r="BI206" i="22"/>
  <c r="BC160" i="22" a="1"/>
  <c r="BC160" i="22" s="1"/>
  <c r="BF160" i="22"/>
  <c r="BG160" i="22" s="1"/>
  <c r="BH160" i="22" s="1"/>
  <c r="BK206" i="22"/>
  <c r="BL206" i="22" s="1"/>
  <c r="BM206" i="22" s="1"/>
  <c r="BD206" i="22" s="1"/>
  <c r="BF324" i="22"/>
  <c r="BG324" i="22" s="1"/>
  <c r="BH324" i="22" s="1"/>
  <c r="BC324" i="22" a="1"/>
  <c r="BC324" i="22" s="1"/>
  <c r="BC198" i="22" a="1"/>
  <c r="BC198" i="22" s="1"/>
  <c r="BI198" i="22"/>
  <c r="BF198" i="22"/>
  <c r="BG198" i="22" s="1"/>
  <c r="BH198" i="22" s="1"/>
  <c r="BD247" i="22"/>
  <c r="BK247" i="22"/>
  <c r="BL247" i="22" s="1"/>
  <c r="BM247" i="22" s="1"/>
  <c r="BC31" i="22" a="1"/>
  <c r="BC31" i="22" s="1"/>
  <c r="BB31" i="22" s="1"/>
  <c r="BF334" i="22"/>
  <c r="BG334" i="22" s="1"/>
  <c r="BH334" i="22" s="1"/>
  <c r="BD385" i="22"/>
  <c r="BK385" i="22"/>
  <c r="BL385" i="22" s="1"/>
  <c r="BM385" i="22" s="1"/>
  <c r="BI472" i="22"/>
  <c r="BD366" i="22"/>
  <c r="BK366" i="22"/>
  <c r="BL366" i="22" s="1"/>
  <c r="BM366" i="22" s="1"/>
  <c r="BK435" i="22"/>
  <c r="BL435" i="22" s="1"/>
  <c r="BM435" i="22" s="1"/>
  <c r="BD435" i="22"/>
  <c r="BC73" i="22" a="1"/>
  <c r="BC73" i="22" s="1"/>
  <c r="BI73" i="22"/>
  <c r="BF73" i="22"/>
  <c r="BG73" i="22" s="1"/>
  <c r="BH73" i="22" s="1"/>
  <c r="K162" i="22"/>
  <c r="L159" i="22" s="1" a="1"/>
  <c r="L159" i="22" s="1"/>
  <c r="O159" i="22" s="1"/>
  <c r="K163" i="22"/>
  <c r="K164" i="22" s="1"/>
  <c r="K165" i="22" s="1"/>
  <c r="K166" i="22" s="1"/>
  <c r="BF318" i="22"/>
  <c r="BG318" i="22" s="1"/>
  <c r="BH318" i="22" s="1"/>
  <c r="BC318" i="22" a="1"/>
  <c r="BC318" i="22" s="1"/>
  <c r="BF206" i="22"/>
  <c r="BG206" i="22" s="1"/>
  <c r="BH206" i="22" s="1"/>
  <c r="BD208" i="22"/>
  <c r="BI334" i="22"/>
  <c r="BI189" i="22"/>
  <c r="BC189" i="22" a="1"/>
  <c r="BC189" i="22" s="1"/>
  <c r="BK414" i="22"/>
  <c r="BL414" i="22" s="1"/>
  <c r="BM414" i="22" s="1"/>
  <c r="BD414" i="22"/>
  <c r="BK213" i="22"/>
  <c r="BL213" i="22" s="1"/>
  <c r="BM213" i="22" s="1"/>
  <c r="BD213" i="22" s="1"/>
  <c r="BF215" i="22"/>
  <c r="BG215" i="22" s="1"/>
  <c r="BH215" i="22" s="1"/>
  <c r="BC215" i="22" a="1"/>
  <c r="BC215" i="22" s="1"/>
  <c r="BC297" i="22" a="1"/>
  <c r="BC297" i="22" s="1"/>
  <c r="BI297" i="22"/>
  <c r="BK440" i="22"/>
  <c r="BL440" i="22" s="1"/>
  <c r="BM440" i="22" s="1"/>
  <c r="BD440" i="22"/>
  <c r="BF102" i="22"/>
  <c r="BG102" i="22" s="1"/>
  <c r="BH102" i="22" s="1"/>
  <c r="BI102" i="22"/>
  <c r="BF458" i="22"/>
  <c r="BG458" i="22" s="1"/>
  <c r="BH458" i="22" s="1"/>
  <c r="BI458" i="22"/>
  <c r="BC458" i="22" a="1"/>
  <c r="BC458" i="22" s="1"/>
  <c r="BK402" i="22"/>
  <c r="BL402" i="22" s="1"/>
  <c r="BM402" i="22" s="1"/>
  <c r="BD402" i="22"/>
  <c r="BI91" i="22"/>
  <c r="BF91" i="22"/>
  <c r="BG91" i="22" s="1"/>
  <c r="BH91" i="22" s="1"/>
  <c r="BF217" i="22"/>
  <c r="BG217" i="22" s="1"/>
  <c r="BH217" i="22" s="1"/>
  <c r="BI217" i="22"/>
  <c r="BK419" i="22"/>
  <c r="BL419" i="22" s="1"/>
  <c r="BM419" i="22" s="1"/>
  <c r="BD419" i="22"/>
  <c r="BK443" i="22"/>
  <c r="BL443" i="22" s="1"/>
  <c r="BM443" i="22" s="1"/>
  <c r="BD443" i="22"/>
  <c r="BI469" i="22"/>
  <c r="BC469" i="22" a="1"/>
  <c r="BC469" i="22" s="1"/>
  <c r="BF484" i="22"/>
  <c r="BG484" i="22" s="1"/>
  <c r="BH484" i="22" s="1"/>
  <c r="BC484" i="22" a="1"/>
  <c r="BC484" i="22" s="1"/>
  <c r="Y70" i="22"/>
  <c r="Y118" i="22"/>
  <c r="Y66" i="22"/>
  <c r="Y121" i="22"/>
  <c r="Y52" i="22"/>
  <c r="Y21" i="22"/>
  <c r="Y116" i="22"/>
  <c r="Y54" i="22"/>
  <c r="Y129" i="22"/>
  <c r="Y53" i="22"/>
  <c r="Y107" i="22"/>
  <c r="Y80" i="22"/>
  <c r="Y74" i="22"/>
  <c r="Y73" i="22"/>
  <c r="Y71" i="22"/>
  <c r="Y51" i="22"/>
  <c r="Y44" i="22"/>
  <c r="BI184" i="22"/>
  <c r="BC184" i="22" a="1"/>
  <c r="BC184" i="22" s="1"/>
  <c r="BF240" i="22"/>
  <c r="BG240" i="22" s="1"/>
  <c r="BH240" i="22" s="1"/>
  <c r="BC240" i="22" a="1"/>
  <c r="BC240" i="22" s="1"/>
  <c r="BK288" i="22"/>
  <c r="BL288" i="22" s="1"/>
  <c r="BM288" i="22" s="1"/>
  <c r="BD288" i="22"/>
  <c r="BD128" i="22"/>
  <c r="BK264" i="22"/>
  <c r="BL264" i="22" s="1"/>
  <c r="BM264" i="22" s="1"/>
  <c r="BD264" i="22"/>
  <c r="BI66" i="22"/>
  <c r="BC66" i="22" a="1"/>
  <c r="BC66" i="22" s="1"/>
  <c r="BF66" i="22"/>
  <c r="BG66" i="22" s="1"/>
  <c r="BH66" i="22" s="1"/>
  <c r="BD96" i="22"/>
  <c r="BF292" i="22"/>
  <c r="BG292" i="22" s="1"/>
  <c r="BH292" i="22" s="1"/>
  <c r="BC292" i="22" a="1"/>
  <c r="BC292" i="22" s="1"/>
  <c r="BI354" i="22"/>
  <c r="BF354" i="22"/>
  <c r="BG354" i="22" s="1"/>
  <c r="BH354" i="22" s="1"/>
  <c r="Y28" i="22"/>
  <c r="BF67" i="22"/>
  <c r="BG67" i="22" s="1"/>
  <c r="BH67" i="22" s="1"/>
  <c r="BC67" i="22" a="1"/>
  <c r="BC67" i="22" s="1"/>
  <c r="BK139" i="22"/>
  <c r="BL139" i="22" s="1"/>
  <c r="BM139" i="22" s="1"/>
  <c r="BD139" i="22" s="1"/>
  <c r="BK258" i="22"/>
  <c r="BL258" i="22" s="1"/>
  <c r="BM258" i="22" s="1"/>
  <c r="BI296" i="22"/>
  <c r="BI346" i="22"/>
  <c r="BI372" i="22"/>
  <c r="BC372" i="22" a="1"/>
  <c r="BC372" i="22" s="1"/>
  <c r="BK387" i="22"/>
  <c r="BL387" i="22" s="1"/>
  <c r="BM387" i="22" s="1"/>
  <c r="BK392" i="22"/>
  <c r="BL392" i="22" s="1"/>
  <c r="BM392" i="22" s="1"/>
  <c r="BD392" i="22"/>
  <c r="BF449" i="22"/>
  <c r="BG449" i="22" s="1"/>
  <c r="BH449" i="22" s="1"/>
  <c r="BC449" i="22" a="1"/>
  <c r="BC449" i="22" s="1"/>
  <c r="BD451" i="22"/>
  <c r="BD380" i="22"/>
  <c r="BK380" i="22"/>
  <c r="BL380" i="22" s="1"/>
  <c r="BM380" i="22" s="1"/>
  <c r="BI82" i="22"/>
  <c r="BC82" i="22" a="1"/>
  <c r="BC82" i="22" s="1"/>
  <c r="BF466" i="22"/>
  <c r="BG466" i="22" s="1"/>
  <c r="BH466" i="22" s="1"/>
  <c r="BC466" i="22" a="1"/>
  <c r="BC466" i="22" s="1"/>
  <c r="BC77" i="22" a="1"/>
  <c r="BC77" i="22" s="1"/>
  <c r="BI77" i="22"/>
  <c r="BF77" i="22"/>
  <c r="BG77" i="22" s="1"/>
  <c r="BH77" i="22" s="1"/>
  <c r="BC211" i="22" a="1"/>
  <c r="BC211" i="22" s="1"/>
  <c r="BI211" i="22"/>
  <c r="BF211" i="22"/>
  <c r="BG211" i="22" s="1"/>
  <c r="BH211" i="22" s="1"/>
  <c r="BI413" i="22"/>
  <c r="BF413" i="22"/>
  <c r="BG413" i="22" s="1"/>
  <c r="BH413" i="22" s="1"/>
  <c r="BC404" i="22" a="1"/>
  <c r="BC404" i="22" s="1"/>
  <c r="BF404" i="22"/>
  <c r="BG404" i="22" s="1"/>
  <c r="BH404" i="22" s="1"/>
  <c r="BK446" i="22"/>
  <c r="BL446" i="22" s="1"/>
  <c r="BM446" i="22" s="1"/>
  <c r="BD446" i="22"/>
  <c r="BI488" i="22"/>
  <c r="BF488" i="22"/>
  <c r="BG488" i="22" s="1"/>
  <c r="BH488" i="22" s="1"/>
  <c r="BC488" i="22" a="1"/>
  <c r="BC488" i="22" s="1"/>
  <c r="BI436" i="22"/>
  <c r="BC436" i="22" a="1"/>
  <c r="BC436" i="22" s="1"/>
  <c r="BI147" i="22"/>
  <c r="BC147" i="22" a="1"/>
  <c r="BC147" i="22" s="1"/>
  <c r="BI244" i="22"/>
  <c r="BC244" i="22" a="1"/>
  <c r="BC244" i="22" s="1"/>
  <c r="BK299" i="22"/>
  <c r="BL299" i="22" s="1"/>
  <c r="BM299" i="22" s="1"/>
  <c r="BD299" i="22"/>
  <c r="Y33" i="22"/>
  <c r="BD101" i="22"/>
  <c r="K247" i="22"/>
  <c r="K248" i="22" s="1"/>
  <c r="K249" i="22" s="1"/>
  <c r="K250" i="22" s="1"/>
  <c r="K246" i="22"/>
  <c r="L243" i="22" s="1" a="1"/>
  <c r="L243" i="22" s="1"/>
  <c r="O243" i="22" s="1"/>
  <c r="BI344" i="22"/>
  <c r="BC344" i="22" a="1"/>
  <c r="BC344" i="22" s="1"/>
  <c r="BK395" i="22"/>
  <c r="BL395" i="22" s="1"/>
  <c r="BM395" i="22" s="1"/>
  <c r="BD395" i="22"/>
  <c r="BI439" i="22"/>
  <c r="BC439" i="22" a="1"/>
  <c r="BC439" i="22" s="1"/>
  <c r="BK76" i="22"/>
  <c r="BL76" i="22" s="1"/>
  <c r="BM76" i="22" s="1"/>
  <c r="BD76" i="22" s="1"/>
  <c r="K611" i="22"/>
  <c r="K612" i="22" s="1"/>
  <c r="K613" i="22" s="1"/>
  <c r="K614" i="22" s="1"/>
  <c r="K610" i="22"/>
  <c r="L607" i="22" s="1" a="1"/>
  <c r="L607" i="22" s="1"/>
  <c r="O607" i="22" s="1"/>
  <c r="Y39" i="22"/>
  <c r="Y103" i="22"/>
  <c r="BF139" i="22"/>
  <c r="BG139" i="22" s="1"/>
  <c r="BH139" i="22" s="1"/>
  <c r="BC139" i="22" a="1"/>
  <c r="BC139" i="22" s="1"/>
  <c r="BK240" i="22"/>
  <c r="BL240" i="22" s="1"/>
  <c r="BM240" i="22" s="1"/>
  <c r="BD240" i="22" s="1"/>
  <c r="BC258" i="22" a="1"/>
  <c r="BC258" i="22" s="1"/>
  <c r="BI258" i="22"/>
  <c r="BF258" i="22"/>
  <c r="BG258" i="22" s="1"/>
  <c r="BH258" i="22" s="1"/>
  <c r="BI368" i="22"/>
  <c r="BC368" i="22" a="1"/>
  <c r="BC368" i="22" s="1"/>
  <c r="BF368" i="22"/>
  <c r="BG368" i="22" s="1"/>
  <c r="BH368" i="22" s="1"/>
  <c r="Y23" i="22"/>
  <c r="K64" i="22"/>
  <c r="L61" i="22" s="1" a="1"/>
  <c r="L61" i="22" s="1"/>
  <c r="O61" i="22" s="1"/>
  <c r="K65" i="22"/>
  <c r="K66" i="22" s="1"/>
  <c r="K67" i="22" s="1"/>
  <c r="K68" i="22" s="1"/>
  <c r="BD66" i="22"/>
  <c r="BK100" i="22"/>
  <c r="BL100" i="22" s="1"/>
  <c r="BM100" i="22" s="1"/>
  <c r="BD100" i="22" s="1"/>
  <c r="BF135" i="22"/>
  <c r="BG135" i="22" s="1"/>
  <c r="BH135" i="22" s="1"/>
  <c r="BC135" i="22" a="1"/>
  <c r="BC135" i="22" s="1"/>
  <c r="BD472" i="22"/>
  <c r="BF476" i="22"/>
  <c r="BG476" i="22" s="1"/>
  <c r="BH476" i="22" s="1"/>
  <c r="BC476" i="22" a="1"/>
  <c r="BC476" i="22" s="1"/>
  <c r="BC479" i="22" a="1"/>
  <c r="BC479" i="22" s="1"/>
  <c r="BF274" i="22"/>
  <c r="BG274" i="22" s="1"/>
  <c r="BH274" i="22" s="1"/>
  <c r="BI274" i="22"/>
  <c r="BC274" i="22" a="1"/>
  <c r="BC274" i="22" s="1"/>
  <c r="BF375" i="22"/>
  <c r="BG375" i="22" s="1"/>
  <c r="BH375" i="22" s="1"/>
  <c r="BI375" i="22"/>
  <c r="BC375" i="22" a="1"/>
  <c r="BC375" i="22" s="1"/>
  <c r="BI167" i="22"/>
  <c r="BF167" i="22"/>
  <c r="BG167" i="22" s="1"/>
  <c r="BH167" i="22" s="1"/>
  <c r="BC167" i="22" a="1"/>
  <c r="BC167" i="22" s="1"/>
  <c r="BK251" i="22"/>
  <c r="BL251" i="22" s="1"/>
  <c r="BM251" i="22" s="1"/>
  <c r="BD251" i="22"/>
  <c r="BK274" i="22"/>
  <c r="BL274" i="22" s="1"/>
  <c r="BM274" i="22" s="1"/>
  <c r="BD274" i="22"/>
  <c r="BD464" i="22"/>
  <c r="BK464" i="22"/>
  <c r="BL464" i="22" s="1"/>
  <c r="BM464" i="22" s="1"/>
  <c r="BD477" i="22"/>
  <c r="BK477" i="22"/>
  <c r="BL477" i="22" s="1"/>
  <c r="BM477" i="22" s="1"/>
  <c r="BK353" i="22"/>
  <c r="BL353" i="22" s="1"/>
  <c r="BM353" i="22" s="1"/>
  <c r="BD353" i="22"/>
  <c r="BI281" i="22"/>
  <c r="BF281" i="22"/>
  <c r="BG281" i="22" s="1"/>
  <c r="BH281" i="22" s="1"/>
  <c r="BC319" i="22" a="1"/>
  <c r="BC319" i="22" s="1"/>
  <c r="BI319" i="22"/>
  <c r="BF319" i="22"/>
  <c r="BG319" i="22" s="1"/>
  <c r="BH319" i="22" s="1"/>
  <c r="BD371" i="22"/>
  <c r="BK371" i="22"/>
  <c r="BL371" i="22" s="1"/>
  <c r="BM371" i="22" s="1"/>
  <c r="BC145" i="22" a="1"/>
  <c r="BC145" i="22" s="1"/>
  <c r="BF145" i="22"/>
  <c r="BG145" i="22" s="1"/>
  <c r="BH145" i="22" s="1"/>
  <c r="BK404" i="22"/>
  <c r="BL404" i="22" s="1"/>
  <c r="BM404" i="22" s="1"/>
  <c r="BD404" i="22"/>
  <c r="AS65" i="22"/>
  <c r="BF120" i="22"/>
  <c r="BG120" i="22" s="1"/>
  <c r="BH120" i="22" s="1"/>
  <c r="BC120" i="22" a="1"/>
  <c r="BC120" i="22" s="1"/>
  <c r="BC267" i="22" a="1"/>
  <c r="BC267" i="22" s="1"/>
  <c r="BF267" i="22"/>
  <c r="BG267" i="22" s="1"/>
  <c r="BH267" i="22" s="1"/>
  <c r="BK486" i="22"/>
  <c r="BL486" i="22" s="1"/>
  <c r="BM486" i="22" s="1"/>
  <c r="BD486" i="22"/>
  <c r="AB120" i="22"/>
  <c r="AB91" i="22"/>
  <c r="AB69" i="22"/>
  <c r="AB109" i="22"/>
  <c r="AB100" i="22"/>
  <c r="AB82" i="22"/>
  <c r="BF75" i="22"/>
  <c r="BG75" i="22" s="1"/>
  <c r="BH75" i="22" s="1"/>
  <c r="BC75" i="22" a="1"/>
  <c r="BC75" i="22" s="1"/>
  <c r="AB122" i="22"/>
  <c r="BD176" i="22"/>
  <c r="Y38" i="22"/>
  <c r="AB48" i="22"/>
  <c r="Y50" i="22"/>
  <c r="K93" i="22"/>
  <c r="K94" i="22" s="1"/>
  <c r="K95" i="22" s="1"/>
  <c r="K96" i="22" s="1"/>
  <c r="Y102" i="22"/>
  <c r="BD171" i="22"/>
  <c r="T30" i="22"/>
  <c r="Y37" i="22"/>
  <c r="BK41" i="22"/>
  <c r="BL41" i="22" s="1"/>
  <c r="BM41" i="22" s="1"/>
  <c r="BD41" i="22" s="1"/>
  <c r="Y45" i="22"/>
  <c r="AB102" i="22"/>
  <c r="K120" i="22"/>
  <c r="L117" i="22" s="1" a="1"/>
  <c r="L117" i="22" s="1"/>
  <c r="O117" i="22" s="1"/>
  <c r="BD165" i="22"/>
  <c r="BI170" i="22"/>
  <c r="BF170" i="22"/>
  <c r="BG170" i="22" s="1"/>
  <c r="BH170" i="22" s="1"/>
  <c r="BF208" i="22"/>
  <c r="BG208" i="22" s="1"/>
  <c r="BH208" i="22" s="1"/>
  <c r="BC208" i="22" a="1"/>
  <c r="BC208" i="22" s="1"/>
  <c r="BI243" i="22"/>
  <c r="BC243" i="22" a="1"/>
  <c r="BC243" i="22" s="1"/>
  <c r="BF260" i="22"/>
  <c r="BG260" i="22" s="1"/>
  <c r="BH260" i="22" s="1"/>
  <c r="BC260" i="22" a="1"/>
  <c r="BC260" i="22" s="1"/>
  <c r="K288" i="22"/>
  <c r="L285" i="22" s="1" a="1"/>
  <c r="L285" i="22" s="1"/>
  <c r="O285" i="22" s="1"/>
  <c r="BF316" i="22"/>
  <c r="BG316" i="22" s="1"/>
  <c r="BH316" i="22" s="1"/>
  <c r="BC316" i="22" a="1"/>
  <c r="BC316" i="22" s="1"/>
  <c r="BI326" i="22"/>
  <c r="BF326" i="22"/>
  <c r="BG326" i="22" s="1"/>
  <c r="BH326" i="22" s="1"/>
  <c r="BC326" i="22" a="1"/>
  <c r="BC326" i="22" s="1"/>
  <c r="BK337" i="22"/>
  <c r="BL337" i="22" s="1"/>
  <c r="BM337" i="22" s="1"/>
  <c r="BD337" i="22"/>
  <c r="BK346" i="22"/>
  <c r="BL346" i="22" s="1"/>
  <c r="BM346" i="22" s="1"/>
  <c r="BD346" i="22"/>
  <c r="BI383" i="22"/>
  <c r="BF383" i="22"/>
  <c r="BG383" i="22" s="1"/>
  <c r="BH383" i="22" s="1"/>
  <c r="BC383" i="22" a="1"/>
  <c r="BC383" i="22" s="1"/>
  <c r="BI470" i="22"/>
  <c r="BC470" i="22" a="1"/>
  <c r="BC470" i="22" s="1"/>
  <c r="BF470" i="22"/>
  <c r="BG470" i="22" s="1"/>
  <c r="BH470" i="22" s="1"/>
  <c r="BK476" i="22"/>
  <c r="BL476" i="22" s="1"/>
  <c r="BM476" i="22" s="1"/>
  <c r="BD476" i="22"/>
  <c r="BK362" i="22"/>
  <c r="BL362" i="22" s="1"/>
  <c r="BM362" i="22" s="1"/>
  <c r="BD362" i="22"/>
  <c r="BI233" i="22"/>
  <c r="BF233" i="22"/>
  <c r="BG233" i="22" s="1"/>
  <c r="BH233" i="22" s="1"/>
  <c r="BI349" i="22"/>
  <c r="BF349" i="22"/>
  <c r="BG349" i="22" s="1"/>
  <c r="BH349" i="22" s="1"/>
  <c r="BF473" i="22"/>
  <c r="BG473" i="22" s="1"/>
  <c r="BH473" i="22" s="1"/>
  <c r="BC473" i="22" a="1"/>
  <c r="BC473" i="22" s="1"/>
  <c r="AN32" i="22"/>
  <c r="BK275" i="22"/>
  <c r="BL275" i="22" s="1"/>
  <c r="BM275" i="22" s="1"/>
  <c r="BD275" i="22"/>
  <c r="BI478" i="22"/>
  <c r="BF478" i="22"/>
  <c r="BG478" i="22" s="1"/>
  <c r="BH478" i="22" s="1"/>
  <c r="Z116" i="22"/>
  <c r="Z107" i="22"/>
  <c r="Z36" i="22"/>
  <c r="BI121" i="22"/>
  <c r="BF158" i="22"/>
  <c r="BG158" i="22" s="1"/>
  <c r="BH158" i="22" s="1"/>
  <c r="BI166" i="22"/>
  <c r="BC185" i="22" a="1"/>
  <c r="BC185" i="22" s="1"/>
  <c r="BI185" i="22"/>
  <c r="BF238" i="22"/>
  <c r="BG238" i="22" s="1"/>
  <c r="BH238" i="22" s="1"/>
  <c r="BF256" i="22"/>
  <c r="BG256" i="22" s="1"/>
  <c r="BH256" i="22" s="1"/>
  <c r="BC277" i="22" a="1"/>
  <c r="BC277" i="22" s="1"/>
  <c r="BI277" i="22"/>
  <c r="BI282" i="22"/>
  <c r="BK373" i="22"/>
  <c r="BL373" i="22" s="1"/>
  <c r="BM373" i="22" s="1"/>
  <c r="BI433" i="22"/>
  <c r="BI462" i="22"/>
  <c r="BC32" i="22" a="1"/>
  <c r="BC32" i="22" s="1"/>
  <c r="BB32" i="22" s="1"/>
  <c r="BK241" i="22"/>
  <c r="BL241" i="22" s="1"/>
  <c r="BM241" i="22" s="1"/>
  <c r="BD241" i="22" s="1"/>
  <c r="BK315" i="22"/>
  <c r="BL315" i="22" s="1"/>
  <c r="BM315" i="22" s="1"/>
  <c r="BD315" i="22"/>
  <c r="BI228" i="22"/>
  <c r="BF228" i="22"/>
  <c r="BG228" i="22" s="1"/>
  <c r="BH228" i="22" s="1"/>
  <c r="BF272" i="22"/>
  <c r="BG272" i="22" s="1"/>
  <c r="BH272" i="22" s="1"/>
  <c r="BC272" i="22" a="1"/>
  <c r="BC272" i="22" s="1"/>
  <c r="BK322" i="22"/>
  <c r="BL322" i="22" s="1"/>
  <c r="BM322" i="22" s="1"/>
  <c r="BD322" i="22"/>
  <c r="BI411" i="22"/>
  <c r="BC411" i="22" a="1"/>
  <c r="BC411" i="22" s="1"/>
  <c r="BF427" i="22"/>
  <c r="BG427" i="22" s="1"/>
  <c r="BH427" i="22" s="1"/>
  <c r="BI427" i="22"/>
  <c r="AN39" i="22"/>
  <c r="AA95" i="22"/>
  <c r="AA120" i="22"/>
  <c r="BF111" i="22"/>
  <c r="BG111" i="22" s="1"/>
  <c r="BH111" i="22" s="1"/>
  <c r="BC111" i="22" a="1"/>
  <c r="BC111" i="22" s="1"/>
  <c r="BD152" i="22"/>
  <c r="BF194" i="22"/>
  <c r="BG194" i="22" s="1"/>
  <c r="BH194" i="22" s="1"/>
  <c r="BC194" i="22" a="1"/>
  <c r="BC194" i="22" s="1"/>
  <c r="BF207" i="22"/>
  <c r="BG207" i="22" s="1"/>
  <c r="BH207" i="22" s="1"/>
  <c r="BI207" i="22"/>
  <c r="BI269" i="22"/>
  <c r="BC269" i="22" a="1"/>
  <c r="BC269" i="22" s="1"/>
  <c r="BF304" i="22"/>
  <c r="BG304" i="22" s="1"/>
  <c r="BH304" i="22" s="1"/>
  <c r="BI304" i="22"/>
  <c r="BF429" i="22"/>
  <c r="BG429" i="22" s="1"/>
  <c r="BH429" i="22" s="1"/>
  <c r="BC429" i="22" a="1"/>
  <c r="BC429" i="22" s="1"/>
  <c r="BK431" i="22"/>
  <c r="BL431" i="22" s="1"/>
  <c r="BM431" i="22" s="1"/>
  <c r="BD431" i="22"/>
  <c r="BD447" i="22"/>
  <c r="BK447" i="22"/>
  <c r="BL447" i="22" s="1"/>
  <c r="BM447" i="22" s="1"/>
  <c r="BF78" i="22"/>
  <c r="BG78" i="22" s="1"/>
  <c r="BH78" i="22" s="1"/>
  <c r="BF95" i="22"/>
  <c r="BG95" i="22" s="1"/>
  <c r="BH95" i="22" s="1"/>
  <c r="BI165" i="22"/>
  <c r="BI168" i="22"/>
  <c r="BC192" i="22" a="1"/>
  <c r="BC192" i="22" s="1"/>
  <c r="BF192" i="22"/>
  <c r="BG192" i="22" s="1"/>
  <c r="BH192" i="22" s="1"/>
  <c r="BF197" i="22"/>
  <c r="BG197" i="22" s="1"/>
  <c r="BH197" i="22" s="1"/>
  <c r="BI213" i="22"/>
  <c r="BK273" i="22"/>
  <c r="BL273" i="22" s="1"/>
  <c r="BM273" i="22" s="1"/>
  <c r="BK313" i="22"/>
  <c r="BL313" i="22" s="1"/>
  <c r="BM313" i="22" s="1"/>
  <c r="BI315" i="22"/>
  <c r="BI320" i="22"/>
  <c r="BI337" i="22"/>
  <c r="BF393" i="22"/>
  <c r="BG393" i="22" s="1"/>
  <c r="BH393" i="22" s="1"/>
  <c r="BC393" i="22" a="1"/>
  <c r="BC393" i="22" s="1"/>
  <c r="BK420" i="22"/>
  <c r="BL420" i="22" s="1"/>
  <c r="BM420" i="22" s="1"/>
  <c r="BI481" i="22"/>
  <c r="BF309" i="22"/>
  <c r="BG309" i="22" s="1"/>
  <c r="BH309" i="22" s="1"/>
  <c r="BI309" i="22"/>
  <c r="BC42" i="22" a="1"/>
  <c r="BC42" i="22" s="1"/>
  <c r="BB42" i="22" s="1"/>
  <c r="AS45" i="22"/>
  <c r="BC56" i="22" a="1"/>
  <c r="BC56" i="22" s="1"/>
  <c r="BB56" i="22" s="1"/>
  <c r="BF56" i="22"/>
  <c r="BG56" i="22" s="1"/>
  <c r="BH56" i="22" s="1"/>
  <c r="BI56" i="22" s="1"/>
  <c r="BK123" i="22"/>
  <c r="BL123" i="22" s="1"/>
  <c r="BM123" i="22" s="1"/>
  <c r="BD123" i="22" s="1"/>
  <c r="AA129" i="22"/>
  <c r="BF154" i="22"/>
  <c r="BG154" i="22" s="1"/>
  <c r="BH154" i="22" s="1"/>
  <c r="BC154" i="22" a="1"/>
  <c r="BC154" i="22" s="1"/>
  <c r="BF163" i="22"/>
  <c r="BG163" i="22" s="1"/>
  <c r="BH163" i="22" s="1"/>
  <c r="BC163" i="22" a="1"/>
  <c r="BC163" i="22" s="1"/>
  <c r="AB128" i="22"/>
  <c r="AB118" i="22"/>
  <c r="AB97" i="22"/>
  <c r="AB76" i="22"/>
  <c r="AB73" i="22"/>
  <c r="AB129" i="22"/>
  <c r="AB127" i="22"/>
  <c r="AB99" i="22"/>
  <c r="AB98" i="22"/>
  <c r="AB92" i="22"/>
  <c r="AB131" i="22"/>
  <c r="AB125" i="22"/>
  <c r="AB112" i="22"/>
  <c r="AB105" i="22"/>
  <c r="AB72" i="22"/>
  <c r="AB90" i="22"/>
  <c r="AB60" i="22"/>
  <c r="AB126" i="22"/>
  <c r="AB106" i="22"/>
  <c r="AB88" i="22"/>
  <c r="AB79" i="22"/>
  <c r="AB40" i="22"/>
  <c r="AB130" i="22"/>
  <c r="AB121" i="22"/>
  <c r="AB103" i="22"/>
  <c r="AB93" i="22"/>
  <c r="AB85" i="22"/>
  <c r="AB83" i="22"/>
  <c r="AB68" i="22"/>
  <c r="AB63" i="22"/>
  <c r="AB59" i="22"/>
  <c r="AB54" i="22"/>
  <c r="AB41" i="22"/>
  <c r="AB37" i="22"/>
  <c r="AB115" i="22"/>
  <c r="AB101" i="22"/>
  <c r="AB80" i="22"/>
  <c r="AB46" i="22"/>
  <c r="AB113" i="22"/>
  <c r="AB104" i="22"/>
  <c r="AB96" i="22"/>
  <c r="AB64" i="22"/>
  <c r="AB55" i="22"/>
  <c r="AB47" i="22"/>
  <c r="AB43" i="22"/>
  <c r="AB39" i="22"/>
  <c r="AB24" i="22"/>
  <c r="AB57" i="22"/>
  <c r="AB32" i="22"/>
  <c r="AB27" i="22"/>
  <c r="AB22" i="22"/>
  <c r="AB29" i="22"/>
  <c r="AB95" i="22"/>
  <c r="AB44" i="22"/>
  <c r="AB124" i="22"/>
  <c r="AB117" i="22"/>
  <c r="AB110" i="22"/>
  <c r="AB87" i="22"/>
  <c r="AB66" i="22"/>
  <c r="AB65" i="22"/>
  <c r="AB35" i="22"/>
  <c r="AB119" i="22"/>
  <c r="AB116" i="22"/>
  <c r="AB89" i="22"/>
  <c r="AB107" i="22"/>
  <c r="AB86" i="22"/>
  <c r="AB50" i="22"/>
  <c r="AB45" i="22"/>
  <c r="AB30" i="22"/>
  <c r="AB70" i="22"/>
  <c r="AB62" i="22"/>
  <c r="AB53" i="22"/>
  <c r="AB123" i="22"/>
  <c r="BF138" i="22"/>
  <c r="BG138" i="22" s="1"/>
  <c r="BH138" i="22" s="1"/>
  <c r="BC138" i="22" a="1"/>
  <c r="BC138" i="22" s="1"/>
  <c r="BC29" i="22" a="1"/>
  <c r="BC29" i="22" s="1"/>
  <c r="BB29" i="22" s="1"/>
  <c r="BC30" i="22" a="1"/>
  <c r="BC30" i="22" s="1"/>
  <c r="BB30" i="22" s="1"/>
  <c r="AA36" i="22"/>
  <c r="AA42" i="22"/>
  <c r="AS48" i="22"/>
  <c r="BC60" i="22" a="1"/>
  <c r="BC60" i="22" s="1"/>
  <c r="BB60" i="22" s="1"/>
  <c r="AA73" i="22"/>
  <c r="BK74" i="22"/>
  <c r="BL74" i="22" s="1"/>
  <c r="BM74" i="22" s="1"/>
  <c r="BD74" i="22" s="1"/>
  <c r="AA78" i="22"/>
  <c r="AB114" i="22"/>
  <c r="AA123" i="22"/>
  <c r="BC143" i="22" a="1"/>
  <c r="BC143" i="22" s="1"/>
  <c r="BK150" i="22"/>
  <c r="BL150" i="22" s="1"/>
  <c r="BM150" i="22" s="1"/>
  <c r="BD150" i="22" s="1"/>
  <c r="BC156" i="22" a="1"/>
  <c r="BC156" i="22" s="1"/>
  <c r="BI156" i="22"/>
  <c r="BF156" i="22"/>
  <c r="BG156" i="22" s="1"/>
  <c r="BH156" i="22" s="1"/>
  <c r="BC285" i="22" a="1"/>
  <c r="BC285" i="22" s="1"/>
  <c r="BF285" i="22"/>
  <c r="BG285" i="22" s="1"/>
  <c r="BH285" i="22" s="1"/>
  <c r="BD326" i="22"/>
  <c r="BK326" i="22"/>
  <c r="BL326" i="22" s="1"/>
  <c r="BM326" i="22" s="1"/>
  <c r="BD452" i="22"/>
  <c r="BK452" i="22"/>
  <c r="BL452" i="22" s="1"/>
  <c r="BM452" i="22" s="1"/>
  <c r="AH75" i="22"/>
  <c r="K107" i="22"/>
  <c r="K108" i="22" s="1"/>
  <c r="K109" i="22" s="1"/>
  <c r="K110" i="22" s="1"/>
  <c r="K106" i="22"/>
  <c r="L103" i="22" s="1" a="1"/>
  <c r="L103" i="22" s="1"/>
  <c r="BF103" i="22"/>
  <c r="BG103" i="22" s="1"/>
  <c r="BH103" i="22" s="1"/>
  <c r="BC103" i="22" a="1"/>
  <c r="BC103" i="22" s="1"/>
  <c r="BI104" i="22"/>
  <c r="BC104" i="22" a="1"/>
  <c r="BC104" i="22" s="1"/>
  <c r="BC173" i="22" a="1"/>
  <c r="BC173" i="22" s="1"/>
  <c r="BF173" i="22"/>
  <c r="BG173" i="22" s="1"/>
  <c r="BH173" i="22" s="1"/>
  <c r="BF321" i="22"/>
  <c r="BG321" i="22" s="1"/>
  <c r="BH321" i="22" s="1"/>
  <c r="BC321" i="22" a="1"/>
  <c r="BC321" i="22" s="1"/>
  <c r="BI63" i="22"/>
  <c r="BF79" i="22"/>
  <c r="BG79" i="22" s="1"/>
  <c r="BH79" i="22" s="1"/>
  <c r="BC79" i="22" a="1"/>
  <c r="BC79" i="22" s="1"/>
  <c r="BK144" i="22"/>
  <c r="BL144" i="22" s="1"/>
  <c r="BM144" i="22" s="1"/>
  <c r="BD144" i="22" s="1"/>
  <c r="BC205" i="22" a="1"/>
  <c r="BC205" i="22" s="1"/>
  <c r="BI205" i="22"/>
  <c r="BK237" i="22"/>
  <c r="BL237" i="22" s="1"/>
  <c r="BM237" i="22" s="1"/>
  <c r="BD237" i="22" s="1"/>
  <c r="BC287" i="22" a="1"/>
  <c r="BC287" i="22" s="1"/>
  <c r="BF287" i="22"/>
  <c r="BG287" i="22" s="1"/>
  <c r="BH287" i="22" s="1"/>
  <c r="BI287" i="22"/>
  <c r="BK54" i="22"/>
  <c r="BL54" i="22" s="1"/>
  <c r="BM54" i="22" s="1"/>
  <c r="BD54" i="22" s="1"/>
  <c r="K149" i="22"/>
  <c r="K150" i="22" s="1"/>
  <c r="K151" i="22" s="1"/>
  <c r="K152" i="22" s="1"/>
  <c r="K148" i="22"/>
  <c r="L145" i="22" s="1" a="1"/>
  <c r="L145" i="22" s="1"/>
  <c r="BF182" i="22"/>
  <c r="BG182" i="22" s="1"/>
  <c r="BH182" i="22" s="1"/>
  <c r="BC182" i="22" a="1"/>
  <c r="BC182" i="22" s="1"/>
  <c r="BC262" i="22" a="1"/>
  <c r="BC262" i="22" s="1"/>
  <c r="BF262" i="22"/>
  <c r="BG262" i="22" s="1"/>
  <c r="BH262" i="22" s="1"/>
  <c r="BD342" i="22"/>
  <c r="BK342" i="22"/>
  <c r="BL342" i="22" s="1"/>
  <c r="BM342" i="22" s="1"/>
  <c r="BC33" i="22" a="1"/>
  <c r="BC33" i="22" s="1"/>
  <c r="BB33" i="22" s="1"/>
  <c r="BK35" i="22"/>
  <c r="BL35" i="22" s="1"/>
  <c r="BM35" i="22" s="1"/>
  <c r="BD35" i="22" s="1"/>
  <c r="BC36" i="22" a="1"/>
  <c r="BC36" i="22" s="1"/>
  <c r="BB36" i="22" s="1"/>
  <c r="BC74" i="22" a="1"/>
  <c r="BC74" i="22" s="1"/>
  <c r="BF74" i="22"/>
  <c r="BG74" i="22" s="1"/>
  <c r="BH74" i="22" s="1"/>
  <c r="BK172" i="22"/>
  <c r="BL172" i="22" s="1"/>
  <c r="BM172" i="22" s="1"/>
  <c r="BD172" i="22" s="1"/>
  <c r="BD293" i="22"/>
  <c r="BK293" i="22"/>
  <c r="BL293" i="22" s="1"/>
  <c r="BM293" i="22" s="1"/>
  <c r="BD314" i="22"/>
  <c r="BK314" i="22"/>
  <c r="BL314" i="22" s="1"/>
  <c r="BM314" i="22" s="1"/>
  <c r="AS69" i="22"/>
  <c r="BD92" i="22"/>
  <c r="BK151" i="22"/>
  <c r="BL151" i="22" s="1"/>
  <c r="BM151" i="22" s="1"/>
  <c r="BD151" i="22" s="1"/>
  <c r="K177" i="22"/>
  <c r="K178" i="22" s="1"/>
  <c r="K179" i="22" s="1"/>
  <c r="K180" i="22" s="1"/>
  <c r="K176" i="22"/>
  <c r="L173" i="22" s="1" a="1"/>
  <c r="L173" i="22" s="1"/>
  <c r="BI247" i="22"/>
  <c r="BF247" i="22"/>
  <c r="BG247" i="22" s="1"/>
  <c r="BH247" i="22" s="1"/>
  <c r="BI290" i="22"/>
  <c r="BF290" i="22"/>
  <c r="BG290" i="22" s="1"/>
  <c r="BH290" i="22" s="1"/>
  <c r="BC290" i="22" a="1"/>
  <c r="BC290" i="22" s="1"/>
  <c r="K358" i="22"/>
  <c r="L355" i="22" s="1" a="1"/>
  <c r="L355" i="22" s="1"/>
  <c r="K359" i="22"/>
  <c r="K360" i="22" s="1"/>
  <c r="K361" i="22" s="1"/>
  <c r="K362" i="22" s="1"/>
  <c r="BI298" i="22"/>
  <c r="BC298" i="22" a="1"/>
  <c r="BC298" i="22" s="1"/>
  <c r="BC328" i="22" a="1"/>
  <c r="BC328" i="22" s="1"/>
  <c r="BI328" i="22"/>
  <c r="BF328" i="22"/>
  <c r="BG328" i="22" s="1"/>
  <c r="BH328" i="22" s="1"/>
  <c r="AA28" i="22"/>
  <c r="AA49" i="22"/>
  <c r="AB61" i="22"/>
  <c r="BC71" i="22" a="1"/>
  <c r="BC71" i="22" s="1"/>
  <c r="BF71" i="22"/>
  <c r="BG71" i="22" s="1"/>
  <c r="BH71" i="22" s="1"/>
  <c r="BF249" i="22"/>
  <c r="BG249" i="22" s="1"/>
  <c r="BH249" i="22" s="1"/>
  <c r="BC249" i="22" a="1"/>
  <c r="BC249" i="22" s="1"/>
  <c r="BC255" i="22" a="1"/>
  <c r="BC255" i="22" s="1"/>
  <c r="BF255" i="22"/>
  <c r="BG255" i="22" s="1"/>
  <c r="BH255" i="22" s="1"/>
  <c r="AB49" i="22"/>
  <c r="BD49" i="22"/>
  <c r="AS51" i="22"/>
  <c r="AB52" i="22"/>
  <c r="AA56" i="22"/>
  <c r="BK82" i="22"/>
  <c r="BL82" i="22" s="1"/>
  <c r="BM82" i="22" s="1"/>
  <c r="BD82" i="22" s="1"/>
  <c r="BI212" i="22"/>
  <c r="BC212" i="22" a="1"/>
  <c r="BC212" i="22" s="1"/>
  <c r="BK218" i="22"/>
  <c r="BL218" i="22" s="1"/>
  <c r="BM218" i="22" s="1"/>
  <c r="BD218" i="22" s="1"/>
  <c r="BK354" i="22"/>
  <c r="BL354" i="22" s="1"/>
  <c r="BM354" i="22" s="1"/>
  <c r="BD354" i="22"/>
  <c r="AA21" i="22"/>
  <c r="BF45" i="22"/>
  <c r="BG45" i="22" s="1"/>
  <c r="BH45" i="22" s="1"/>
  <c r="BC45" i="22" a="1"/>
  <c r="BC45" i="22" s="1"/>
  <c r="BC50" i="22" a="1"/>
  <c r="BC50" i="22" s="1"/>
  <c r="BB50" i="22" s="1"/>
  <c r="BF50" i="22"/>
  <c r="BG50" i="22" s="1"/>
  <c r="BH50" i="22" s="1"/>
  <c r="BI50" i="22" s="1"/>
  <c r="AS54" i="22"/>
  <c r="AB56" i="22"/>
  <c r="AB74" i="22"/>
  <c r="BF134" i="22"/>
  <c r="BG134" i="22" s="1"/>
  <c r="BH134" i="22" s="1"/>
  <c r="BK143" i="22"/>
  <c r="BL143" i="22" s="1"/>
  <c r="BM143" i="22" s="1"/>
  <c r="BD143" i="22" s="1"/>
  <c r="BF187" i="22"/>
  <c r="BG187" i="22" s="1"/>
  <c r="BH187" i="22" s="1"/>
  <c r="BC187" i="22" a="1"/>
  <c r="BC187" i="22" s="1"/>
  <c r="BI187" i="22"/>
  <c r="BD196" i="22"/>
  <c r="BK225" i="22"/>
  <c r="BL225" i="22" s="1"/>
  <c r="BM225" i="22" s="1"/>
  <c r="BD225" i="22" s="1"/>
  <c r="BF230" i="22"/>
  <c r="BG230" i="22" s="1"/>
  <c r="BH230" i="22" s="1"/>
  <c r="BC230" i="22" a="1"/>
  <c r="BC230" i="22" s="1"/>
  <c r="BK238" i="22"/>
  <c r="BL238" i="22" s="1"/>
  <c r="BM238" i="22" s="1"/>
  <c r="BD238" i="22" s="1"/>
  <c r="BC301" i="22" a="1"/>
  <c r="BC301" i="22" s="1"/>
  <c r="BI301" i="22"/>
  <c r="BF301" i="22"/>
  <c r="BG301" i="22" s="1"/>
  <c r="BH301" i="22" s="1"/>
  <c r="BI384" i="22"/>
  <c r="BF384" i="22"/>
  <c r="BG384" i="22" s="1"/>
  <c r="BH384" i="22" s="1"/>
  <c r="BC384" i="22" a="1"/>
  <c r="BC384" i="22" s="1"/>
  <c r="K652" i="22"/>
  <c r="L649" i="22" s="1" a="1"/>
  <c r="L649" i="22" s="1"/>
  <c r="K653" i="22"/>
  <c r="K654" i="22" s="1"/>
  <c r="K655" i="22" s="1"/>
  <c r="K656" i="22" s="1"/>
  <c r="AB21" i="22"/>
  <c r="AB25" i="22"/>
  <c r="AB20" i="22" s="1"/>
  <c r="AN43" i="22"/>
  <c r="AS43" i="22" s="1"/>
  <c r="K50" i="22"/>
  <c r="L47" i="22" s="1" a="1"/>
  <c r="L47" i="22" s="1"/>
  <c r="AS52" i="22"/>
  <c r="BD53" i="22"/>
  <c r="AA108" i="22"/>
  <c r="AA126" i="22"/>
  <c r="BF137" i="22"/>
  <c r="BG137" i="22" s="1"/>
  <c r="BH137" i="22" s="1"/>
  <c r="BC137" i="22" a="1"/>
  <c r="BC137" i="22" s="1"/>
  <c r="BI137" i="22"/>
  <c r="BF148" i="22"/>
  <c r="BG148" i="22" s="1"/>
  <c r="BH148" i="22" s="1"/>
  <c r="BC148" i="22" a="1"/>
  <c r="BC148" i="22" s="1"/>
  <c r="BK187" i="22"/>
  <c r="BL187" i="22" s="1"/>
  <c r="BM187" i="22" s="1"/>
  <c r="BD187" i="22" s="1"/>
  <c r="BI209" i="22"/>
  <c r="BC209" i="22" a="1"/>
  <c r="BC209" i="22" s="1"/>
  <c r="BK230" i="22"/>
  <c r="BL230" i="22" s="1"/>
  <c r="BM230" i="22" s="1"/>
  <c r="BD230" i="22" s="1"/>
  <c r="BC291" i="22" a="1"/>
  <c r="BC291" i="22" s="1"/>
  <c r="BF291" i="22"/>
  <c r="BG291" i="22" s="1"/>
  <c r="BH291" i="22" s="1"/>
  <c r="BI291" i="22"/>
  <c r="BK305" i="22"/>
  <c r="BL305" i="22" s="1"/>
  <c r="BM305" i="22" s="1"/>
  <c r="BD305" i="22"/>
  <c r="BC57" i="22" a="1"/>
  <c r="BC57" i="22" s="1"/>
  <c r="BB57" i="22" s="1"/>
  <c r="BF259" i="22"/>
  <c r="BG259" i="22" s="1"/>
  <c r="BH259" i="22" s="1"/>
  <c r="BC259" i="22" a="1"/>
  <c r="BC259" i="22" s="1"/>
  <c r="BC52" i="22" a="1"/>
  <c r="BC52" i="22" s="1"/>
  <c r="BB52" i="22" s="1"/>
  <c r="BF52" i="22"/>
  <c r="BG52" i="22" s="1"/>
  <c r="BH52" i="22" s="1"/>
  <c r="BI52" i="22" s="1"/>
  <c r="BK129" i="22"/>
  <c r="BL129" i="22" s="1"/>
  <c r="BM129" i="22" s="1"/>
  <c r="BD129" i="22" s="1"/>
  <c r="BC159" i="22" a="1"/>
  <c r="BC159" i="22" s="1"/>
  <c r="BI159" i="22"/>
  <c r="BF159" i="22"/>
  <c r="BG159" i="22" s="1"/>
  <c r="BH159" i="22" s="1"/>
  <c r="BD61" i="22"/>
  <c r="AA70" i="22"/>
  <c r="BF83" i="22"/>
  <c r="BG83" i="22" s="1"/>
  <c r="BH83" i="22" s="1"/>
  <c r="BI83" i="22"/>
  <c r="AA114" i="22"/>
  <c r="BK136" i="22"/>
  <c r="BL136" i="22" s="1"/>
  <c r="BM136" i="22" s="1"/>
  <c r="BD136" i="22" s="1"/>
  <c r="BC49" i="22" a="1"/>
  <c r="BC49" i="22" s="1"/>
  <c r="BB49" i="22" s="1"/>
  <c r="BK29" i="22"/>
  <c r="BL29" i="22" s="1"/>
  <c r="BM29" i="22" s="1"/>
  <c r="BD29" i="22" s="1"/>
  <c r="BC51" i="22" a="1"/>
  <c r="BC51" i="22" s="1"/>
  <c r="BB51" i="22" s="1"/>
  <c r="BC40" i="22" a="1"/>
  <c r="BC40" i="22" s="1"/>
  <c r="BB40" i="22" s="1"/>
  <c r="BC62" i="22" a="1"/>
  <c r="BC62" i="22" s="1"/>
  <c r="BB62" i="22" s="1"/>
  <c r="BC59" i="22" a="1"/>
  <c r="BC59" i="22" s="1"/>
  <c r="BB59" i="22" s="1"/>
  <c r="BK36" i="22"/>
  <c r="BL36" i="22" s="1"/>
  <c r="BM36" i="22" s="1"/>
  <c r="BD36" i="22" s="1"/>
  <c r="AB77" i="22"/>
  <c r="AB78" i="22"/>
  <c r="BK97" i="22"/>
  <c r="BL97" i="22" s="1"/>
  <c r="BM97" i="22" s="1"/>
  <c r="BD97" i="22" s="1"/>
  <c r="BK32" i="22"/>
  <c r="BL32" i="22" s="1"/>
  <c r="BM32" i="22" s="1"/>
  <c r="BD32" i="22" s="1"/>
  <c r="BC35" i="22" a="1"/>
  <c r="BC35" i="22" s="1"/>
  <c r="BB35" i="22" s="1"/>
  <c r="AS47" i="22"/>
  <c r="BD50" i="22"/>
  <c r="BK69" i="22"/>
  <c r="BL69" i="22" s="1"/>
  <c r="BM69" i="22" s="1"/>
  <c r="BD69" i="22" s="1"/>
  <c r="AA71" i="22"/>
  <c r="AA75" i="22"/>
  <c r="AA81" i="22"/>
  <c r="AB94" i="22"/>
  <c r="AB108" i="22"/>
  <c r="BK130" i="22"/>
  <c r="BL130" i="22" s="1"/>
  <c r="BM130" i="22" s="1"/>
  <c r="BD130" i="22" s="1"/>
  <c r="BK140" i="22"/>
  <c r="BL140" i="22" s="1"/>
  <c r="BM140" i="22" s="1"/>
  <c r="BD140" i="22" s="1"/>
  <c r="BD177" i="22"/>
  <c r="BF205" i="22"/>
  <c r="BG205" i="22" s="1"/>
  <c r="BH205" i="22" s="1"/>
  <c r="BK227" i="22"/>
  <c r="BL227" i="22" s="1"/>
  <c r="BM227" i="22" s="1"/>
  <c r="BD227" i="22" s="1"/>
  <c r="BF257" i="22"/>
  <c r="BG257" i="22" s="1"/>
  <c r="BH257" i="22" s="1"/>
  <c r="BI257" i="22"/>
  <c r="BK263" i="22"/>
  <c r="BL263" i="22" s="1"/>
  <c r="BM263" i="22" s="1"/>
  <c r="BD263" i="22"/>
  <c r="BC55" i="22" a="1"/>
  <c r="BC55" i="22" s="1"/>
  <c r="BB55" i="22" s="1"/>
  <c r="BK77" i="22"/>
  <c r="BL77" i="22" s="1"/>
  <c r="BM77" i="22" s="1"/>
  <c r="BD77" i="22" s="1"/>
  <c r="BF80" i="22"/>
  <c r="BG80" i="22" s="1"/>
  <c r="BH80" i="22" s="1"/>
  <c r="BI80" i="22"/>
  <c r="BC80" i="22" a="1"/>
  <c r="BC80" i="22" s="1"/>
  <c r="BC86" i="22" a="1"/>
  <c r="BC86" i="22" s="1"/>
  <c r="BF86" i="22"/>
  <c r="BG86" i="22" s="1"/>
  <c r="BH86" i="22" s="1"/>
  <c r="BK87" i="22"/>
  <c r="BL87" i="22" s="1"/>
  <c r="BM87" i="22" s="1"/>
  <c r="BD87" i="22" s="1"/>
  <c r="BF179" i="22"/>
  <c r="BG179" i="22" s="1"/>
  <c r="BH179" i="22" s="1"/>
  <c r="BC179" i="22" a="1"/>
  <c r="BC179" i="22" s="1"/>
  <c r="BK189" i="22"/>
  <c r="BL189" i="22" s="1"/>
  <c r="BM189" i="22" s="1"/>
  <c r="BD189" i="22" s="1"/>
  <c r="BK226" i="22"/>
  <c r="BL226" i="22" s="1"/>
  <c r="BM226" i="22" s="1"/>
  <c r="BD226" i="22" s="1"/>
  <c r="BK368" i="22"/>
  <c r="BL368" i="22" s="1"/>
  <c r="BM368" i="22" s="1"/>
  <c r="BD368" i="22"/>
  <c r="BD444" i="22"/>
  <c r="BK444" i="22"/>
  <c r="BL444" i="22" s="1"/>
  <c r="BM444" i="22" s="1"/>
  <c r="AA96" i="22"/>
  <c r="AA93" i="22"/>
  <c r="AA85" i="22"/>
  <c r="AA77" i="22"/>
  <c r="AA128" i="22"/>
  <c r="AA118" i="22"/>
  <c r="AA97" i="22"/>
  <c r="AA76" i="22"/>
  <c r="AA124" i="22"/>
  <c r="AA98" i="22"/>
  <c r="AA94" i="22"/>
  <c r="AA91" i="22"/>
  <c r="AA86" i="22"/>
  <c r="AA83" i="22"/>
  <c r="AA67" i="22"/>
  <c r="AA131" i="22"/>
  <c r="AA125" i="22"/>
  <c r="AA112" i="22"/>
  <c r="AA105" i="22"/>
  <c r="AA99" i="22"/>
  <c r="AA72" i="22"/>
  <c r="AA46" i="22"/>
  <c r="AA39" i="22"/>
  <c r="AA90" i="22"/>
  <c r="AA100" i="22"/>
  <c r="AA92" i="22"/>
  <c r="AA64" i="22"/>
  <c r="AA55" i="22"/>
  <c r="AA88" i="22"/>
  <c r="AA79" i="22"/>
  <c r="AA130" i="22"/>
  <c r="AA127" i="22"/>
  <c r="AA121" i="22"/>
  <c r="AA106" i="22"/>
  <c r="AA103" i="22"/>
  <c r="AA51" i="22"/>
  <c r="AA34" i="22"/>
  <c r="AA24" i="22"/>
  <c r="AA22" i="22"/>
  <c r="AA68" i="22"/>
  <c r="AA63" i="22"/>
  <c r="AA59" i="22"/>
  <c r="AA54" i="22"/>
  <c r="AA41" i="22"/>
  <c r="AA37" i="22"/>
  <c r="AA122" i="22"/>
  <c r="AA48" i="22"/>
  <c r="AA25" i="22"/>
  <c r="AA20" i="22" s="1"/>
  <c r="AA110" i="22"/>
  <c r="AA66" i="22"/>
  <c r="AA65" i="22"/>
  <c r="AA29" i="22"/>
  <c r="AA113" i="22"/>
  <c r="AA104" i="22"/>
  <c r="AA101" i="22"/>
  <c r="AA47" i="22"/>
  <c r="AA43" i="22"/>
  <c r="AA115" i="22"/>
  <c r="AA57" i="22"/>
  <c r="AA32" i="22"/>
  <c r="AA27" i="22"/>
  <c r="AA117" i="22"/>
  <c r="AA87" i="22"/>
  <c r="AA35" i="22"/>
  <c r="AA116" i="22"/>
  <c r="AA89" i="22"/>
  <c r="AA52" i="22"/>
  <c r="AA38" i="22"/>
  <c r="AA31" i="22"/>
  <c r="AA23" i="22"/>
  <c r="AA80" i="22"/>
  <c r="AA107" i="22"/>
  <c r="AA50" i="22"/>
  <c r="AA45" i="22"/>
  <c r="AA30" i="22"/>
  <c r="AA119" i="22"/>
  <c r="AA60" i="22"/>
  <c r="AA58" i="22"/>
  <c r="AA44" i="22"/>
  <c r="BC37" i="22" a="1"/>
  <c r="BC37" i="22" s="1"/>
  <c r="BB37" i="22" s="1"/>
  <c r="BD51" i="22"/>
  <c r="BK63" i="22"/>
  <c r="BL63" i="22" s="1"/>
  <c r="BM63" i="22" s="1"/>
  <c r="BD63" i="22" s="1"/>
  <c r="BK73" i="22"/>
  <c r="BL73" i="22" s="1"/>
  <c r="BM73" i="22" s="1"/>
  <c r="BD73" i="22" s="1"/>
  <c r="BK219" i="22"/>
  <c r="BL219" i="22" s="1"/>
  <c r="BM219" i="22" s="1"/>
  <c r="BD219" i="22" s="1"/>
  <c r="BK229" i="22"/>
  <c r="BL229" i="22" s="1"/>
  <c r="BM229" i="22" s="1"/>
  <c r="BD229" i="22" s="1"/>
  <c r="BC250" i="22" a="1"/>
  <c r="BC250" i="22" s="1"/>
  <c r="BI250" i="22"/>
  <c r="BD287" i="22"/>
  <c r="BK287" i="22"/>
  <c r="BL287" i="22" s="1"/>
  <c r="BM287" i="22" s="1"/>
  <c r="BF34" i="22"/>
  <c r="BG34" i="22" s="1"/>
  <c r="BH34" i="22" s="1"/>
  <c r="BI34" i="22" s="1"/>
  <c r="BC34" i="22" a="1"/>
  <c r="BC34" i="22" s="1"/>
  <c r="BB34" i="22" s="1"/>
  <c r="BC116" i="22" a="1"/>
  <c r="BC116" i="22" s="1"/>
  <c r="BI116" i="22"/>
  <c r="BF116" i="22"/>
  <c r="BG116" i="22" s="1"/>
  <c r="BH116" i="22" s="1"/>
  <c r="AS46" i="22"/>
  <c r="AB51" i="22"/>
  <c r="BK52" i="22"/>
  <c r="BL52" i="22" s="1"/>
  <c r="BM52" i="22" s="1"/>
  <c r="BD52" i="22" s="1"/>
  <c r="AB58" i="22"/>
  <c r="AB67" i="22"/>
  <c r="BI33" i="22"/>
  <c r="AB36" i="22"/>
  <c r="AB42" i="22"/>
  <c r="AA61" i="22"/>
  <c r="BK84" i="22"/>
  <c r="BL84" i="22" s="1"/>
  <c r="BM84" i="22" s="1"/>
  <c r="BD84" i="22" s="1"/>
  <c r="K330" i="22"/>
  <c r="L327" i="22" s="1" a="1"/>
  <c r="L327" i="22" s="1"/>
  <c r="K331" i="22"/>
  <c r="K332" i="22" s="1"/>
  <c r="K333" i="22" s="1"/>
  <c r="K334" i="22" s="1"/>
  <c r="AB28" i="22"/>
  <c r="AB34" i="22"/>
  <c r="BK71" i="22"/>
  <c r="BL71" i="22" s="1"/>
  <c r="BM71" i="22" s="1"/>
  <c r="BD71" i="22" s="1"/>
  <c r="AA74" i="22"/>
  <c r="BI100" i="22"/>
  <c r="BF100" i="22"/>
  <c r="BG100" i="22" s="1"/>
  <c r="BH100" i="22" s="1"/>
  <c r="BC100" i="22" a="1"/>
  <c r="BC100" i="22" s="1"/>
  <c r="AN64" i="22"/>
  <c r="AS64" i="22" s="1"/>
  <c r="AN57" i="22"/>
  <c r="AS57" i="22" s="1"/>
  <c r="AN71" i="22"/>
  <c r="AS71" i="22" s="1"/>
  <c r="AN66" i="22"/>
  <c r="AS66" i="22" s="1"/>
  <c r="AN30" i="22"/>
  <c r="AS30" i="22" s="1"/>
  <c r="AN38" i="22"/>
  <c r="AS38" i="22" s="1"/>
  <c r="AN58" i="22"/>
  <c r="AS58" i="22" s="1"/>
  <c r="AN67" i="22"/>
  <c r="AS67" i="22" s="1"/>
  <c r="AN53" i="22"/>
  <c r="AS53" i="22" s="1"/>
  <c r="AN50" i="22"/>
  <c r="AS50" i="22" s="1"/>
  <c r="AN62" i="22"/>
  <c r="AS62" i="22" s="1"/>
  <c r="AP35" i="22"/>
  <c r="AN33" i="22"/>
  <c r="AN59" i="22"/>
  <c r="AS59" i="22" s="1"/>
  <c r="AN34" i="22"/>
  <c r="AN31" i="22"/>
  <c r="AN61" i="22"/>
  <c r="AS61" i="22" s="1"/>
  <c r="AN45" i="22"/>
  <c r="AN73" i="22"/>
  <c r="AS73" i="22" s="1"/>
  <c r="AP33" i="22"/>
  <c r="AN70" i="22"/>
  <c r="AN69" i="22"/>
  <c r="AN68" i="22"/>
  <c r="AS68" i="22" s="1"/>
  <c r="AN72" i="22"/>
  <c r="AS72" i="22" s="1"/>
  <c r="AN63" i="22"/>
  <c r="AN60" i="22"/>
  <c r="AS60" i="22" s="1"/>
  <c r="AN55" i="22"/>
  <c r="AS55" i="22" s="1"/>
  <c r="AN37" i="22"/>
  <c r="AS37" i="22" s="1"/>
  <c r="AB31" i="22"/>
  <c r="AA33" i="22"/>
  <c r="AB33" i="22"/>
  <c r="BK38" i="22"/>
  <c r="BL38" i="22" s="1"/>
  <c r="BM38" i="22" s="1"/>
  <c r="BD38" i="22" s="1"/>
  <c r="BK40" i="22"/>
  <c r="BL40" i="22" s="1"/>
  <c r="BM40" i="22" s="1"/>
  <c r="BD40" i="22" s="1"/>
  <c r="AN49" i="22"/>
  <c r="AS49" i="22" s="1"/>
  <c r="AA53" i="22"/>
  <c r="BD60" i="22"/>
  <c r="AA62" i="22"/>
  <c r="AB71" i="22"/>
  <c r="AN74" i="22"/>
  <c r="AB75" i="22"/>
  <c r="AB81" i="22"/>
  <c r="AA82" i="22"/>
  <c r="AA84" i="22"/>
  <c r="O89" i="22"/>
  <c r="BI103" i="22"/>
  <c r="BF104" i="22"/>
  <c r="BG104" i="22" s="1"/>
  <c r="BH104" i="22" s="1"/>
  <c r="BD119" i="22"/>
  <c r="BK120" i="22"/>
  <c r="BL120" i="22" s="1"/>
  <c r="BM120" i="22" s="1"/>
  <c r="BD120" i="22" s="1"/>
  <c r="BI134" i="22"/>
  <c r="BC155" i="22" a="1"/>
  <c r="BC155" i="22" s="1"/>
  <c r="BF155" i="22"/>
  <c r="BG155" i="22" s="1"/>
  <c r="BH155" i="22" s="1"/>
  <c r="BI173" i="22"/>
  <c r="BK174" i="22"/>
  <c r="BL174" i="22" s="1"/>
  <c r="BM174" i="22" s="1"/>
  <c r="BD174" i="22" s="1"/>
  <c r="BF268" i="22"/>
  <c r="BG268" i="22" s="1"/>
  <c r="BH268" i="22" s="1"/>
  <c r="BC268" i="22" a="1"/>
  <c r="BC268" i="22" s="1"/>
  <c r="BI307" i="22"/>
  <c r="BF307" i="22"/>
  <c r="BG307" i="22" s="1"/>
  <c r="BH307" i="22" s="1"/>
  <c r="BK310" i="22"/>
  <c r="BL310" i="22" s="1"/>
  <c r="BM310" i="22" s="1"/>
  <c r="BD310" i="22"/>
  <c r="BI321" i="22"/>
  <c r="BF333" i="22"/>
  <c r="BG333" i="22" s="1"/>
  <c r="BH333" i="22" s="1"/>
  <c r="BC333" i="22" a="1"/>
  <c r="BC333" i="22" s="1"/>
  <c r="BI333" i="22"/>
  <c r="BC350" i="22" a="1"/>
  <c r="BC350" i="22" s="1"/>
  <c r="BI350" i="22"/>
  <c r="BF350" i="22"/>
  <c r="BG350" i="22" s="1"/>
  <c r="BH350" i="22" s="1"/>
  <c r="O523" i="22"/>
  <c r="BI294" i="22"/>
  <c r="BC294" i="22" a="1"/>
  <c r="BC294" i="22" s="1"/>
  <c r="BC353" i="22" a="1"/>
  <c r="BC353" i="22" s="1"/>
  <c r="BF353" i="22"/>
  <c r="BG353" i="22" s="1"/>
  <c r="BH353" i="22" s="1"/>
  <c r="BF380" i="22"/>
  <c r="BG380" i="22" s="1"/>
  <c r="BH380" i="22" s="1"/>
  <c r="BC380" i="22" a="1"/>
  <c r="BC380" i="22" s="1"/>
  <c r="AS36" i="22"/>
  <c r="AS39" i="22"/>
  <c r="BD48" i="22"/>
  <c r="Y84" i="22"/>
  <c r="BF107" i="22"/>
  <c r="BG107" i="22" s="1"/>
  <c r="BH107" i="22" s="1"/>
  <c r="Y110" i="22"/>
  <c r="Y127" i="22"/>
  <c r="BF133" i="22"/>
  <c r="BG133" i="22" s="1"/>
  <c r="BH133" i="22" s="1"/>
  <c r="BI133" i="22"/>
  <c r="K205" i="22"/>
  <c r="K206" i="22" s="1"/>
  <c r="K207" i="22" s="1"/>
  <c r="K208" i="22" s="1"/>
  <c r="K204" i="22"/>
  <c r="L201" i="22" s="1" a="1"/>
  <c r="L201" i="22" s="1"/>
  <c r="K317" i="22"/>
  <c r="K318" i="22" s="1"/>
  <c r="K319" i="22" s="1"/>
  <c r="K320" i="22" s="1"/>
  <c r="K316" i="22"/>
  <c r="L313" i="22" s="1" a="1"/>
  <c r="L313" i="22" s="1"/>
  <c r="BF330" i="22"/>
  <c r="BG330" i="22" s="1"/>
  <c r="BH330" i="22" s="1"/>
  <c r="BI330" i="22"/>
  <c r="BC330" i="22" a="1"/>
  <c r="BC330" i="22" s="1"/>
  <c r="BI359" i="22"/>
  <c r="BD427" i="22"/>
  <c r="BK427" i="22"/>
  <c r="BL427" i="22" s="1"/>
  <c r="BM427" i="22" s="1"/>
  <c r="BK481" i="22"/>
  <c r="BL481" i="22" s="1"/>
  <c r="BM481" i="22" s="1"/>
  <c r="BD481" i="22"/>
  <c r="BI62" i="22"/>
  <c r="Z74" i="22"/>
  <c r="BF81" i="22"/>
  <c r="BG81" i="22" s="1"/>
  <c r="BH81" i="22" s="1"/>
  <c r="BI81" i="22"/>
  <c r="BC81" i="22" a="1"/>
  <c r="BC81" i="22" s="1"/>
  <c r="Z84" i="22"/>
  <c r="BF89" i="22"/>
  <c r="BG89" i="22" s="1"/>
  <c r="BH89" i="22" s="1"/>
  <c r="BC89" i="22" a="1"/>
  <c r="BC89" i="22" s="1"/>
  <c r="Z111" i="22"/>
  <c r="BK169" i="22"/>
  <c r="BL169" i="22" s="1"/>
  <c r="BM169" i="22" s="1"/>
  <c r="BD169" i="22" s="1"/>
  <c r="BF297" i="22"/>
  <c r="BG297" i="22" s="1"/>
  <c r="BH297" i="22" s="1"/>
  <c r="K303" i="22"/>
  <c r="K304" i="22" s="1"/>
  <c r="K305" i="22" s="1"/>
  <c r="K306" i="22" s="1"/>
  <c r="K302" i="22"/>
  <c r="L299" i="22" s="1" a="1"/>
  <c r="L299" i="22" s="1"/>
  <c r="BK334" i="22"/>
  <c r="BL334" i="22" s="1"/>
  <c r="BM334" i="22" s="1"/>
  <c r="BD334" i="22"/>
  <c r="BD430" i="22"/>
  <c r="BK430" i="22"/>
  <c r="BL430" i="22" s="1"/>
  <c r="BM430" i="22" s="1"/>
  <c r="BK489" i="22"/>
  <c r="BL489" i="22" s="1"/>
  <c r="BM489" i="22" s="1"/>
  <c r="BI54" i="22"/>
  <c r="BD133" i="22"/>
  <c r="BC144" i="22" a="1"/>
  <c r="BC144" i="22" s="1"/>
  <c r="BF144" i="22"/>
  <c r="BG144" i="22" s="1"/>
  <c r="BH144" i="22" s="1"/>
  <c r="BI144" i="22"/>
  <c r="BC180" i="22" a="1"/>
  <c r="BC180" i="22" s="1"/>
  <c r="BF180" i="22"/>
  <c r="BG180" i="22" s="1"/>
  <c r="BH180" i="22" s="1"/>
  <c r="BK199" i="22"/>
  <c r="BL199" i="22" s="1"/>
  <c r="BM199" i="22" s="1"/>
  <c r="BD199" i="22" s="1"/>
  <c r="BC227" i="22" a="1"/>
  <c r="BC227" i="22" s="1"/>
  <c r="BI227" i="22"/>
  <c r="BK235" i="22"/>
  <c r="BL235" i="22" s="1"/>
  <c r="BM235" i="22" s="1"/>
  <c r="BD235" i="22" s="1"/>
  <c r="BD474" i="22"/>
  <c r="BK474" i="22"/>
  <c r="BL474" i="22" s="1"/>
  <c r="BM474" i="22" s="1"/>
  <c r="BC486" i="22" a="1"/>
  <c r="BC486" i="22" s="1"/>
  <c r="BF486" i="22"/>
  <c r="BG486" i="22" s="1"/>
  <c r="BH486" i="22" s="1"/>
  <c r="K554" i="22"/>
  <c r="L551" i="22" s="1" a="1"/>
  <c r="L551" i="22" s="1"/>
  <c r="K555" i="22"/>
  <c r="K556" i="22" s="1"/>
  <c r="K557" i="22" s="1"/>
  <c r="K558" i="22" s="1"/>
  <c r="Y94" i="22"/>
  <c r="Y119" i="22"/>
  <c r="Y95" i="22"/>
  <c r="Y89" i="22"/>
  <c r="Y78" i="22"/>
  <c r="Y122" i="22"/>
  <c r="Y111" i="22"/>
  <c r="Y92" i="22"/>
  <c r="Y88" i="22"/>
  <c r="Y82" i="22"/>
  <c r="Y123" i="22"/>
  <c r="Y104" i="22"/>
  <c r="Y65" i="22"/>
  <c r="Y58" i="22"/>
  <c r="Y29" i="22"/>
  <c r="Y27" i="22"/>
  <c r="Y25" i="22"/>
  <c r="Y20" i="22" s="1"/>
  <c r="Y124" i="22"/>
  <c r="Y98" i="22"/>
  <c r="Y91" i="22"/>
  <c r="Y86" i="22"/>
  <c r="Y83" i="22"/>
  <c r="Y117" i="22"/>
  <c r="Y76" i="22"/>
  <c r="Y49" i="22"/>
  <c r="Y36" i="22"/>
  <c r="Y60" i="22"/>
  <c r="Y126" i="22"/>
  <c r="Y120" i="22"/>
  <c r="Y114" i="22"/>
  <c r="Y109" i="22"/>
  <c r="Y97" i="22"/>
  <c r="Y69" i="22"/>
  <c r="Y100" i="22"/>
  <c r="Y64" i="22"/>
  <c r="Y55" i="22"/>
  <c r="Y93" i="22"/>
  <c r="Y85" i="22"/>
  <c r="Y79" i="22"/>
  <c r="Y40" i="22"/>
  <c r="Y99" i="22"/>
  <c r="Y62" i="22"/>
  <c r="Y56" i="22"/>
  <c r="Y113" i="22"/>
  <c r="Y106" i="22"/>
  <c r="Y101" i="22"/>
  <c r="Y72" i="22"/>
  <c r="Y108" i="22"/>
  <c r="Y96" i="22"/>
  <c r="Y81" i="22"/>
  <c r="Y75" i="22"/>
  <c r="Y30" i="22"/>
  <c r="Y47" i="22"/>
  <c r="Y46" i="22"/>
  <c r="Y43" i="22"/>
  <c r="Y32" i="22"/>
  <c r="Y130" i="22"/>
  <c r="Y57" i="22"/>
  <c r="Y41" i="22"/>
  <c r="Y48" i="22"/>
  <c r="Y22" i="22"/>
  <c r="Y128" i="22"/>
  <c r="Y90" i="22"/>
  <c r="Y131" i="22"/>
  <c r="Y115" i="22"/>
  <c r="Y31" i="22"/>
  <c r="Y42" i="22"/>
  <c r="AS44" i="22"/>
  <c r="Z52" i="22"/>
  <c r="AS56" i="22"/>
  <c r="BK65" i="22"/>
  <c r="BL65" i="22" s="1"/>
  <c r="BM65" i="22" s="1"/>
  <c r="BD65" i="22" s="1"/>
  <c r="BI69" i="22"/>
  <c r="BC69" i="22" a="1"/>
  <c r="BC69" i="22" s="1"/>
  <c r="BD70" i="22"/>
  <c r="AP74" i="22"/>
  <c r="BK94" i="22"/>
  <c r="BL94" i="22" s="1"/>
  <c r="BM94" i="22" s="1"/>
  <c r="BD94" i="22" s="1"/>
  <c r="BC117" i="22" a="1"/>
  <c r="BC117" i="22" s="1"/>
  <c r="BF117" i="22"/>
  <c r="BG117" i="22" s="1"/>
  <c r="BH117" i="22" s="1"/>
  <c r="BI202" i="22"/>
  <c r="BC202" i="22" a="1"/>
  <c r="BC202" i="22" s="1"/>
  <c r="BF242" i="22"/>
  <c r="BG242" i="22" s="1"/>
  <c r="BH242" i="22" s="1"/>
  <c r="BC242" i="22" a="1"/>
  <c r="BC242" i="22" s="1"/>
  <c r="BK327" i="22"/>
  <c r="BL327" i="22" s="1"/>
  <c r="BM327" i="22" s="1"/>
  <c r="BD327" i="22"/>
  <c r="AL83" i="22" a="1"/>
  <c r="AL83" i="22" s="1"/>
  <c r="AJ23" i="22" s="1"/>
  <c r="K78" i="22"/>
  <c r="L75" i="22" s="1" a="1"/>
  <c r="L75" i="22" s="1"/>
  <c r="BK125" i="22"/>
  <c r="BL125" i="22" s="1"/>
  <c r="BM125" i="22" s="1"/>
  <c r="BD125" i="22" s="1"/>
  <c r="BC220" i="22" a="1"/>
  <c r="BC220" i="22" s="1"/>
  <c r="BI220" i="22"/>
  <c r="BF220" i="22"/>
  <c r="BG220" i="22" s="1"/>
  <c r="BH220" i="22" s="1"/>
  <c r="BC245" i="22" a="1"/>
  <c r="BC245" i="22" s="1"/>
  <c r="BF245" i="22"/>
  <c r="BG245" i="22" s="1"/>
  <c r="BH245" i="22" s="1"/>
  <c r="BI245" i="22"/>
  <c r="BD277" i="22"/>
  <c r="BK277" i="22"/>
  <c r="BL277" i="22" s="1"/>
  <c r="BM277" i="22" s="1"/>
  <c r="BK309" i="22"/>
  <c r="BL309" i="22" s="1"/>
  <c r="BM309" i="22" s="1"/>
  <c r="BD309" i="22"/>
  <c r="BK312" i="22"/>
  <c r="BL312" i="22" s="1"/>
  <c r="BM312" i="22" s="1"/>
  <c r="BD312" i="22"/>
  <c r="BK318" i="22"/>
  <c r="BL318" i="22" s="1"/>
  <c r="BM318" i="22" s="1"/>
  <c r="BD318" i="22"/>
  <c r="BF363" i="22"/>
  <c r="BG363" i="22" s="1"/>
  <c r="BH363" i="22" s="1"/>
  <c r="BI363" i="22"/>
  <c r="BC363" i="22" a="1"/>
  <c r="BC363" i="22" s="1"/>
  <c r="Z119" i="22"/>
  <c r="Z95" i="22"/>
  <c r="Z89" i="22"/>
  <c r="Z78" i="22"/>
  <c r="Z96" i="22"/>
  <c r="Z93" i="22"/>
  <c r="Z85" i="22"/>
  <c r="Z77" i="22"/>
  <c r="Z123" i="22"/>
  <c r="Z104" i="22"/>
  <c r="Z65" i="22"/>
  <c r="Z58" i="22"/>
  <c r="Z124" i="22"/>
  <c r="Z98" i="22"/>
  <c r="Z94" i="22"/>
  <c r="Z91" i="22"/>
  <c r="Z86" i="22"/>
  <c r="Z83" i="22"/>
  <c r="Z67" i="22"/>
  <c r="Z32" i="22"/>
  <c r="Z131" i="22"/>
  <c r="Z125" i="22"/>
  <c r="Z112" i="22"/>
  <c r="Z105" i="22"/>
  <c r="Z99" i="22"/>
  <c r="Z72" i="22"/>
  <c r="Z126" i="22"/>
  <c r="Z120" i="22"/>
  <c r="Z114" i="22"/>
  <c r="Z109" i="22"/>
  <c r="Z97" i="22"/>
  <c r="Z69" i="22"/>
  <c r="Z60" i="22"/>
  <c r="Z45" i="22"/>
  <c r="Z31" i="22"/>
  <c r="Z29" i="22"/>
  <c r="Z55" i="22"/>
  <c r="Z100" i="22"/>
  <c r="Z92" i="22"/>
  <c r="Z64" i="22"/>
  <c r="Z88" i="22"/>
  <c r="Z79" i="22"/>
  <c r="Z40" i="22"/>
  <c r="Z130" i="22"/>
  <c r="Z127" i="22"/>
  <c r="Z121" i="22"/>
  <c r="Z118" i="22"/>
  <c r="Z106" i="22"/>
  <c r="Z103" i="22"/>
  <c r="Z51" i="22"/>
  <c r="Z34" i="22"/>
  <c r="Z24" i="22"/>
  <c r="Z22" i="22"/>
  <c r="Z108" i="22"/>
  <c r="Z81" i="22"/>
  <c r="Z75" i="22"/>
  <c r="Z30" i="22"/>
  <c r="Z37" i="22"/>
  <c r="Z35" i="22"/>
  <c r="Z122" i="22"/>
  <c r="Z48" i="22"/>
  <c r="Z25" i="22"/>
  <c r="Z20" i="22" s="1"/>
  <c r="Z57" i="22"/>
  <c r="Z27" i="22"/>
  <c r="Z117" i="22"/>
  <c r="Z110" i="22"/>
  <c r="Z128" i="22"/>
  <c r="Z113" i="22"/>
  <c r="Z101" i="22"/>
  <c r="Z90" i="22"/>
  <c r="Z47" i="22"/>
  <c r="Z46" i="22"/>
  <c r="Z43" i="22"/>
  <c r="Z115" i="22"/>
  <c r="Z41" i="22"/>
  <c r="Z87" i="22"/>
  <c r="Z66" i="22"/>
  <c r="Z42" i="22"/>
  <c r="BI43" i="22"/>
  <c r="BF43" i="22"/>
  <c r="BG43" i="22" s="1"/>
  <c r="BH43" i="22" s="1"/>
  <c r="BD45" i="22"/>
  <c r="AS70" i="22"/>
  <c r="BK78" i="22"/>
  <c r="BL78" i="22" s="1"/>
  <c r="BM78" i="22" s="1"/>
  <c r="BD78" i="22" s="1"/>
  <c r="BI96" i="22"/>
  <c r="BC96" i="22" a="1"/>
  <c r="BC96" i="22" s="1"/>
  <c r="Y105" i="22"/>
  <c r="Y125" i="22"/>
  <c r="BD270" i="22"/>
  <c r="BK270" i="22"/>
  <c r="BL270" i="22" s="1"/>
  <c r="BM270" i="22" s="1"/>
  <c r="BF314" i="22"/>
  <c r="BG314" i="22" s="1"/>
  <c r="BH314" i="22" s="1"/>
  <c r="BI314" i="22"/>
  <c r="BF438" i="22"/>
  <c r="BG438" i="22" s="1"/>
  <c r="BH438" i="22" s="1"/>
  <c r="BC438" i="22" a="1"/>
  <c r="BC438" i="22" s="1"/>
  <c r="BC61" i="22" a="1"/>
  <c r="BC61" i="22" s="1"/>
  <c r="BB61" i="22" s="1"/>
  <c r="AS63" i="22"/>
  <c r="Y77" i="22"/>
  <c r="BI130" i="22"/>
  <c r="BC130" i="22" a="1"/>
  <c r="BC130" i="22" s="1"/>
  <c r="BF226" i="22"/>
  <c r="BG226" i="22" s="1"/>
  <c r="BH226" i="22" s="1"/>
  <c r="BC226" i="22" a="1"/>
  <c r="BC226" i="22" s="1"/>
  <c r="BI226" i="22"/>
  <c r="BK231" i="22"/>
  <c r="BL231" i="22" s="1"/>
  <c r="BM231" i="22" s="1"/>
  <c r="BD231" i="22" s="1"/>
  <c r="BD245" i="22"/>
  <c r="BK355" i="22"/>
  <c r="BL355" i="22" s="1"/>
  <c r="BM355" i="22" s="1"/>
  <c r="BD355" i="22"/>
  <c r="BF358" i="22"/>
  <c r="BG358" i="22" s="1"/>
  <c r="BH358" i="22" s="1"/>
  <c r="BI358" i="22"/>
  <c r="BC420" i="22" a="1"/>
  <c r="BC420" i="22" s="1"/>
  <c r="BF420" i="22"/>
  <c r="BG420" i="22" s="1"/>
  <c r="BH420" i="22" s="1"/>
  <c r="BD429" i="22"/>
  <c r="BK429" i="22"/>
  <c r="BL429" i="22" s="1"/>
  <c r="BM429" i="22" s="1"/>
  <c r="BD220" i="22"/>
  <c r="K233" i="22"/>
  <c r="K234" i="22" s="1"/>
  <c r="K235" i="22" s="1"/>
  <c r="K236" i="22" s="1"/>
  <c r="K232" i="22"/>
  <c r="L229" i="22" s="1" a="1"/>
  <c r="L229" i="22" s="1"/>
  <c r="BD290" i="22"/>
  <c r="BK290" i="22"/>
  <c r="BL290" i="22" s="1"/>
  <c r="BM290" i="22" s="1"/>
  <c r="BK403" i="22"/>
  <c r="BL403" i="22" s="1"/>
  <c r="BM403" i="22" s="1"/>
  <c r="BD403" i="22"/>
  <c r="K485" i="22"/>
  <c r="K486" i="22" s="1"/>
  <c r="K487" i="22" s="1"/>
  <c r="K488" i="22" s="1"/>
  <c r="K484" i="22"/>
  <c r="L481" i="22" s="1" a="1"/>
  <c r="L481" i="22" s="1"/>
  <c r="BF72" i="22"/>
  <c r="BG72" i="22" s="1"/>
  <c r="BH72" i="22" s="1"/>
  <c r="BC72" i="22" a="1"/>
  <c r="BC72" i="22" s="1"/>
  <c r="BD134" i="22"/>
  <c r="BF200" i="22"/>
  <c r="BG200" i="22" s="1"/>
  <c r="BH200" i="22" s="1"/>
  <c r="BC200" i="22" a="1"/>
  <c r="BC200" i="22" s="1"/>
  <c r="BI200" i="22"/>
  <c r="K344" i="22"/>
  <c r="L341" i="22" s="1" a="1"/>
  <c r="L341" i="22" s="1"/>
  <c r="K345" i="22"/>
  <c r="K346" i="22" s="1"/>
  <c r="K347" i="22" s="1"/>
  <c r="K348" i="22" s="1"/>
  <c r="K372" i="22"/>
  <c r="L369" i="22" s="1" a="1"/>
  <c r="L369" i="22" s="1"/>
  <c r="K373" i="22"/>
  <c r="K374" i="22" s="1"/>
  <c r="K375" i="22" s="1"/>
  <c r="K376" i="22" s="1"/>
  <c r="BC414" i="22" a="1"/>
  <c r="BC414" i="22" s="1"/>
  <c r="BF414" i="22"/>
  <c r="BG414" i="22" s="1"/>
  <c r="BH414" i="22" s="1"/>
  <c r="BC421" i="22" a="1"/>
  <c r="BC421" i="22" s="1"/>
  <c r="BF421" i="22"/>
  <c r="BG421" i="22" s="1"/>
  <c r="BH421" i="22" s="1"/>
  <c r="BF461" i="22"/>
  <c r="BG461" i="22" s="1"/>
  <c r="BH461" i="22" s="1"/>
  <c r="BC461" i="22" a="1"/>
  <c r="BC461" i="22" s="1"/>
  <c r="BI461" i="22"/>
  <c r="BF464" i="22"/>
  <c r="BG464" i="22" s="1"/>
  <c r="BH464" i="22" s="1"/>
  <c r="BI464" i="22"/>
  <c r="BC464" i="22" a="1"/>
  <c r="BC464" i="22" s="1"/>
  <c r="BF231" i="22"/>
  <c r="BG231" i="22" s="1"/>
  <c r="BH231" i="22" s="1"/>
  <c r="BC231" i="22" a="1"/>
  <c r="BC231" i="22" s="1"/>
  <c r="K261" i="22"/>
  <c r="K262" i="22" s="1"/>
  <c r="K263" i="22" s="1"/>
  <c r="K264" i="22" s="1"/>
  <c r="K260" i="22"/>
  <c r="L257" i="22" s="1" a="1"/>
  <c r="L257" i="22" s="1"/>
  <c r="BI261" i="22"/>
  <c r="BF261" i="22"/>
  <c r="BG261" i="22" s="1"/>
  <c r="BH261" i="22" s="1"/>
  <c r="BF264" i="22"/>
  <c r="BG264" i="22" s="1"/>
  <c r="BH264" i="22" s="1"/>
  <c r="BI264" i="22"/>
  <c r="BC264" i="22" a="1"/>
  <c r="BC264" i="22" s="1"/>
  <c r="BD467" i="22"/>
  <c r="BK467" i="22"/>
  <c r="BL467" i="22" s="1"/>
  <c r="BM467" i="22" s="1"/>
  <c r="BD163" i="22"/>
  <c r="BI164" i="22"/>
  <c r="BK166" i="22"/>
  <c r="BL166" i="22" s="1"/>
  <c r="BM166" i="22" s="1"/>
  <c r="BD166" i="22" s="1"/>
  <c r="BK168" i="22"/>
  <c r="BL168" i="22" s="1"/>
  <c r="BM168" i="22" s="1"/>
  <c r="BD168" i="22" s="1"/>
  <c r="BD178" i="22"/>
  <c r="BD179" i="22"/>
  <c r="BI190" i="22"/>
  <c r="BI208" i="22"/>
  <c r="BC338" i="22" a="1"/>
  <c r="BC338" i="22" s="1"/>
  <c r="BF338" i="22"/>
  <c r="BG338" i="22" s="1"/>
  <c r="BH338" i="22" s="1"/>
  <c r="BK339" i="22"/>
  <c r="BL339" i="22" s="1"/>
  <c r="BM339" i="22" s="1"/>
  <c r="BD339" i="22"/>
  <c r="BI348" i="22"/>
  <c r="BC348" i="22" a="1"/>
  <c r="BC348" i="22" s="1"/>
  <c r="BF374" i="22"/>
  <c r="BG374" i="22" s="1"/>
  <c r="BH374" i="22" s="1"/>
  <c r="BC374" i="22" a="1"/>
  <c r="BC374" i="22" s="1"/>
  <c r="BI432" i="22"/>
  <c r="BF432" i="22"/>
  <c r="BG432" i="22" s="1"/>
  <c r="BH432" i="22" s="1"/>
  <c r="BC432" i="22" a="1"/>
  <c r="BC432" i="22" s="1"/>
  <c r="BC122" i="22" a="1"/>
  <c r="BC122" i="22" s="1"/>
  <c r="BF122" i="22"/>
  <c r="BG122" i="22" s="1"/>
  <c r="BH122" i="22" s="1"/>
  <c r="BK145" i="22"/>
  <c r="BL145" i="22" s="1"/>
  <c r="BM145" i="22" s="1"/>
  <c r="BD145" i="22" s="1"/>
  <c r="BF178" i="22"/>
  <c r="BG178" i="22" s="1"/>
  <c r="BH178" i="22" s="1"/>
  <c r="BC178" i="22" a="1"/>
  <c r="BC178" i="22" s="1"/>
  <c r="BC201" i="22" a="1"/>
  <c r="BC201" i="22" s="1"/>
  <c r="BF201" i="22"/>
  <c r="BG201" i="22" s="1"/>
  <c r="BH201" i="22" s="1"/>
  <c r="BK295" i="22"/>
  <c r="BL295" i="22" s="1"/>
  <c r="BM295" i="22" s="1"/>
  <c r="BD295" i="22"/>
  <c r="BI335" i="22"/>
  <c r="BC335" i="22" a="1"/>
  <c r="BC335" i="22" s="1"/>
  <c r="BI35" i="22"/>
  <c r="BF41" i="22"/>
  <c r="BG41" i="22" s="1"/>
  <c r="BH41" i="22" s="1"/>
  <c r="BI41" i="22" s="1"/>
  <c r="BF46" i="22"/>
  <c r="BG46" i="22" s="1"/>
  <c r="BH46" i="22" s="1"/>
  <c r="BI46" i="22"/>
  <c r="K219" i="22"/>
  <c r="K220" i="22" s="1"/>
  <c r="K221" i="22" s="1"/>
  <c r="K222" i="22" s="1"/>
  <c r="K218" i="22"/>
  <c r="L215" i="22" s="1" a="1"/>
  <c r="L215" i="22" s="1"/>
  <c r="BI221" i="22"/>
  <c r="BF221" i="22"/>
  <c r="BG221" i="22" s="1"/>
  <c r="BH221" i="22" s="1"/>
  <c r="BC299" i="22" a="1"/>
  <c r="BC299" i="22" s="1"/>
  <c r="BF299" i="22"/>
  <c r="BG299" i="22" s="1"/>
  <c r="BH299" i="22" s="1"/>
  <c r="BI329" i="22"/>
  <c r="BC329" i="22" a="1"/>
  <c r="BC329" i="22" s="1"/>
  <c r="BF453" i="22"/>
  <c r="BG453" i="22" s="1"/>
  <c r="BH453" i="22" s="1"/>
  <c r="BI453" i="22"/>
  <c r="BC453" i="22" a="1"/>
  <c r="BC453" i="22" s="1"/>
  <c r="BF37" i="22"/>
  <c r="BG37" i="22" s="1"/>
  <c r="BH37" i="22" s="1"/>
  <c r="BI37" i="22" s="1"/>
  <c r="BF39" i="22"/>
  <c r="BG39" i="22" s="1"/>
  <c r="BH39" i="22" s="1"/>
  <c r="BI39" i="22" s="1"/>
  <c r="BC39" i="22" a="1"/>
  <c r="BC39" i="22" s="1"/>
  <c r="BB39" i="22" s="1"/>
  <c r="BF65" i="22"/>
  <c r="BG65" i="22" s="1"/>
  <c r="BH65" i="22" s="1"/>
  <c r="BC65" i="22" a="1"/>
  <c r="BC65" i="22" s="1"/>
  <c r="BK224" i="22"/>
  <c r="BL224" i="22" s="1"/>
  <c r="BM224" i="22" s="1"/>
  <c r="BD224" i="22" s="1"/>
  <c r="BI32" i="22"/>
  <c r="BK99" i="22"/>
  <c r="BL99" i="22" s="1"/>
  <c r="BM99" i="22" s="1"/>
  <c r="BD99" i="22" s="1"/>
  <c r="BK141" i="22"/>
  <c r="BL141" i="22" s="1"/>
  <c r="BM141" i="22" s="1"/>
  <c r="BD141" i="22" s="1"/>
  <c r="BD185" i="22"/>
  <c r="BF188" i="22"/>
  <c r="BG188" i="22" s="1"/>
  <c r="BH188" i="22" s="1"/>
  <c r="BC188" i="22" a="1"/>
  <c r="BC188" i="22" s="1"/>
  <c r="BD200" i="22"/>
  <c r="BD222" i="22"/>
  <c r="BD252" i="22"/>
  <c r="BK252" i="22"/>
  <c r="BL252" i="22" s="1"/>
  <c r="BM252" i="22" s="1"/>
  <c r="BD278" i="22"/>
  <c r="BD359" i="22"/>
  <c r="BK375" i="22"/>
  <c r="BL375" i="22" s="1"/>
  <c r="BM375" i="22" s="1"/>
  <c r="BD375" i="22"/>
  <c r="BK423" i="22"/>
  <c r="BL423" i="22" s="1"/>
  <c r="BM423" i="22" s="1"/>
  <c r="BD423" i="22"/>
  <c r="K639" i="22"/>
  <c r="K640" i="22" s="1"/>
  <c r="K641" i="22" s="1"/>
  <c r="K642" i="22" s="1"/>
  <c r="K638" i="22"/>
  <c r="L635" i="22" s="1" a="1"/>
  <c r="L635" i="22" s="1"/>
  <c r="BD182" i="22"/>
  <c r="BD190" i="22"/>
  <c r="BK204" i="22"/>
  <c r="BL204" i="22" s="1"/>
  <c r="BM204" i="22" s="1"/>
  <c r="BD204" i="22" s="1"/>
  <c r="BD260" i="22"/>
  <c r="BK260" i="22"/>
  <c r="BL260" i="22" s="1"/>
  <c r="BM260" i="22" s="1"/>
  <c r="BD323" i="22"/>
  <c r="BK323" i="22"/>
  <c r="BL323" i="22" s="1"/>
  <c r="BM323" i="22" s="1"/>
  <c r="BK405" i="22"/>
  <c r="BL405" i="22" s="1"/>
  <c r="BM405" i="22" s="1"/>
  <c r="BD405" i="22"/>
  <c r="BK421" i="22"/>
  <c r="BL421" i="22" s="1"/>
  <c r="BM421" i="22" s="1"/>
  <c r="BD421" i="22"/>
  <c r="BC425" i="22" a="1"/>
  <c r="BC425" i="22" s="1"/>
  <c r="BF425" i="22"/>
  <c r="BG425" i="22" s="1"/>
  <c r="BH425" i="22" s="1"/>
  <c r="BK473" i="22"/>
  <c r="BL473" i="22" s="1"/>
  <c r="BM473" i="22" s="1"/>
  <c r="BD473" i="22"/>
  <c r="BK153" i="22"/>
  <c r="BL153" i="22" s="1"/>
  <c r="BM153" i="22" s="1"/>
  <c r="BD153" i="22" s="1"/>
  <c r="BD170" i="22"/>
  <c r="BK207" i="22"/>
  <c r="BL207" i="22" s="1"/>
  <c r="BM207" i="22" s="1"/>
  <c r="BD207" i="22" s="1"/>
  <c r="BD209" i="22"/>
  <c r="BF236" i="22"/>
  <c r="BG236" i="22" s="1"/>
  <c r="BH236" i="22" s="1"/>
  <c r="BC236" i="22" a="1"/>
  <c r="BC236" i="22" s="1"/>
  <c r="BF237" i="22"/>
  <c r="BG237" i="22" s="1"/>
  <c r="BH237" i="22" s="1"/>
  <c r="BC237" i="22" a="1"/>
  <c r="BC237" i="22" s="1"/>
  <c r="BK246" i="22"/>
  <c r="BL246" i="22" s="1"/>
  <c r="BM246" i="22" s="1"/>
  <c r="BD246" i="22" s="1"/>
  <c r="BC361" i="22" a="1"/>
  <c r="BC361" i="22" s="1"/>
  <c r="BF361" i="22"/>
  <c r="BG361" i="22" s="1"/>
  <c r="BH361" i="22" s="1"/>
  <c r="BI361" i="22"/>
  <c r="BI382" i="22"/>
  <c r="BF382" i="22"/>
  <c r="BG382" i="22" s="1"/>
  <c r="BH382" i="22" s="1"/>
  <c r="BC382" i="22" a="1"/>
  <c r="BC382" i="22" s="1"/>
  <c r="BF387" i="22"/>
  <c r="BG387" i="22" s="1"/>
  <c r="BH387" i="22" s="1"/>
  <c r="BC387" i="22" a="1"/>
  <c r="BC387" i="22" s="1"/>
  <c r="BK400" i="22"/>
  <c r="BL400" i="22" s="1"/>
  <c r="BM400" i="22" s="1"/>
  <c r="BD400" i="22"/>
  <c r="BD401" i="22"/>
  <c r="BK401" i="22"/>
  <c r="BL401" i="22" s="1"/>
  <c r="BM401" i="22" s="1"/>
  <c r="K498" i="22"/>
  <c r="L495" i="22" s="1" a="1"/>
  <c r="L495" i="22" s="1"/>
  <c r="K499" i="22"/>
  <c r="K500" i="22" s="1"/>
  <c r="K501" i="22" s="1"/>
  <c r="K502" i="22" s="1"/>
  <c r="BD79" i="22"/>
  <c r="BI109" i="22"/>
  <c r="BI120" i="22"/>
  <c r="BI141" i="22"/>
  <c r="BK160" i="22"/>
  <c r="BL160" i="22" s="1"/>
  <c r="BM160" i="22" s="1"/>
  <c r="BD160" i="22" s="1"/>
  <c r="BD175" i="22"/>
  <c r="BI186" i="22"/>
  <c r="BI195" i="22"/>
  <c r="BD215" i="22"/>
  <c r="BF218" i="22"/>
  <c r="BG218" i="22" s="1"/>
  <c r="BH218" i="22" s="1"/>
  <c r="BI235" i="22"/>
  <c r="BK236" i="22"/>
  <c r="BL236" i="22" s="1"/>
  <c r="BM236" i="22" s="1"/>
  <c r="BD236" i="22" s="1"/>
  <c r="BI332" i="22"/>
  <c r="BF332" i="22"/>
  <c r="BG332" i="22" s="1"/>
  <c r="BH332" i="22" s="1"/>
  <c r="BC343" i="22" a="1"/>
  <c r="BC343" i="22" s="1"/>
  <c r="BF343" i="22"/>
  <c r="BG343" i="22" s="1"/>
  <c r="BH343" i="22" s="1"/>
  <c r="BK351" i="22"/>
  <c r="BL351" i="22" s="1"/>
  <c r="BM351" i="22" s="1"/>
  <c r="BD351" i="22"/>
  <c r="BK361" i="22"/>
  <c r="BL361" i="22" s="1"/>
  <c r="BM361" i="22" s="1"/>
  <c r="BD361" i="22"/>
  <c r="BD409" i="22"/>
  <c r="BK409" i="22"/>
  <c r="BL409" i="22" s="1"/>
  <c r="BM409" i="22" s="1"/>
  <c r="BI480" i="22"/>
  <c r="BF480" i="22"/>
  <c r="BG480" i="22" s="1"/>
  <c r="BH480" i="22" s="1"/>
  <c r="BC480" i="22" a="1"/>
  <c r="BC480" i="22" s="1"/>
  <c r="BC63" i="22" a="1"/>
  <c r="BC63" i="22" s="1"/>
  <c r="BB63" i="22" s="1"/>
  <c r="BF87" i="22"/>
  <c r="BG87" i="22" s="1"/>
  <c r="BH87" i="22" s="1"/>
  <c r="BI87" i="22"/>
  <c r="BD118" i="22"/>
  <c r="BD121" i="22"/>
  <c r="BD148" i="22"/>
  <c r="BD205" i="22"/>
  <c r="BF342" i="22"/>
  <c r="BG342" i="22" s="1"/>
  <c r="BH342" i="22" s="1"/>
  <c r="BI342" i="22"/>
  <c r="BF356" i="22"/>
  <c r="BG356" i="22" s="1"/>
  <c r="BH356" i="22" s="1"/>
  <c r="BC356" i="22" a="1"/>
  <c r="BC356" i="22" s="1"/>
  <c r="BI356" i="22"/>
  <c r="BK378" i="22"/>
  <c r="BL378" i="22" s="1"/>
  <c r="BM378" i="22" s="1"/>
  <c r="BD378" i="22"/>
  <c r="BD393" i="22"/>
  <c r="BK393" i="22"/>
  <c r="BL393" i="22" s="1"/>
  <c r="BM393" i="22" s="1"/>
  <c r="BF416" i="22"/>
  <c r="BG416" i="22" s="1"/>
  <c r="BH416" i="22" s="1"/>
  <c r="BC416" i="22" a="1"/>
  <c r="BC416" i="22" s="1"/>
  <c r="BI416" i="22"/>
  <c r="K429" i="22"/>
  <c r="K430" i="22" s="1"/>
  <c r="K431" i="22" s="1"/>
  <c r="K432" i="22" s="1"/>
  <c r="K428" i="22"/>
  <c r="L425" i="22" s="1" a="1"/>
  <c r="L425" i="22" s="1"/>
  <c r="BD457" i="22"/>
  <c r="BK457" i="22"/>
  <c r="BL457" i="22" s="1"/>
  <c r="BM457" i="22" s="1"/>
  <c r="BD466" i="22"/>
  <c r="BK466" i="22"/>
  <c r="BL466" i="22" s="1"/>
  <c r="BM466" i="22" s="1"/>
  <c r="BC54" i="22" a="1"/>
  <c r="BC54" i="22" s="1"/>
  <c r="BB54" i="22" s="1"/>
  <c r="BD58" i="22"/>
  <c r="BD93" i="22"/>
  <c r="BD194" i="22"/>
  <c r="BK234" i="22"/>
  <c r="BL234" i="22" s="1"/>
  <c r="BM234" i="22" s="1"/>
  <c r="BD234" i="22" s="1"/>
  <c r="BC397" i="22" a="1"/>
  <c r="BC397" i="22" s="1"/>
  <c r="BF397" i="22"/>
  <c r="BG397" i="22" s="1"/>
  <c r="BH397" i="22" s="1"/>
  <c r="BI397" i="22"/>
  <c r="P397" i="22"/>
  <c r="N397" i="22"/>
  <c r="M397" i="22" s="1"/>
  <c r="L398" i="22" s="1" a="1"/>
  <c r="L398" i="22" s="1"/>
  <c r="BC407" i="22" a="1"/>
  <c r="BC407" i="22" s="1"/>
  <c r="BF407" i="22"/>
  <c r="BG407" i="22" s="1"/>
  <c r="BH407" i="22" s="1"/>
  <c r="BF444" i="22"/>
  <c r="BG444" i="22" s="1"/>
  <c r="BH444" i="22" s="1"/>
  <c r="BI444" i="22"/>
  <c r="BD460" i="22"/>
  <c r="BK460" i="22"/>
  <c r="BL460" i="22" s="1"/>
  <c r="BM460" i="22" s="1"/>
  <c r="K471" i="22"/>
  <c r="K472" i="22" s="1"/>
  <c r="K473" i="22" s="1"/>
  <c r="K474" i="22" s="1"/>
  <c r="K470" i="22"/>
  <c r="L467" i="22" s="1" a="1"/>
  <c r="L467" i="22" s="1"/>
  <c r="BD131" i="22"/>
  <c r="BD161" i="22"/>
  <c r="BF244" i="22"/>
  <c r="BG244" i="22" s="1"/>
  <c r="BH244" i="22" s="1"/>
  <c r="BD406" i="22"/>
  <c r="BK406" i="22"/>
  <c r="BL406" i="22" s="1"/>
  <c r="BM406" i="22" s="1"/>
  <c r="BF434" i="22"/>
  <c r="BG434" i="22" s="1"/>
  <c r="BH434" i="22" s="1"/>
  <c r="BI434" i="22"/>
  <c r="BI90" i="22"/>
  <c r="BD146" i="22"/>
  <c r="BI203" i="22"/>
  <c r="BD223" i="22"/>
  <c r="BF234" i="22"/>
  <c r="BG234" i="22" s="1"/>
  <c r="BH234" i="22" s="1"/>
  <c r="BC234" i="22" a="1"/>
  <c r="BC234" i="22" s="1"/>
  <c r="BI253" i="22"/>
  <c r="BD267" i="22"/>
  <c r="BK267" i="22"/>
  <c r="BL267" i="22" s="1"/>
  <c r="BM267" i="22" s="1"/>
  <c r="BI279" i="22"/>
  <c r="BK300" i="22"/>
  <c r="BL300" i="22" s="1"/>
  <c r="BM300" i="22" s="1"/>
  <c r="BD300" i="22"/>
  <c r="BI311" i="22"/>
  <c r="BI316" i="22"/>
  <c r="BI369" i="22"/>
  <c r="BF369" i="22"/>
  <c r="BG369" i="22" s="1"/>
  <c r="BH369" i="22" s="1"/>
  <c r="BC369" i="22" a="1"/>
  <c r="BC369" i="22" s="1"/>
  <c r="BK379" i="22"/>
  <c r="BL379" i="22" s="1"/>
  <c r="BM379" i="22" s="1"/>
  <c r="BC385" i="22" a="1"/>
  <c r="BC385" i="22" s="1"/>
  <c r="BF385" i="22"/>
  <c r="BG385" i="22" s="1"/>
  <c r="BH385" i="22" s="1"/>
  <c r="BI385" i="22"/>
  <c r="BC430" i="22" a="1"/>
  <c r="BC430" i="22" s="1"/>
  <c r="BF430" i="22"/>
  <c r="BG430" i="22" s="1"/>
  <c r="BH430" i="22" s="1"/>
  <c r="BD192" i="22"/>
  <c r="BD197" i="22"/>
  <c r="BD242" i="22"/>
  <c r="BD303" i="22"/>
  <c r="BK303" i="22"/>
  <c r="BL303" i="22" s="1"/>
  <c r="BM303" i="22" s="1"/>
  <c r="BF313" i="22"/>
  <c r="BG313" i="22" s="1"/>
  <c r="BH313" i="22" s="1"/>
  <c r="BC313" i="22" a="1"/>
  <c r="BC313" i="22" s="1"/>
  <c r="BI317" i="22"/>
  <c r="BF317" i="22"/>
  <c r="BG317" i="22" s="1"/>
  <c r="BH317" i="22" s="1"/>
  <c r="BI410" i="22"/>
  <c r="BF410" i="22"/>
  <c r="BG410" i="22" s="1"/>
  <c r="BH410" i="22" s="1"/>
  <c r="K443" i="22"/>
  <c r="K444" i="22" s="1"/>
  <c r="K445" i="22" s="1"/>
  <c r="K446" i="22" s="1"/>
  <c r="K442" i="22"/>
  <c r="L439" i="22" s="1" a="1"/>
  <c r="L439" i="22" s="1"/>
  <c r="BD338" i="22"/>
  <c r="BK338" i="22"/>
  <c r="BL338" i="22" s="1"/>
  <c r="BM338" i="22" s="1"/>
  <c r="BD347" i="22"/>
  <c r="BK347" i="22"/>
  <c r="BL347" i="22" s="1"/>
  <c r="BM347" i="22" s="1"/>
  <c r="BC370" i="22" a="1"/>
  <c r="BC370" i="22" s="1"/>
  <c r="BI370" i="22"/>
  <c r="BF373" i="22"/>
  <c r="BG373" i="22" s="1"/>
  <c r="BH373" i="22" s="1"/>
  <c r="BC373" i="22" a="1"/>
  <c r="BC373" i="22" s="1"/>
  <c r="BI373" i="22"/>
  <c r="BC395" i="22" a="1"/>
  <c r="BC395" i="22" s="1"/>
  <c r="BF395" i="22"/>
  <c r="BG395" i="22" s="1"/>
  <c r="BH395" i="22" s="1"/>
  <c r="BK396" i="22"/>
  <c r="BL396" i="22" s="1"/>
  <c r="BM396" i="22" s="1"/>
  <c r="BD396" i="22"/>
  <c r="BC417" i="22" a="1"/>
  <c r="BC417" i="22" s="1"/>
  <c r="BF417" i="22"/>
  <c r="BG417" i="22" s="1"/>
  <c r="BH417" i="22" s="1"/>
  <c r="BK439" i="22"/>
  <c r="BL439" i="22" s="1"/>
  <c r="BM439" i="22" s="1"/>
  <c r="BD439" i="22"/>
  <c r="BC452" i="22" a="1"/>
  <c r="BC452" i="22" s="1"/>
  <c r="BI452" i="22"/>
  <c r="BD465" i="22"/>
  <c r="K457" i="22"/>
  <c r="K458" i="22" s="1"/>
  <c r="K459" i="22" s="1"/>
  <c r="K460" i="22" s="1"/>
  <c r="K456" i="22"/>
  <c r="L453" i="22" s="1" a="1"/>
  <c r="L453" i="22" s="1"/>
  <c r="BC487" i="22" a="1"/>
  <c r="BC487" i="22" s="1"/>
  <c r="BF487" i="22"/>
  <c r="BG487" i="22" s="1"/>
  <c r="BH487" i="22" s="1"/>
  <c r="BD441" i="22"/>
  <c r="BK441" i="22"/>
  <c r="BL441" i="22" s="1"/>
  <c r="BM441" i="22" s="1"/>
  <c r="BK442" i="22"/>
  <c r="BL442" i="22" s="1"/>
  <c r="BM442" i="22" s="1"/>
  <c r="BD442" i="22"/>
  <c r="BC455" i="22" a="1"/>
  <c r="BC455" i="22" s="1"/>
  <c r="BI455" i="22"/>
  <c r="BD239" i="22"/>
  <c r="BF347" i="22"/>
  <c r="BG347" i="22" s="1"/>
  <c r="BH347" i="22" s="1"/>
  <c r="BC347" i="22" a="1"/>
  <c r="BC347" i="22" s="1"/>
  <c r="BK384" i="22"/>
  <c r="BL384" i="22" s="1"/>
  <c r="BM384" i="22" s="1"/>
  <c r="BD384" i="22"/>
  <c r="BF406" i="22"/>
  <c r="BG406" i="22" s="1"/>
  <c r="BH406" i="22" s="1"/>
  <c r="BC406" i="22" a="1"/>
  <c r="BC406" i="22" s="1"/>
  <c r="K667" i="22"/>
  <c r="K668" i="22" s="1"/>
  <c r="K669" i="22" s="1"/>
  <c r="K670" i="22" s="1"/>
  <c r="K666" i="22"/>
  <c r="L663" i="22" s="1" a="1"/>
  <c r="L663" i="22" s="1"/>
  <c r="BI272" i="22"/>
  <c r="BI331" i="22"/>
  <c r="BK386" i="22"/>
  <c r="BL386" i="22" s="1"/>
  <c r="BM386" i="22" s="1"/>
  <c r="BD386" i="22"/>
  <c r="BD390" i="22"/>
  <c r="BK390" i="22"/>
  <c r="BL390" i="22" s="1"/>
  <c r="BM390" i="22" s="1"/>
  <c r="BC467" i="22" a="1"/>
  <c r="BC467" i="22" s="1"/>
  <c r="BI467" i="22"/>
  <c r="BF310" i="22"/>
  <c r="BG310" i="22" s="1"/>
  <c r="BH310" i="22" s="1"/>
  <c r="BC310" i="22" a="1"/>
  <c r="BC310" i="22" s="1"/>
  <c r="BC402" i="22" a="1"/>
  <c r="BC402" i="22" s="1"/>
  <c r="BI402" i="22"/>
  <c r="BK445" i="22"/>
  <c r="BL445" i="22" s="1"/>
  <c r="BM445" i="22" s="1"/>
  <c r="BD445" i="22"/>
  <c r="BF477" i="22"/>
  <c r="BG477" i="22" s="1"/>
  <c r="BH477" i="22" s="1"/>
  <c r="BC477" i="22" a="1"/>
  <c r="BC477" i="22" s="1"/>
  <c r="BI477" i="22"/>
  <c r="BD483" i="22"/>
  <c r="BK483" i="22"/>
  <c r="BL483" i="22" s="1"/>
  <c r="BM483" i="22" s="1"/>
  <c r="BI485" i="22"/>
  <c r="BC485" i="22" a="1"/>
  <c r="BC485" i="22" s="1"/>
  <c r="BI345" i="22"/>
  <c r="BI362" i="22"/>
  <c r="BF372" i="22"/>
  <c r="BG372" i="22" s="1"/>
  <c r="BH372" i="22" s="1"/>
  <c r="BF403" i="22"/>
  <c r="BG403" i="22" s="1"/>
  <c r="BH403" i="22" s="1"/>
  <c r="BF437" i="22"/>
  <c r="BG437" i="22" s="1"/>
  <c r="BH437" i="22" s="1"/>
  <c r="BD463" i="22"/>
  <c r="BK463" i="22"/>
  <c r="BL463" i="22" s="1"/>
  <c r="BM463" i="22" s="1"/>
  <c r="BI489" i="22"/>
  <c r="BF454" i="22"/>
  <c r="BG454" i="22" s="1"/>
  <c r="BH454" i="22" s="1"/>
  <c r="BC454" i="22" a="1"/>
  <c r="BC454" i="22" s="1"/>
  <c r="BC460" i="22" a="1"/>
  <c r="BC460" i="22" s="1"/>
  <c r="BF460" i="22"/>
  <c r="BG460" i="22" s="1"/>
  <c r="BH460" i="22" s="1"/>
  <c r="BI474" i="22"/>
  <c r="O509" i="22"/>
  <c r="BI468" i="22"/>
  <c r="BC468" i="22" a="1"/>
  <c r="BC468" i="22" s="1"/>
  <c r="K569" i="22"/>
  <c r="K570" i="22" s="1"/>
  <c r="K571" i="22" s="1"/>
  <c r="K572" i="22" s="1"/>
  <c r="K568" i="22"/>
  <c r="L565" i="22" s="1" a="1"/>
  <c r="L565" i="22" s="1"/>
  <c r="O621" i="22"/>
  <c r="N187" i="22" l="1"/>
  <c r="M187" i="22" s="1"/>
  <c r="L188" i="22" s="1" a="1"/>
  <c r="L188" i="22" s="1"/>
  <c r="O188" i="22" s="1"/>
  <c r="AS31" i="22"/>
  <c r="AQ34" i="22"/>
  <c r="AS32" i="22"/>
  <c r="N383" i="22"/>
  <c r="M383" i="22" s="1"/>
  <c r="L384" i="22" s="1" a="1"/>
  <c r="L384" i="22" s="1"/>
  <c r="O384" i="22" s="1"/>
  <c r="AF3" i="26"/>
  <c r="AF4" i="26"/>
  <c r="AM60" i="22"/>
  <c r="AM44" i="22"/>
  <c r="AM31" i="22"/>
  <c r="AM61" i="22"/>
  <c r="AM59" i="22"/>
  <c r="AM43" i="22"/>
  <c r="AM33" i="22"/>
  <c r="AM32" i="22"/>
  <c r="AM63" i="22"/>
  <c r="AM30" i="22"/>
  <c r="AM45" i="22"/>
  <c r="AM74" i="22"/>
  <c r="AM58" i="22"/>
  <c r="AM42" i="22"/>
  <c r="AM73" i="22"/>
  <c r="AM57" i="22"/>
  <c r="AM41" i="22"/>
  <c r="AM72" i="22"/>
  <c r="AM56" i="22"/>
  <c r="AM40" i="22"/>
  <c r="AM51" i="22"/>
  <c r="AM66" i="22"/>
  <c r="AM65" i="22"/>
  <c r="AM48" i="22"/>
  <c r="AM47" i="22"/>
  <c r="AM46" i="22"/>
  <c r="AM71" i="22"/>
  <c r="AM55" i="22"/>
  <c r="AM39" i="22"/>
  <c r="AM70" i="22"/>
  <c r="AM54" i="22"/>
  <c r="AM38" i="22"/>
  <c r="AM69" i="22"/>
  <c r="AM53" i="22"/>
  <c r="AM37" i="22"/>
  <c r="AM68" i="22"/>
  <c r="AM52" i="22"/>
  <c r="AM36" i="22"/>
  <c r="AM67" i="22"/>
  <c r="AM35" i="22"/>
  <c r="AM50" i="22"/>
  <c r="AM34" i="22"/>
  <c r="AM49" i="22"/>
  <c r="AM64" i="22"/>
  <c r="AM62" i="22"/>
  <c r="AI141" i="22"/>
  <c r="AI143" i="22" s="1"/>
  <c r="N159" i="22"/>
  <c r="M159" i="22" s="1"/>
  <c r="L160" i="22" s="1" a="1"/>
  <c r="L160" i="22" s="1"/>
  <c r="O160" i="22" s="1"/>
  <c r="P160" i="22" s="1"/>
  <c r="P159" i="22"/>
  <c r="N271" i="22"/>
  <c r="M271" i="22" s="1"/>
  <c r="L272" i="22" s="1" a="1"/>
  <c r="L272" i="22" s="1"/>
  <c r="O272" i="22" s="1"/>
  <c r="P271" i="22"/>
  <c r="AP75" i="22"/>
  <c r="P243" i="22"/>
  <c r="N243" i="22"/>
  <c r="M243" i="22" s="1"/>
  <c r="L244" i="22" s="1" a="1"/>
  <c r="L244" i="22" s="1"/>
  <c r="O313" i="22"/>
  <c r="BA25" i="22" a="1"/>
  <c r="BA25" i="22" s="1"/>
  <c r="BA22" i="22" s="1" a="1"/>
  <c r="BA22" i="22" s="1"/>
  <c r="N537" i="22"/>
  <c r="M537" i="22" s="1"/>
  <c r="L538" i="22" s="1" a="1"/>
  <c r="L538" i="22" s="1"/>
  <c r="P537" i="22"/>
  <c r="AS74" i="22"/>
  <c r="O649" i="22"/>
  <c r="O355" i="22"/>
  <c r="O145" i="22"/>
  <c r="O103" i="22"/>
  <c r="N509" i="22"/>
  <c r="M509" i="22" s="1"/>
  <c r="L510" i="22" s="1" a="1"/>
  <c r="L510" i="22" s="1"/>
  <c r="P509" i="22"/>
  <c r="O425" i="22"/>
  <c r="O215" i="22"/>
  <c r="P411" i="22"/>
  <c r="N411" i="22"/>
  <c r="M411" i="22" s="1"/>
  <c r="L412" i="22" s="1" a="1"/>
  <c r="L412" i="22" s="1"/>
  <c r="O453" i="22"/>
  <c r="O257" i="22"/>
  <c r="O229" i="22"/>
  <c r="AQ33" i="22"/>
  <c r="AS33" i="22"/>
  <c r="O341" i="22"/>
  <c r="N131" i="22"/>
  <c r="M131" i="22" s="1"/>
  <c r="L132" i="22" s="1" a="1"/>
  <c r="L132" i="22" s="1"/>
  <c r="P131" i="22"/>
  <c r="P579" i="22"/>
  <c r="N579" i="22"/>
  <c r="M579" i="22" s="1"/>
  <c r="L580" i="22" s="1" a="1"/>
  <c r="L580" i="22" s="1"/>
  <c r="O47" i="22"/>
  <c r="P285" i="22"/>
  <c r="N285" i="22"/>
  <c r="M285" i="22" s="1"/>
  <c r="L286" i="22" s="1" a="1"/>
  <c r="L286" i="22" s="1"/>
  <c r="P621" i="22"/>
  <c r="N621" i="22"/>
  <c r="M621" i="22" s="1"/>
  <c r="L622" i="22" s="1" a="1"/>
  <c r="L622" i="22" s="1"/>
  <c r="O565" i="22"/>
  <c r="O467" i="22"/>
  <c r="O551" i="22"/>
  <c r="P89" i="22"/>
  <c r="N89" i="22"/>
  <c r="M89" i="22" s="1"/>
  <c r="L90" i="22" s="1" a="1"/>
  <c r="L90" i="22" s="1"/>
  <c r="O439" i="22"/>
  <c r="O481" i="22"/>
  <c r="O75" i="22"/>
  <c r="O201" i="22"/>
  <c r="AQ35" i="22"/>
  <c r="AS35" i="22"/>
  <c r="N523" i="22"/>
  <c r="M523" i="22" s="1"/>
  <c r="L524" i="22" s="1" a="1"/>
  <c r="L524" i="22" s="1"/>
  <c r="P523" i="22"/>
  <c r="O398" i="22"/>
  <c r="O495" i="22"/>
  <c r="P61" i="22"/>
  <c r="N61" i="22"/>
  <c r="M61" i="22" s="1"/>
  <c r="L62" i="22" s="1" a="1"/>
  <c r="L62" i="22" s="1"/>
  <c r="AL62" i="22"/>
  <c r="AL53" i="22"/>
  <c r="AL55" i="22"/>
  <c r="AL51" i="22"/>
  <c r="AL49" i="22"/>
  <c r="AL40" i="22"/>
  <c r="AL46" i="22"/>
  <c r="AL38" i="22"/>
  <c r="AL58" i="22"/>
  <c r="AL42" i="22"/>
  <c r="AL72" i="22"/>
  <c r="AL41" i="22"/>
  <c r="AL67" i="22"/>
  <c r="AL44" i="22"/>
  <c r="AL39" i="22"/>
  <c r="AL37" i="22"/>
  <c r="AL34" i="22"/>
  <c r="AL73" i="22"/>
  <c r="AL70" i="22"/>
  <c r="AL74" i="22"/>
  <c r="AL56" i="22"/>
  <c r="AL47" i="22"/>
  <c r="AL33" i="22"/>
  <c r="AE25" i="22"/>
  <c r="AL32" i="22"/>
  <c r="AL50" i="22"/>
  <c r="AL48" i="22"/>
  <c r="AL69" i="22"/>
  <c r="AL45" i="22"/>
  <c r="AL68" i="22"/>
  <c r="AL64" i="22"/>
  <c r="AL52" i="22"/>
  <c r="AL61" i="22"/>
  <c r="AL36" i="22"/>
  <c r="AL43" i="22"/>
  <c r="AL63" i="22"/>
  <c r="AL35" i="22"/>
  <c r="AL71" i="22"/>
  <c r="AL59" i="22"/>
  <c r="AL30" i="22"/>
  <c r="AL57" i="22"/>
  <c r="AL31" i="22"/>
  <c r="AL66" i="22"/>
  <c r="AL65" i="22"/>
  <c r="AL54" i="22"/>
  <c r="AL60" i="22"/>
  <c r="O299" i="22"/>
  <c r="O173" i="22"/>
  <c r="N117" i="22"/>
  <c r="M117" i="22" s="1"/>
  <c r="L118" i="22" s="1" a="1"/>
  <c r="L118" i="22" s="1"/>
  <c r="P117" i="22"/>
  <c r="O635" i="22"/>
  <c r="O663" i="22"/>
  <c r="P593" i="22"/>
  <c r="N593" i="22"/>
  <c r="M593" i="22" s="1"/>
  <c r="L594" i="22" s="1" a="1"/>
  <c r="L594" i="22" s="1"/>
  <c r="N607" i="22"/>
  <c r="M607" i="22" s="1"/>
  <c r="L608" i="22" s="1" a="1"/>
  <c r="L608" i="22" s="1"/>
  <c r="P607" i="22"/>
  <c r="O369" i="22"/>
  <c r="O327" i="22"/>
  <c r="AI144" i="22" l="1"/>
  <c r="AI146" i="22" s="1"/>
  <c r="N160" i="22"/>
  <c r="M160" i="22" s="1"/>
  <c r="L161" i="22" s="1" a="1"/>
  <c r="L161" i="22" s="1"/>
  <c r="O161" i="22" s="1"/>
  <c r="AI147" i="22"/>
  <c r="AS75" i="22"/>
  <c r="AV90" i="22" s="1"/>
  <c r="P272" i="22"/>
  <c r="N272" i="22"/>
  <c r="M272" i="22" s="1"/>
  <c r="L273" i="22" s="1" a="1"/>
  <c r="L273" i="22" s="1"/>
  <c r="O273" i="22" s="1"/>
  <c r="P273" i="22" s="1"/>
  <c r="P327" i="22"/>
  <c r="N327" i="22"/>
  <c r="M327" i="22" s="1"/>
  <c r="L328" i="22" s="1" a="1"/>
  <c r="L328" i="22" s="1"/>
  <c r="O62" i="22"/>
  <c r="N481" i="22"/>
  <c r="M481" i="22" s="1"/>
  <c r="L482" i="22" s="1" a="1"/>
  <c r="L482" i="22" s="1"/>
  <c r="P481" i="22"/>
  <c r="P103" i="22"/>
  <c r="N103" i="22"/>
  <c r="M103" i="22" s="1"/>
  <c r="L104" i="22" s="1" a="1"/>
  <c r="L104" i="22" s="1"/>
  <c r="O118" i="22"/>
  <c r="O286" i="22"/>
  <c r="P257" i="22"/>
  <c r="N257" i="22"/>
  <c r="M257" i="22" s="1"/>
  <c r="L258" i="22" s="1" a="1"/>
  <c r="L258" i="22" s="1"/>
  <c r="P188" i="22"/>
  <c r="N188" i="22"/>
  <c r="M188" i="22" s="1"/>
  <c r="L189" i="22" s="1" a="1"/>
  <c r="L189" i="22" s="1"/>
  <c r="P369" i="22"/>
  <c r="N369" i="22"/>
  <c r="M369" i="22" s="1"/>
  <c r="L370" i="22" s="1" a="1"/>
  <c r="L370" i="22" s="1"/>
  <c r="P495" i="22"/>
  <c r="N495" i="22"/>
  <c r="M495" i="22" s="1"/>
  <c r="L496" i="22" s="1" a="1"/>
  <c r="L496" i="22" s="1"/>
  <c r="P439" i="22"/>
  <c r="N439" i="22"/>
  <c r="M439" i="22" s="1"/>
  <c r="L440" i="22" s="1" a="1"/>
  <c r="L440" i="22" s="1"/>
  <c r="P313" i="22"/>
  <c r="N313" i="22"/>
  <c r="M313" i="22" s="1"/>
  <c r="L314" i="22" s="1" a="1"/>
  <c r="L314" i="22" s="1"/>
  <c r="O132" i="22"/>
  <c r="N663" i="22"/>
  <c r="M663" i="22" s="1"/>
  <c r="L664" i="22" s="1" a="1"/>
  <c r="L664" i="22" s="1"/>
  <c r="P663" i="22"/>
  <c r="P635" i="22"/>
  <c r="N635" i="22"/>
  <c r="M635" i="22" s="1"/>
  <c r="L636" i="22" s="1" a="1"/>
  <c r="L636" i="22" s="1"/>
  <c r="O608" i="22"/>
  <c r="N173" i="22"/>
  <c r="M173" i="22" s="1"/>
  <c r="L174" i="22" s="1" a="1"/>
  <c r="L174" i="22" s="1"/>
  <c r="P173" i="22"/>
  <c r="P47" i="22"/>
  <c r="N47" i="22" s="1"/>
  <c r="O244" i="22"/>
  <c r="N649" i="22"/>
  <c r="M649" i="22" s="1"/>
  <c r="L650" i="22" s="1" a="1"/>
  <c r="L650" i="22" s="1"/>
  <c r="P649" i="22"/>
  <c r="P467" i="22"/>
  <c r="N467" i="22"/>
  <c r="M467" i="22" s="1"/>
  <c r="L468" i="22" s="1" a="1"/>
  <c r="L468" i="22" s="1"/>
  <c r="P425" i="22"/>
  <c r="N425" i="22"/>
  <c r="M425" i="22" s="1"/>
  <c r="L426" i="22" s="1" a="1"/>
  <c r="L426" i="22" s="1"/>
  <c r="O510" i="22"/>
  <c r="AL75" i="22"/>
  <c r="O622" i="22"/>
  <c r="P229" i="22"/>
  <c r="N229" i="22"/>
  <c r="M229" i="22" s="1"/>
  <c r="L230" i="22" s="1" a="1"/>
  <c r="L230" i="22" s="1"/>
  <c r="P565" i="22"/>
  <c r="N565" i="22"/>
  <c r="M565" i="22" s="1"/>
  <c r="L566" i="22" s="1" a="1"/>
  <c r="L566" i="22" s="1"/>
  <c r="P341" i="22"/>
  <c r="N341" i="22"/>
  <c r="M341" i="22" s="1"/>
  <c r="L342" i="22" s="1" a="1"/>
  <c r="L342" i="22" s="1"/>
  <c r="P201" i="22"/>
  <c r="N201" i="22"/>
  <c r="M201" i="22" s="1"/>
  <c r="L202" i="22" s="1" a="1"/>
  <c r="L202" i="22" s="1"/>
  <c r="N384" i="22"/>
  <c r="M384" i="22" s="1"/>
  <c r="L385" i="22" s="1" a="1"/>
  <c r="L385" i="22" s="1"/>
  <c r="P384" i="22"/>
  <c r="P75" i="22"/>
  <c r="N75" i="22"/>
  <c r="M75" i="22" s="1"/>
  <c r="L76" i="22" s="1" a="1"/>
  <c r="L76" i="22" s="1"/>
  <c r="O538" i="22"/>
  <c r="O90" i="22"/>
  <c r="N453" i="22"/>
  <c r="M453" i="22" s="1"/>
  <c r="L454" i="22" s="1" a="1"/>
  <c r="L454" i="22" s="1"/>
  <c r="P453" i="22"/>
  <c r="P145" i="22"/>
  <c r="N145" i="22"/>
  <c r="M145" i="22" s="1"/>
  <c r="L146" i="22" s="1" a="1"/>
  <c r="L146" i="22" s="1"/>
  <c r="N398" i="22"/>
  <c r="M398" i="22" s="1"/>
  <c r="L399" i="22" s="1" a="1"/>
  <c r="L399" i="22" s="1"/>
  <c r="P398" i="22"/>
  <c r="O412" i="22"/>
  <c r="P355" i="22"/>
  <c r="N355" i="22"/>
  <c r="M355" i="22" s="1"/>
  <c r="L356" i="22" s="1" a="1"/>
  <c r="L356" i="22" s="1"/>
  <c r="O594" i="22"/>
  <c r="N299" i="22"/>
  <c r="M299" i="22" s="1"/>
  <c r="L300" i="22" s="1" a="1"/>
  <c r="L300" i="22" s="1"/>
  <c r="P299" i="22"/>
  <c r="O580" i="22"/>
  <c r="O524" i="22"/>
  <c r="P551" i="22"/>
  <c r="N551" i="22"/>
  <c r="M551" i="22" s="1"/>
  <c r="L552" i="22" s="1" a="1"/>
  <c r="L552" i="22" s="1"/>
  <c r="N215" i="22"/>
  <c r="M215" i="22" s="1"/>
  <c r="L216" i="22" s="1" a="1"/>
  <c r="L216" i="22" s="1"/>
  <c r="P215" i="22"/>
  <c r="N273" i="22" l="1"/>
  <c r="M273" i="22" s="1"/>
  <c r="L274" i="22" s="1" a="1"/>
  <c r="L274" i="22" s="1"/>
  <c r="O274" i="22" s="1"/>
  <c r="P524" i="22"/>
  <c r="N524" i="22"/>
  <c r="M524" i="22" s="1"/>
  <c r="L525" i="22" s="1" a="1"/>
  <c r="L525" i="22" s="1"/>
  <c r="O314" i="22"/>
  <c r="O104" i="22"/>
  <c r="O566" i="22"/>
  <c r="O650" i="22"/>
  <c r="N580" i="22"/>
  <c r="M580" i="22" s="1"/>
  <c r="L581" i="22" s="1" a="1"/>
  <c r="L581" i="22" s="1"/>
  <c r="P580" i="22"/>
  <c r="O454" i="22"/>
  <c r="N244" i="22"/>
  <c r="M244" i="22" s="1"/>
  <c r="L245" i="22" s="1" a="1"/>
  <c r="L245" i="22" s="1"/>
  <c r="P244" i="22"/>
  <c r="O440" i="22"/>
  <c r="O230" i="22"/>
  <c r="O482" i="22"/>
  <c r="N510" i="22"/>
  <c r="M510" i="22" s="1"/>
  <c r="L511" i="22" s="1" a="1"/>
  <c r="L511" i="22" s="1"/>
  <c r="P510" i="22"/>
  <c r="O216" i="22"/>
  <c r="O552" i="22"/>
  <c r="O342" i="22"/>
  <c r="N132" i="22"/>
  <c r="M132" i="22" s="1"/>
  <c r="L133" i="22" s="1" a="1"/>
  <c r="L133" i="22" s="1"/>
  <c r="P132" i="22"/>
  <c r="P90" i="22"/>
  <c r="N90" i="22"/>
  <c r="M90" i="22" s="1"/>
  <c r="L91" i="22" s="1" a="1"/>
  <c r="L91" i="22" s="1"/>
  <c r="O496" i="22"/>
  <c r="O258" i="22"/>
  <c r="O202" i="22"/>
  <c r="O76" i="22"/>
  <c r="O636" i="22"/>
  <c r="P412" i="22"/>
  <c r="N412" i="22"/>
  <c r="M412" i="22" s="1"/>
  <c r="L413" i="22" s="1" a="1"/>
  <c r="L413" i="22" s="1"/>
  <c r="O385" i="22"/>
  <c r="O426" i="22"/>
  <c r="O399" i="22"/>
  <c r="O664" i="22"/>
  <c r="N286" i="22"/>
  <c r="M286" i="22" s="1"/>
  <c r="L287" i="22" s="1" a="1"/>
  <c r="L287" i="22" s="1"/>
  <c r="P286" i="22"/>
  <c r="O468" i="22"/>
  <c r="O146" i="22"/>
  <c r="N118" i="22"/>
  <c r="M118" i="22" s="1"/>
  <c r="L119" i="22" s="1" a="1"/>
  <c r="L119" i="22" s="1"/>
  <c r="P118" i="22"/>
  <c r="M47" i="22"/>
  <c r="O300" i="22"/>
  <c r="P62" i="22"/>
  <c r="N62" i="22"/>
  <c r="M62" i="22" s="1"/>
  <c r="L63" i="22" s="1" a="1"/>
  <c r="L63" i="22" s="1"/>
  <c r="P161" i="22"/>
  <c r="N161" i="22"/>
  <c r="M161" i="22" s="1"/>
  <c r="L162" i="22" s="1" a="1"/>
  <c r="L162" i="22" s="1"/>
  <c r="P622" i="22"/>
  <c r="N622" i="22"/>
  <c r="M622" i="22" s="1"/>
  <c r="L623" i="22" s="1" a="1"/>
  <c r="L623" i="22" s="1"/>
  <c r="O370" i="22"/>
  <c r="O328" i="22"/>
  <c r="N594" i="22"/>
  <c r="M594" i="22" s="1"/>
  <c r="L595" i="22" s="1" a="1"/>
  <c r="L595" i="22" s="1"/>
  <c r="P594" i="22"/>
  <c r="O174" i="22"/>
  <c r="O356" i="22"/>
  <c r="P538" i="22"/>
  <c r="N538" i="22"/>
  <c r="M538" i="22" s="1"/>
  <c r="L539" i="22" s="1" a="1"/>
  <c r="L539" i="22" s="1"/>
  <c r="N608" i="22"/>
  <c r="M608" i="22" s="1"/>
  <c r="L609" i="22" s="1" a="1"/>
  <c r="L609" i="22" s="1"/>
  <c r="P608" i="22"/>
  <c r="O189" i="22"/>
  <c r="L48" i="22" l="1" a="1"/>
  <c r="L48" i="22" s="1"/>
  <c r="O245" i="22"/>
  <c r="N454" i="22"/>
  <c r="M454" i="22" s="1"/>
  <c r="L455" i="22" s="1" a="1"/>
  <c r="L455" i="22" s="1"/>
  <c r="P454" i="22"/>
  <c r="O581" i="22"/>
  <c r="P189" i="22"/>
  <c r="N189" i="22"/>
  <c r="M189" i="22" s="1"/>
  <c r="L190" i="22" s="1" a="1"/>
  <c r="L190" i="22" s="1"/>
  <c r="N650" i="22"/>
  <c r="M650" i="22" s="1"/>
  <c r="L651" i="22" s="1" a="1"/>
  <c r="L651" i="22" s="1"/>
  <c r="P650" i="22"/>
  <c r="O609" i="22"/>
  <c r="O287" i="22"/>
  <c r="N202" i="22"/>
  <c r="M202" i="22" s="1"/>
  <c r="L203" i="22" s="1" a="1"/>
  <c r="L203" i="22" s="1"/>
  <c r="P202" i="22"/>
  <c r="O511" i="22"/>
  <c r="P566" i="22"/>
  <c r="N566" i="22"/>
  <c r="M566" i="22" s="1"/>
  <c r="L567" i="22" s="1" a="1"/>
  <c r="L567" i="22" s="1"/>
  <c r="O162" i="22"/>
  <c r="N664" i="22"/>
  <c r="M664" i="22" s="1"/>
  <c r="L665" i="22" s="1" a="1"/>
  <c r="L665" i="22" s="1"/>
  <c r="P664" i="22"/>
  <c r="O595" i="22"/>
  <c r="P328" i="22"/>
  <c r="N328" i="22"/>
  <c r="M328" i="22" s="1"/>
  <c r="L329" i="22" s="1" a="1"/>
  <c r="L329" i="22" s="1"/>
  <c r="N76" i="22"/>
  <c r="M76" i="22" s="1"/>
  <c r="L77" i="22" s="1" a="1"/>
  <c r="L77" i="22" s="1"/>
  <c r="P76" i="22"/>
  <c r="P274" i="22"/>
  <c r="N274" i="22"/>
  <c r="M274" i="22" s="1"/>
  <c r="L275" i="22" s="1" a="1"/>
  <c r="L275" i="22" s="1"/>
  <c r="P258" i="22"/>
  <c r="N258" i="22"/>
  <c r="M258" i="22" s="1"/>
  <c r="L259" i="22" s="1" a="1"/>
  <c r="L259" i="22" s="1"/>
  <c r="O539" i="22"/>
  <c r="O63" i="22"/>
  <c r="N399" i="22"/>
  <c r="M399" i="22" s="1"/>
  <c r="L400" i="22" s="1" a="1"/>
  <c r="L400" i="22" s="1"/>
  <c r="P399" i="22"/>
  <c r="P174" i="22"/>
  <c r="N174" i="22"/>
  <c r="M174" i="22" s="1"/>
  <c r="L175" i="22" s="1" a="1"/>
  <c r="L175" i="22" s="1"/>
  <c r="O119" i="22"/>
  <c r="P552" i="22"/>
  <c r="N552" i="22"/>
  <c r="M552" i="22" s="1"/>
  <c r="L553" i="22" s="1" a="1"/>
  <c r="L553" i="22" s="1"/>
  <c r="N468" i="22"/>
  <c r="M468" i="22" s="1"/>
  <c r="L469" i="22" s="1" a="1"/>
  <c r="L469" i="22" s="1"/>
  <c r="P468" i="22"/>
  <c r="P482" i="22"/>
  <c r="N482" i="22"/>
  <c r="M482" i="22" s="1"/>
  <c r="L483" i="22" s="1" a="1"/>
  <c r="L483" i="22" s="1"/>
  <c r="P496" i="22"/>
  <c r="N496" i="22"/>
  <c r="M496" i="22" s="1"/>
  <c r="L497" i="22" s="1" a="1"/>
  <c r="L497" i="22" s="1"/>
  <c r="P230" i="22"/>
  <c r="N230" i="22"/>
  <c r="M230" i="22" s="1"/>
  <c r="L231" i="22" s="1" a="1"/>
  <c r="L231" i="22" s="1"/>
  <c r="N314" i="22"/>
  <c r="M314" i="22" s="1"/>
  <c r="L315" i="22" s="1" a="1"/>
  <c r="L315" i="22" s="1"/>
  <c r="P314" i="22"/>
  <c r="O133" i="22"/>
  <c r="O413" i="22"/>
  <c r="P636" i="22"/>
  <c r="N636" i="22"/>
  <c r="M636" i="22" s="1"/>
  <c r="L637" i="22" s="1" a="1"/>
  <c r="L637" i="22" s="1"/>
  <c r="N370" i="22"/>
  <c r="M370" i="22" s="1"/>
  <c r="L371" i="22" s="1" a="1"/>
  <c r="L371" i="22" s="1"/>
  <c r="P370" i="22"/>
  <c r="O623" i="22"/>
  <c r="P104" i="22"/>
  <c r="N104" i="22"/>
  <c r="M104" i="22" s="1"/>
  <c r="L105" i="22" s="1" a="1"/>
  <c r="L105" i="22" s="1"/>
  <c r="N300" i="22"/>
  <c r="M300" i="22" s="1"/>
  <c r="L301" i="22" s="1" a="1"/>
  <c r="L301" i="22" s="1"/>
  <c r="P300" i="22"/>
  <c r="O91" i="22"/>
  <c r="P440" i="22"/>
  <c r="N440" i="22"/>
  <c r="M440" i="22" s="1"/>
  <c r="L441" i="22" s="1" a="1"/>
  <c r="L441" i="22" s="1"/>
  <c r="O525" i="22"/>
  <c r="P385" i="22"/>
  <c r="N385" i="22"/>
  <c r="M385" i="22" s="1"/>
  <c r="L386" i="22" s="1" a="1"/>
  <c r="L386" i="22" s="1"/>
  <c r="N342" i="22"/>
  <c r="M342" i="22" s="1"/>
  <c r="L343" i="22" s="1" a="1"/>
  <c r="L343" i="22" s="1"/>
  <c r="P342" i="22"/>
  <c r="N146" i="22"/>
  <c r="M146" i="22" s="1"/>
  <c r="L147" i="22" s="1" a="1"/>
  <c r="L147" i="22" s="1"/>
  <c r="P146" i="22"/>
  <c r="P216" i="22"/>
  <c r="N216" i="22"/>
  <c r="M216" i="22" s="1"/>
  <c r="L217" i="22" s="1" a="1"/>
  <c r="L217" i="22" s="1"/>
  <c r="P356" i="22"/>
  <c r="N356" i="22"/>
  <c r="M356" i="22" s="1"/>
  <c r="L357" i="22" s="1" a="1"/>
  <c r="L357" i="22" s="1"/>
  <c r="N426" i="22"/>
  <c r="M426" i="22" s="1"/>
  <c r="L427" i="22" s="1" a="1"/>
  <c r="L427" i="22" s="1"/>
  <c r="P426" i="22"/>
  <c r="O77" i="22" l="1"/>
  <c r="N413" i="22"/>
  <c r="M413" i="22" s="1"/>
  <c r="L414" i="22" s="1" a="1"/>
  <c r="L414" i="22" s="1"/>
  <c r="P413" i="22"/>
  <c r="P609" i="22"/>
  <c r="N609" i="22"/>
  <c r="M609" i="22" s="1"/>
  <c r="L610" i="22" s="1" a="1"/>
  <c r="L610" i="22" s="1"/>
  <c r="P525" i="22"/>
  <c r="N525" i="22"/>
  <c r="M525" i="22" s="1"/>
  <c r="L526" i="22" s="1" a="1"/>
  <c r="L526" i="22" s="1"/>
  <c r="N119" i="22"/>
  <c r="M119" i="22" s="1"/>
  <c r="L120" i="22" s="1" a="1"/>
  <c r="L120" i="22" s="1"/>
  <c r="P119" i="22"/>
  <c r="O441" i="22"/>
  <c r="N133" i="22"/>
  <c r="M133" i="22" s="1"/>
  <c r="L134" i="22" s="1" a="1"/>
  <c r="L134" i="22" s="1"/>
  <c r="P133" i="22"/>
  <c r="O665" i="22"/>
  <c r="P63" i="22"/>
  <c r="N63" i="22"/>
  <c r="M63" i="22" s="1"/>
  <c r="L64" i="22" s="1" a="1"/>
  <c r="L64" i="22" s="1"/>
  <c r="O301" i="22"/>
  <c r="O105" i="22"/>
  <c r="O497" i="22"/>
  <c r="O567" i="22"/>
  <c r="N539" i="22"/>
  <c r="M539" i="22" s="1"/>
  <c r="L540" i="22" s="1" a="1"/>
  <c r="L540" i="22" s="1"/>
  <c r="P539" i="22"/>
  <c r="O455" i="22"/>
  <c r="O175" i="22"/>
  <c r="O651" i="22"/>
  <c r="O315" i="22"/>
  <c r="O231" i="22"/>
  <c r="O217" i="22"/>
  <c r="O483" i="22"/>
  <c r="O259" i="22"/>
  <c r="O147" i="22"/>
  <c r="P623" i="22"/>
  <c r="N623" i="22"/>
  <c r="M623" i="22" s="1"/>
  <c r="L624" i="22" s="1" a="1"/>
  <c r="L624" i="22" s="1"/>
  <c r="P511" i="22"/>
  <c r="N511" i="22"/>
  <c r="M511" i="22" s="1"/>
  <c r="L512" i="22" s="1" a="1"/>
  <c r="L512" i="22" s="1"/>
  <c r="P245" i="22"/>
  <c r="N245" i="22"/>
  <c r="M245" i="22" s="1"/>
  <c r="L246" i="22" s="1" a="1"/>
  <c r="L246" i="22" s="1"/>
  <c r="O190" i="22"/>
  <c r="O275" i="22"/>
  <c r="P595" i="22"/>
  <c r="N595" i="22"/>
  <c r="M595" i="22" s="1"/>
  <c r="L596" i="22" s="1" a="1"/>
  <c r="L596" i="22" s="1"/>
  <c r="O427" i="22"/>
  <c r="P162" i="22"/>
  <c r="N162" i="22"/>
  <c r="M162" i="22" s="1"/>
  <c r="L163" i="22" s="1" a="1"/>
  <c r="L163" i="22" s="1"/>
  <c r="O343" i="22"/>
  <c r="O371" i="22"/>
  <c r="O469" i="22"/>
  <c r="O203" i="22"/>
  <c r="P287" i="22"/>
  <c r="N287" i="22"/>
  <c r="M287" i="22" s="1"/>
  <c r="L288" i="22" s="1" a="1"/>
  <c r="L288" i="22" s="1"/>
  <c r="O329" i="22"/>
  <c r="P91" i="22"/>
  <c r="N91" i="22"/>
  <c r="M91" i="22" s="1"/>
  <c r="L92" i="22" s="1" a="1"/>
  <c r="L92" i="22" s="1"/>
  <c r="O400" i="22"/>
  <c r="O357" i="22"/>
  <c r="P581" i="22"/>
  <c r="N581" i="22"/>
  <c r="M581" i="22" s="1"/>
  <c r="L582" i="22" s="1" a="1"/>
  <c r="L582" i="22" s="1"/>
  <c r="O386" i="22"/>
  <c r="O637" i="22"/>
  <c r="O553" i="22"/>
  <c r="O48" i="22"/>
  <c r="P665" i="22" l="1"/>
  <c r="N665" i="22"/>
  <c r="M665" i="22" s="1"/>
  <c r="L666" i="22" s="1" a="1"/>
  <c r="L666" i="22" s="1"/>
  <c r="O163" i="22"/>
  <c r="N400" i="22"/>
  <c r="M400" i="22" s="1"/>
  <c r="L401" i="22" s="1" a="1"/>
  <c r="L401" i="22" s="1"/>
  <c r="P400" i="22"/>
  <c r="P455" i="22"/>
  <c r="N455" i="22"/>
  <c r="M455" i="22" s="1"/>
  <c r="L456" i="22" s="1" a="1"/>
  <c r="L456" i="22" s="1"/>
  <c r="O540" i="22"/>
  <c r="O120" i="22"/>
  <c r="O610" i="22"/>
  <c r="P175" i="22"/>
  <c r="N175" i="22"/>
  <c r="M175" i="22" s="1"/>
  <c r="L176" i="22" s="1" a="1"/>
  <c r="L176" i="22" s="1"/>
  <c r="O134" i="22"/>
  <c r="O288" i="22"/>
  <c r="P553" i="22"/>
  <c r="N553" i="22"/>
  <c r="M553" i="22" s="1"/>
  <c r="L554" i="22" s="1" a="1"/>
  <c r="L554" i="22" s="1"/>
  <c r="P386" i="22"/>
  <c r="N386" i="22"/>
  <c r="M386" i="22" s="1"/>
  <c r="L387" i="22" s="1" a="1"/>
  <c r="L387" i="22" s="1"/>
  <c r="O246" i="22"/>
  <c r="N315" i="22"/>
  <c r="M315" i="22" s="1"/>
  <c r="L316" i="22" s="1" a="1"/>
  <c r="L316" i="22" s="1"/>
  <c r="P315" i="22"/>
  <c r="O624" i="22"/>
  <c r="O92" i="22"/>
  <c r="P259" i="22"/>
  <c r="N259" i="22"/>
  <c r="M259" i="22" s="1"/>
  <c r="L260" i="22" s="1" a="1"/>
  <c r="L260" i="22" s="1"/>
  <c r="N441" i="22"/>
  <c r="M441" i="22" s="1"/>
  <c r="L442" i="22" s="1" a="1"/>
  <c r="L442" i="22" s="1"/>
  <c r="P441" i="22"/>
  <c r="N483" i="22"/>
  <c r="M483" i="22" s="1"/>
  <c r="L484" i="22" s="1" a="1"/>
  <c r="L484" i="22" s="1"/>
  <c r="P483" i="22"/>
  <c r="O526" i="22"/>
  <c r="N217" i="22"/>
  <c r="M217" i="22" s="1"/>
  <c r="L218" i="22" s="1" a="1"/>
  <c r="L218" i="22" s="1"/>
  <c r="P217" i="22"/>
  <c r="P203" i="22"/>
  <c r="N203" i="22"/>
  <c r="M203" i="22" s="1"/>
  <c r="L204" i="22" s="1" a="1"/>
  <c r="L204" i="22" s="1"/>
  <c r="P231" i="22"/>
  <c r="N231" i="22"/>
  <c r="M231" i="22" s="1"/>
  <c r="L232" i="22" s="1" a="1"/>
  <c r="L232" i="22" s="1"/>
  <c r="P469" i="22"/>
  <c r="N469" i="22"/>
  <c r="M469" i="22" s="1"/>
  <c r="L470" i="22" s="1" a="1"/>
  <c r="L470" i="22" s="1"/>
  <c r="P301" i="22"/>
  <c r="N301" i="22"/>
  <c r="M301" i="22" s="1"/>
  <c r="L302" i="22" s="1" a="1"/>
  <c r="L302" i="22" s="1"/>
  <c r="O414" i="22"/>
  <c r="P48" i="22"/>
  <c r="N48" i="22" s="1"/>
  <c r="N567" i="22"/>
  <c r="M567" i="22" s="1"/>
  <c r="L568" i="22" s="1" a="1"/>
  <c r="L568" i="22" s="1"/>
  <c r="P567" i="22"/>
  <c r="N275" i="22"/>
  <c r="M275" i="22" s="1"/>
  <c r="L276" i="22" s="1" a="1"/>
  <c r="L276" i="22" s="1"/>
  <c r="P275" i="22"/>
  <c r="P637" i="22"/>
  <c r="N637" i="22"/>
  <c r="M637" i="22" s="1"/>
  <c r="L638" i="22" s="1" a="1"/>
  <c r="L638" i="22" s="1"/>
  <c r="P105" i="22"/>
  <c r="N105" i="22"/>
  <c r="M105" i="22" s="1"/>
  <c r="L106" i="22" s="1" a="1"/>
  <c r="L106" i="22" s="1"/>
  <c r="O512" i="22"/>
  <c r="O64" i="22"/>
  <c r="N77" i="22"/>
  <c r="M77" i="22" s="1"/>
  <c r="L78" i="22" s="1" a="1"/>
  <c r="L78" i="22" s="1"/>
  <c r="P77" i="22"/>
  <c r="P357" i="22"/>
  <c r="N357" i="22"/>
  <c r="M357" i="22" s="1"/>
  <c r="L358" i="22" s="1" a="1"/>
  <c r="L358" i="22" s="1"/>
  <c r="P343" i="22"/>
  <c r="N343" i="22"/>
  <c r="M343" i="22" s="1"/>
  <c r="L344" i="22" s="1" a="1"/>
  <c r="L344" i="22" s="1"/>
  <c r="N147" i="22"/>
  <c r="M147" i="22" s="1"/>
  <c r="L148" i="22" s="1" a="1"/>
  <c r="L148" i="22" s="1"/>
  <c r="P147" i="22"/>
  <c r="P427" i="22"/>
  <c r="N427" i="22"/>
  <c r="M427" i="22" s="1"/>
  <c r="L428" i="22" s="1" a="1"/>
  <c r="L428" i="22" s="1"/>
  <c r="O596" i="22"/>
  <c r="N329" i="22"/>
  <c r="M329" i="22" s="1"/>
  <c r="L330" i="22" s="1" a="1"/>
  <c r="L330" i="22" s="1"/>
  <c r="P329" i="22"/>
  <c r="P497" i="22"/>
  <c r="N497" i="22"/>
  <c r="M497" i="22" s="1"/>
  <c r="L498" i="22" s="1" a="1"/>
  <c r="L498" i="22" s="1"/>
  <c r="P190" i="22"/>
  <c r="N190" i="22"/>
  <c r="M190" i="22" s="1"/>
  <c r="L191" i="22" s="1" a="1"/>
  <c r="L191" i="22" s="1"/>
  <c r="O582" i="22"/>
  <c r="P371" i="22"/>
  <c r="N371" i="22"/>
  <c r="M371" i="22" s="1"/>
  <c r="L372" i="22" s="1" a="1"/>
  <c r="L372" i="22" s="1"/>
  <c r="N651" i="22"/>
  <c r="M651" i="22" s="1"/>
  <c r="L652" i="22" s="1" a="1"/>
  <c r="L652" i="22" s="1"/>
  <c r="P651" i="22"/>
  <c r="P624" i="22" l="1"/>
  <c r="N624" i="22"/>
  <c r="M624" i="22" s="1"/>
  <c r="L625" i="22" s="1" a="1"/>
  <c r="L625" i="22" s="1"/>
  <c r="O204" i="22"/>
  <c r="M48" i="22"/>
  <c r="L49" i="22" s="1" a="1"/>
  <c r="L49" i="22" s="1"/>
  <c r="O554" i="22"/>
  <c r="N512" i="22"/>
  <c r="M512" i="22" s="1"/>
  <c r="L513" i="22" s="1" a="1"/>
  <c r="L513" i="22" s="1"/>
  <c r="P512" i="22"/>
  <c r="P92" i="22"/>
  <c r="N92" i="22"/>
  <c r="M92" i="22" s="1"/>
  <c r="L93" i="22" s="1" a="1"/>
  <c r="L93" i="22" s="1"/>
  <c r="O638" i="22"/>
  <c r="P120" i="22"/>
  <c r="N120" i="22"/>
  <c r="M120" i="22" s="1"/>
  <c r="L121" i="22" s="1" a="1"/>
  <c r="L121" i="22" s="1"/>
  <c r="O652" i="22"/>
  <c r="O456" i="22"/>
  <c r="O358" i="22"/>
  <c r="O484" i="22"/>
  <c r="O191" i="22"/>
  <c r="O330" i="22"/>
  <c r="O428" i="22"/>
  <c r="O316" i="22"/>
  <c r="O148" i="22"/>
  <c r="O387" i="22"/>
  <c r="O78" i="22"/>
  <c r="P414" i="22"/>
  <c r="N414" i="22"/>
  <c r="M414" i="22" s="1"/>
  <c r="L415" i="22" s="1" a="1"/>
  <c r="L415" i="22" s="1"/>
  <c r="O442" i="22"/>
  <c r="N288" i="22"/>
  <c r="M288" i="22" s="1"/>
  <c r="L289" i="22" s="1" a="1"/>
  <c r="L289" i="22" s="1"/>
  <c r="P288" i="22"/>
  <c r="P163" i="22"/>
  <c r="N163" i="22"/>
  <c r="M163" i="22" s="1"/>
  <c r="L164" i="22" s="1" a="1"/>
  <c r="L164" i="22" s="1"/>
  <c r="O470" i="22"/>
  <c r="O106" i="22"/>
  <c r="N596" i="22"/>
  <c r="M596" i="22" s="1"/>
  <c r="L597" i="22" s="1" a="1"/>
  <c r="L597" i="22" s="1"/>
  <c r="P596" i="22"/>
  <c r="P610" i="22"/>
  <c r="N610" i="22"/>
  <c r="M610" i="22" s="1"/>
  <c r="L611" i="22" s="1" a="1"/>
  <c r="L611" i="22" s="1"/>
  <c r="P540" i="22"/>
  <c r="N540" i="22"/>
  <c r="M540" i="22" s="1"/>
  <c r="L541" i="22" s="1" a="1"/>
  <c r="L541" i="22" s="1"/>
  <c r="O276" i="22"/>
  <c r="O372" i="22"/>
  <c r="P526" i="22"/>
  <c r="N526" i="22"/>
  <c r="M526" i="22" s="1"/>
  <c r="L527" i="22" s="1" a="1"/>
  <c r="L527" i="22" s="1"/>
  <c r="O302" i="22"/>
  <c r="O260" i="22"/>
  <c r="O666" i="22"/>
  <c r="O176" i="22"/>
  <c r="O232" i="22"/>
  <c r="P246" i="22"/>
  <c r="N246" i="22"/>
  <c r="M246" i="22" s="1"/>
  <c r="L247" i="22" s="1" a="1"/>
  <c r="L247" i="22" s="1"/>
  <c r="O218" i="22"/>
  <c r="O344" i="22"/>
  <c r="O568" i="22"/>
  <c r="N582" i="22"/>
  <c r="M582" i="22" s="1"/>
  <c r="L583" i="22" s="1" a="1"/>
  <c r="L583" i="22" s="1"/>
  <c r="P582" i="22"/>
  <c r="O401" i="22"/>
  <c r="O498" i="22"/>
  <c r="N64" i="22"/>
  <c r="M64" i="22" s="1"/>
  <c r="L65" i="22" s="1" a="1"/>
  <c r="L65" i="22" s="1"/>
  <c r="P64" i="22"/>
  <c r="P134" i="22"/>
  <c r="N134" i="22"/>
  <c r="M134" i="22" s="1"/>
  <c r="L135" i="22" s="1" a="1"/>
  <c r="L135" i="22" s="1"/>
  <c r="N470" i="22" l="1"/>
  <c r="M470" i="22" s="1"/>
  <c r="L471" i="22" s="1" a="1"/>
  <c r="L471" i="22" s="1"/>
  <c r="P470" i="22"/>
  <c r="N302" i="22"/>
  <c r="M302" i="22" s="1"/>
  <c r="L303" i="22" s="1" a="1"/>
  <c r="L303" i="22" s="1"/>
  <c r="P302" i="22"/>
  <c r="P638" i="22"/>
  <c r="N638" i="22"/>
  <c r="M638" i="22" s="1"/>
  <c r="L639" i="22" s="1" a="1"/>
  <c r="L639" i="22" s="1"/>
  <c r="P372" i="22"/>
  <c r="N372" i="22"/>
  <c r="M372" i="22" s="1"/>
  <c r="L373" i="22" s="1" a="1"/>
  <c r="L373" i="22" s="1"/>
  <c r="P330" i="22"/>
  <c r="N330" i="22"/>
  <c r="M330" i="22" s="1"/>
  <c r="L331" i="22" s="1" a="1"/>
  <c r="L331" i="22" s="1"/>
  <c r="O541" i="22"/>
  <c r="O49" i="22"/>
  <c r="P316" i="22"/>
  <c r="N316" i="22"/>
  <c r="M316" i="22" s="1"/>
  <c r="L317" i="22" s="1" a="1"/>
  <c r="L317" i="22" s="1"/>
  <c r="O527" i="22"/>
  <c r="N344" i="22"/>
  <c r="M344" i="22" s="1"/>
  <c r="L345" i="22" s="1" a="1"/>
  <c r="L345" i="22" s="1"/>
  <c r="P344" i="22"/>
  <c r="P428" i="22"/>
  <c r="N428" i="22"/>
  <c r="M428" i="22" s="1"/>
  <c r="L429" i="22" s="1" a="1"/>
  <c r="L429" i="22" s="1"/>
  <c r="O289" i="22"/>
  <c r="O513" i="22"/>
  <c r="O65" i="22"/>
  <c r="P498" i="22"/>
  <c r="N498" i="22"/>
  <c r="M498" i="22" s="1"/>
  <c r="L499" i="22" s="1" a="1"/>
  <c r="L499" i="22" s="1"/>
  <c r="P358" i="22"/>
  <c r="N358" i="22"/>
  <c r="M358" i="22" s="1"/>
  <c r="L359" i="22" s="1" a="1"/>
  <c r="L359" i="22" s="1"/>
  <c r="P401" i="22"/>
  <c r="N401" i="22"/>
  <c r="M401" i="22" s="1"/>
  <c r="L402" i="22" s="1" a="1"/>
  <c r="L402" i="22" s="1"/>
  <c r="P666" i="22"/>
  <c r="N666" i="22"/>
  <c r="M666" i="22" s="1"/>
  <c r="L667" i="22" s="1" a="1"/>
  <c r="L667" i="22" s="1"/>
  <c r="N456" i="22"/>
  <c r="M456" i="22" s="1"/>
  <c r="L457" i="22" s="1" a="1"/>
  <c r="L457" i="22" s="1"/>
  <c r="P456" i="22"/>
  <c r="P204" i="22"/>
  <c r="N204" i="22"/>
  <c r="M204" i="22" s="1"/>
  <c r="L205" i="22" s="1" a="1"/>
  <c r="L205" i="22" s="1"/>
  <c r="O121" i="22"/>
  <c r="O164" i="22"/>
  <c r="P218" i="22"/>
  <c r="N218" i="22"/>
  <c r="M218" i="22" s="1"/>
  <c r="L219" i="22" s="1" a="1"/>
  <c r="L219" i="22" s="1"/>
  <c r="O247" i="22"/>
  <c r="N442" i="22"/>
  <c r="M442" i="22" s="1"/>
  <c r="L443" i="22" s="1" a="1"/>
  <c r="L443" i="22" s="1"/>
  <c r="P442" i="22"/>
  <c r="O415" i="22"/>
  <c r="N554" i="22"/>
  <c r="M554" i="22" s="1"/>
  <c r="L555" i="22" s="1" a="1"/>
  <c r="L555" i="22" s="1"/>
  <c r="P554" i="22"/>
  <c r="P484" i="22"/>
  <c r="N484" i="22"/>
  <c r="M484" i="22" s="1"/>
  <c r="L485" i="22" s="1" a="1"/>
  <c r="L485" i="22" s="1"/>
  <c r="P176" i="22"/>
  <c r="N176" i="22"/>
  <c r="M176" i="22" s="1"/>
  <c r="L177" i="22" s="1" a="1"/>
  <c r="L177" i="22" s="1"/>
  <c r="P78" i="22"/>
  <c r="N78" i="22"/>
  <c r="M78" i="22" s="1"/>
  <c r="L79" i="22" s="1" a="1"/>
  <c r="L79" i="22" s="1"/>
  <c r="O597" i="22"/>
  <c r="P387" i="22"/>
  <c r="N387" i="22"/>
  <c r="M387" i="22" s="1"/>
  <c r="L388" i="22" s="1" a="1"/>
  <c r="L388" i="22" s="1"/>
  <c r="P568" i="22"/>
  <c r="N568" i="22"/>
  <c r="M568" i="22" s="1"/>
  <c r="L569" i="22" s="1" a="1"/>
  <c r="L569" i="22" s="1"/>
  <c r="O93" i="22"/>
  <c r="O135" i="22"/>
  <c r="P191" i="22"/>
  <c r="N191" i="22"/>
  <c r="M191" i="22" s="1"/>
  <c r="L192" i="22" s="1" a="1"/>
  <c r="L192" i="22" s="1"/>
  <c r="P276" i="22"/>
  <c r="N276" i="22"/>
  <c r="M276" i="22" s="1"/>
  <c r="L277" i="22" s="1" a="1"/>
  <c r="L277" i="22" s="1"/>
  <c r="P232" i="22"/>
  <c r="N232" i="22"/>
  <c r="M232" i="22" s="1"/>
  <c r="L233" i="22" s="1" a="1"/>
  <c r="L233" i="22" s="1"/>
  <c r="O611" i="22"/>
  <c r="P106" i="22"/>
  <c r="N106" i="22"/>
  <c r="M106" i="22" s="1"/>
  <c r="L107" i="22" s="1" a="1"/>
  <c r="L107" i="22" s="1"/>
  <c r="N148" i="22"/>
  <c r="M148" i="22" s="1"/>
  <c r="L149" i="22" s="1" a="1"/>
  <c r="L149" i="22" s="1"/>
  <c r="P148" i="22"/>
  <c r="O625" i="22"/>
  <c r="O583" i="22"/>
  <c r="P260" i="22"/>
  <c r="N260" i="22"/>
  <c r="M260" i="22" s="1"/>
  <c r="L261" i="22" s="1" a="1"/>
  <c r="L261" i="22" s="1"/>
  <c r="N652" i="22"/>
  <c r="M652" i="22" s="1"/>
  <c r="L653" i="22" s="1" a="1"/>
  <c r="L653" i="22" s="1"/>
  <c r="P652" i="22"/>
  <c r="O317" i="22" l="1"/>
  <c r="O219" i="22"/>
  <c r="P597" i="22"/>
  <c r="N597" i="22"/>
  <c r="M597" i="22" s="1"/>
  <c r="L598" i="22" s="1" a="1"/>
  <c r="L598" i="22" s="1"/>
  <c r="O331" i="22"/>
  <c r="O192" i="22"/>
  <c r="O429" i="22"/>
  <c r="O639" i="22"/>
  <c r="O107" i="22"/>
  <c r="P611" i="22"/>
  <c r="N611" i="22"/>
  <c r="M611" i="22" s="1"/>
  <c r="L612" i="22" s="1" a="1"/>
  <c r="L612" i="22" s="1"/>
  <c r="P65" i="22"/>
  <c r="N65" i="22"/>
  <c r="M65" i="22" s="1"/>
  <c r="L66" i="22" s="1" a="1"/>
  <c r="L66" i="22" s="1"/>
  <c r="N541" i="22"/>
  <c r="M541" i="22" s="1"/>
  <c r="L542" i="22" s="1" a="1"/>
  <c r="L542" i="22" s="1"/>
  <c r="P541" i="22"/>
  <c r="O653" i="22"/>
  <c r="P121" i="22"/>
  <c r="N121" i="22"/>
  <c r="M121" i="22" s="1"/>
  <c r="L122" i="22" s="1" a="1"/>
  <c r="L122" i="22" s="1"/>
  <c r="O205" i="22"/>
  <c r="O555" i="22"/>
  <c r="P415" i="22"/>
  <c r="N415" i="22"/>
  <c r="M415" i="22" s="1"/>
  <c r="L416" i="22" s="1" a="1"/>
  <c r="L416" i="22" s="1"/>
  <c r="O667" i="22"/>
  <c r="O359" i="22"/>
  <c r="N247" i="22"/>
  <c r="M247" i="22" s="1"/>
  <c r="L248" i="22" s="1" a="1"/>
  <c r="L248" i="22" s="1"/>
  <c r="P247" i="22"/>
  <c r="O79" i="22"/>
  <c r="P164" i="22"/>
  <c r="N164" i="22"/>
  <c r="M164" i="22" s="1"/>
  <c r="L165" i="22" s="1" a="1"/>
  <c r="L165" i="22" s="1"/>
  <c r="O277" i="22"/>
  <c r="O261" i="22"/>
  <c r="N289" i="22"/>
  <c r="M289" i="22" s="1"/>
  <c r="L290" i="22" s="1" a="1"/>
  <c r="L290" i="22" s="1"/>
  <c r="P289" i="22"/>
  <c r="N135" i="22"/>
  <c r="M135" i="22" s="1"/>
  <c r="L136" i="22" s="1" a="1"/>
  <c r="L136" i="22" s="1"/>
  <c r="P135" i="22"/>
  <c r="P625" i="22"/>
  <c r="N625" i="22"/>
  <c r="M625" i="22" s="1"/>
  <c r="L626" i="22" s="1" a="1"/>
  <c r="L626" i="22" s="1"/>
  <c r="P93" i="22"/>
  <c r="N93" i="22"/>
  <c r="M93" i="22" s="1"/>
  <c r="L94" i="22" s="1" a="1"/>
  <c r="L94" i="22" s="1"/>
  <c r="O345" i="22"/>
  <c r="O303" i="22"/>
  <c r="P49" i="22"/>
  <c r="N49" i="22" s="1"/>
  <c r="O485" i="22"/>
  <c r="P583" i="22"/>
  <c r="N583" i="22"/>
  <c r="M583" i="22" s="1"/>
  <c r="L584" i="22" s="1" a="1"/>
  <c r="L584" i="22" s="1"/>
  <c r="O569" i="22"/>
  <c r="O402" i="22"/>
  <c r="P527" i="22"/>
  <c r="N527" i="22"/>
  <c r="M527" i="22" s="1"/>
  <c r="L528" i="22" s="1" a="1"/>
  <c r="L528" i="22" s="1"/>
  <c r="O388" i="22"/>
  <c r="O499" i="22"/>
  <c r="O233" i="22"/>
  <c r="O177" i="22"/>
  <c r="N513" i="22"/>
  <c r="M513" i="22" s="1"/>
  <c r="L514" i="22" s="1" a="1"/>
  <c r="L514" i="22" s="1"/>
  <c r="P513" i="22"/>
  <c r="O373" i="22"/>
  <c r="O457" i="22"/>
  <c r="O149" i="22"/>
  <c r="O443" i="22"/>
  <c r="O471" i="22"/>
  <c r="O94" i="22" l="1"/>
  <c r="O598" i="22"/>
  <c r="M49" i="22"/>
  <c r="L50" i="22" s="1" a="1"/>
  <c r="L50" i="22" s="1"/>
  <c r="P277" i="22"/>
  <c r="N277" i="22"/>
  <c r="M277" i="22" s="1"/>
  <c r="L278" i="22" s="1" a="1"/>
  <c r="L278" i="22" s="1"/>
  <c r="N429" i="22"/>
  <c r="M429" i="22" s="1"/>
  <c r="L430" i="22" s="1" a="1"/>
  <c r="L430" i="22" s="1"/>
  <c r="P429" i="22"/>
  <c r="N303" i="22"/>
  <c r="M303" i="22" s="1"/>
  <c r="L304" i="22" s="1" a="1"/>
  <c r="L304" i="22" s="1"/>
  <c r="P303" i="22"/>
  <c r="P471" i="22"/>
  <c r="N471" i="22"/>
  <c r="M471" i="22" s="1"/>
  <c r="L472" i="22" s="1" a="1"/>
  <c r="L472" i="22" s="1"/>
  <c r="P388" i="22"/>
  <c r="N388" i="22"/>
  <c r="M388" i="22" s="1"/>
  <c r="L389" i="22" s="1" a="1"/>
  <c r="L389" i="22" s="1"/>
  <c r="N653" i="22"/>
  <c r="M653" i="22" s="1"/>
  <c r="L654" i="22" s="1" a="1"/>
  <c r="L654" i="22" s="1"/>
  <c r="P653" i="22"/>
  <c r="O626" i="22"/>
  <c r="O66" i="22"/>
  <c r="O514" i="22"/>
  <c r="N485" i="22"/>
  <c r="M485" i="22" s="1"/>
  <c r="L486" i="22" s="1" a="1"/>
  <c r="L486" i="22" s="1"/>
  <c r="P485" i="22"/>
  <c r="P205" i="22"/>
  <c r="N205" i="22"/>
  <c r="M205" i="22" s="1"/>
  <c r="L206" i="22" s="1" a="1"/>
  <c r="L206" i="22" s="1"/>
  <c r="O122" i="22"/>
  <c r="P331" i="22"/>
  <c r="N331" i="22"/>
  <c r="M331" i="22" s="1"/>
  <c r="L332" i="22" s="1" a="1"/>
  <c r="L332" i="22" s="1"/>
  <c r="P149" i="22"/>
  <c r="N149" i="22"/>
  <c r="M149" i="22" s="1"/>
  <c r="L150" i="22" s="1" a="1"/>
  <c r="L150" i="22" s="1"/>
  <c r="N457" i="22"/>
  <c r="M457" i="22" s="1"/>
  <c r="L458" i="22" s="1" a="1"/>
  <c r="L458" i="22" s="1"/>
  <c r="P457" i="22"/>
  <c r="P402" i="22"/>
  <c r="N402" i="22"/>
  <c r="M402" i="22" s="1"/>
  <c r="L403" i="22" s="1" a="1"/>
  <c r="L403" i="22" s="1"/>
  <c r="N359" i="22"/>
  <c r="M359" i="22" s="1"/>
  <c r="L360" i="22" s="1" a="1"/>
  <c r="L360" i="22" s="1"/>
  <c r="P359" i="22"/>
  <c r="N219" i="22"/>
  <c r="M219" i="22" s="1"/>
  <c r="L220" i="22" s="1" a="1"/>
  <c r="L220" i="22" s="1"/>
  <c r="P219" i="22"/>
  <c r="O416" i="22"/>
  <c r="O290" i="22"/>
  <c r="N177" i="22"/>
  <c r="M177" i="22" s="1"/>
  <c r="L178" i="22" s="1" a="1"/>
  <c r="L178" i="22" s="1"/>
  <c r="P177" i="22"/>
  <c r="P555" i="22"/>
  <c r="N555" i="22"/>
  <c r="M555" i="22" s="1"/>
  <c r="L556" i="22" s="1" a="1"/>
  <c r="L556" i="22" s="1"/>
  <c r="P192" i="22"/>
  <c r="N192" i="22"/>
  <c r="M192" i="22" s="1"/>
  <c r="L193" i="22" s="1" a="1"/>
  <c r="L193" i="22" s="1"/>
  <c r="P499" i="22"/>
  <c r="N499" i="22"/>
  <c r="M499" i="22" s="1"/>
  <c r="L500" i="22" s="1" a="1"/>
  <c r="L500" i="22" s="1"/>
  <c r="N345" i="22"/>
  <c r="M345" i="22" s="1"/>
  <c r="L346" i="22" s="1" a="1"/>
  <c r="L346" i="22" s="1"/>
  <c r="P345" i="22"/>
  <c r="P443" i="22"/>
  <c r="N443" i="22"/>
  <c r="M443" i="22" s="1"/>
  <c r="L444" i="22" s="1" a="1"/>
  <c r="L444" i="22" s="1"/>
  <c r="P79" i="22"/>
  <c r="N79" i="22"/>
  <c r="M79" i="22" s="1"/>
  <c r="L80" i="22" s="1" a="1"/>
  <c r="L80" i="22" s="1"/>
  <c r="O542" i="22"/>
  <c r="N373" i="22"/>
  <c r="M373" i="22" s="1"/>
  <c r="L374" i="22" s="1" a="1"/>
  <c r="L374" i="22" s="1"/>
  <c r="P373" i="22"/>
  <c r="O612" i="22"/>
  <c r="N317" i="22"/>
  <c r="M317" i="22" s="1"/>
  <c r="L318" i="22" s="1" a="1"/>
  <c r="L318" i="22" s="1"/>
  <c r="P317" i="22"/>
  <c r="O584" i="22"/>
  <c r="P107" i="22"/>
  <c r="N107" i="22"/>
  <c r="M107" i="22" s="1"/>
  <c r="L108" i="22" s="1" a="1"/>
  <c r="L108" i="22" s="1"/>
  <c r="P639" i="22"/>
  <c r="N639" i="22"/>
  <c r="M639" i="22" s="1"/>
  <c r="L640" i="22" s="1" a="1"/>
  <c r="L640" i="22" s="1"/>
  <c r="N261" i="22"/>
  <c r="M261" i="22" s="1"/>
  <c r="L262" i="22" s="1" a="1"/>
  <c r="L262" i="22" s="1"/>
  <c r="P261" i="22"/>
  <c r="N233" i="22"/>
  <c r="M233" i="22" s="1"/>
  <c r="L234" i="22" s="1" a="1"/>
  <c r="L234" i="22" s="1"/>
  <c r="P233" i="22"/>
  <c r="O165" i="22"/>
  <c r="O528" i="22"/>
  <c r="O248" i="22"/>
  <c r="P569" i="22"/>
  <c r="N569" i="22"/>
  <c r="M569" i="22" s="1"/>
  <c r="L570" i="22" s="1" a="1"/>
  <c r="L570" i="22" s="1"/>
  <c r="O136" i="22"/>
  <c r="N667" i="22"/>
  <c r="M667" i="22" s="1"/>
  <c r="L668" i="22" s="1" a="1"/>
  <c r="L668" i="22" s="1"/>
  <c r="P667" i="22"/>
  <c r="O389" i="22" l="1"/>
  <c r="P290" i="22"/>
  <c r="N290" i="22"/>
  <c r="M290" i="22" s="1"/>
  <c r="L291" i="22" s="1" a="1"/>
  <c r="L291" i="22" s="1"/>
  <c r="N122" i="22"/>
  <c r="M122" i="22" s="1"/>
  <c r="L123" i="22" s="1" a="1"/>
  <c r="L123" i="22" s="1"/>
  <c r="P122" i="22"/>
  <c r="O262" i="22"/>
  <c r="O486" i="22"/>
  <c r="O50" i="22"/>
  <c r="O178" i="22"/>
  <c r="P542" i="22"/>
  <c r="N542" i="22"/>
  <c r="M542" i="22" s="1"/>
  <c r="L543" i="22" s="1" a="1"/>
  <c r="L543" i="22" s="1"/>
  <c r="O206" i="22"/>
  <c r="O640" i="22"/>
  <c r="O668" i="22"/>
  <c r="O108" i="22"/>
  <c r="O346" i="22"/>
  <c r="O500" i="22"/>
  <c r="O193" i="22"/>
  <c r="O332" i="22"/>
  <c r="P165" i="22"/>
  <c r="N165" i="22"/>
  <c r="M165" i="22" s="1"/>
  <c r="L166" i="22" s="1" a="1"/>
  <c r="L166" i="22" s="1"/>
  <c r="O234" i="22"/>
  <c r="P416" i="22"/>
  <c r="N416" i="22"/>
  <c r="M416" i="22" s="1"/>
  <c r="L417" i="22" s="1" a="1"/>
  <c r="L417" i="22" s="1"/>
  <c r="O304" i="22"/>
  <c r="O220" i="22"/>
  <c r="O278" i="22"/>
  <c r="P136" i="22"/>
  <c r="N136" i="22"/>
  <c r="M136" i="22" s="1"/>
  <c r="L137" i="22" s="1" a="1"/>
  <c r="L137" i="22" s="1"/>
  <c r="O403" i="22"/>
  <c r="O318" i="22"/>
  <c r="O458" i="22"/>
  <c r="N626" i="22"/>
  <c r="M626" i="22" s="1"/>
  <c r="L627" i="22" s="1" a="1"/>
  <c r="L627" i="22" s="1"/>
  <c r="P626" i="22"/>
  <c r="N598" i="22"/>
  <c r="M598" i="22" s="1"/>
  <c r="L599" i="22" s="1" a="1"/>
  <c r="L599" i="22" s="1"/>
  <c r="P598" i="22"/>
  <c r="O374" i="22"/>
  <c r="O472" i="22"/>
  <c r="O80" i="22"/>
  <c r="O444" i="22"/>
  <c r="O430" i="22"/>
  <c r="P514" i="22"/>
  <c r="N514" i="22"/>
  <c r="M514" i="22" s="1"/>
  <c r="L515" i="22" s="1" a="1"/>
  <c r="L515" i="22" s="1"/>
  <c r="O360" i="22"/>
  <c r="O570" i="22"/>
  <c r="N584" i="22"/>
  <c r="M584" i="22" s="1"/>
  <c r="L585" i="22" s="1" a="1"/>
  <c r="L585" i="22" s="1"/>
  <c r="P584" i="22"/>
  <c r="N66" i="22"/>
  <c r="M66" i="22" s="1"/>
  <c r="L67" i="22" s="1" a="1"/>
  <c r="L67" i="22" s="1"/>
  <c r="P66" i="22"/>
  <c r="N612" i="22"/>
  <c r="M612" i="22" s="1"/>
  <c r="L613" i="22" s="1" a="1"/>
  <c r="L613" i="22" s="1"/>
  <c r="P612" i="22"/>
  <c r="O556" i="22"/>
  <c r="O150" i="22"/>
  <c r="N248" i="22"/>
  <c r="M248" i="22" s="1"/>
  <c r="L249" i="22" s="1" a="1"/>
  <c r="L249" i="22" s="1"/>
  <c r="P248" i="22"/>
  <c r="P528" i="22"/>
  <c r="N528" i="22"/>
  <c r="M528" i="22" s="1"/>
  <c r="L529" i="22" s="1" a="1"/>
  <c r="L529" i="22" s="1"/>
  <c r="O654" i="22"/>
  <c r="P94" i="22"/>
  <c r="N94" i="22"/>
  <c r="M94" i="22" s="1"/>
  <c r="L95" i="22" s="1" a="1"/>
  <c r="L95" i="22" s="1"/>
  <c r="O543" i="22" l="1"/>
  <c r="O613" i="22"/>
  <c r="O67" i="22"/>
  <c r="P346" i="22"/>
  <c r="N346" i="22"/>
  <c r="M346" i="22" s="1"/>
  <c r="L347" i="22" s="1" a="1"/>
  <c r="L347" i="22" s="1"/>
  <c r="P220" i="22"/>
  <c r="N220" i="22"/>
  <c r="M220" i="22" s="1"/>
  <c r="L221" i="22" s="1" a="1"/>
  <c r="L221" i="22" s="1"/>
  <c r="O417" i="22"/>
  <c r="P668" i="22"/>
  <c r="N668" i="22"/>
  <c r="M668" i="22" s="1"/>
  <c r="L669" i="22" s="1" a="1"/>
  <c r="L669" i="22" s="1"/>
  <c r="P556" i="22"/>
  <c r="N556" i="22"/>
  <c r="M556" i="22" s="1"/>
  <c r="L557" i="22" s="1" a="1"/>
  <c r="L557" i="22" s="1"/>
  <c r="N178" i="22"/>
  <c r="M178" i="22" s="1"/>
  <c r="L179" i="22" s="1" a="1"/>
  <c r="L179" i="22" s="1"/>
  <c r="P178" i="22"/>
  <c r="P472" i="22"/>
  <c r="N472" i="22"/>
  <c r="M472" i="22" s="1"/>
  <c r="L473" i="22" s="1" a="1"/>
  <c r="L473" i="22" s="1"/>
  <c r="P304" i="22"/>
  <c r="N304" i="22"/>
  <c r="M304" i="22" s="1"/>
  <c r="L305" i="22" s="1" a="1"/>
  <c r="L305" i="22" s="1"/>
  <c r="O515" i="22"/>
  <c r="N234" i="22"/>
  <c r="M234" i="22" s="1"/>
  <c r="L235" i="22" s="1" a="1"/>
  <c r="L235" i="22" s="1"/>
  <c r="P234" i="22"/>
  <c r="O291" i="22"/>
  <c r="N444" i="22"/>
  <c r="M444" i="22" s="1"/>
  <c r="L445" i="22" s="1" a="1"/>
  <c r="L445" i="22" s="1"/>
  <c r="P444" i="22"/>
  <c r="N332" i="22"/>
  <c r="M332" i="22" s="1"/>
  <c r="L333" i="22" s="1" a="1"/>
  <c r="L333" i="22" s="1"/>
  <c r="P332" i="22"/>
  <c r="N80" i="22"/>
  <c r="M80" i="22" s="1"/>
  <c r="L81" i="22" s="1" a="1"/>
  <c r="L81" i="22" s="1"/>
  <c r="P80" i="22"/>
  <c r="N193" i="22"/>
  <c r="M193" i="22" s="1"/>
  <c r="L194" i="22" s="1" a="1"/>
  <c r="L194" i="22" s="1"/>
  <c r="P193" i="22"/>
  <c r="N278" i="22"/>
  <c r="M278" i="22" s="1"/>
  <c r="L279" i="22" s="1" a="1"/>
  <c r="L279" i="22" s="1"/>
  <c r="P278" i="22"/>
  <c r="O95" i="22"/>
  <c r="P374" i="22"/>
  <c r="N374" i="22"/>
  <c r="M374" i="22" s="1"/>
  <c r="L375" i="22" s="1" a="1"/>
  <c r="L375" i="22" s="1"/>
  <c r="N570" i="22"/>
  <c r="M570" i="22" s="1"/>
  <c r="L571" i="22" s="1" a="1"/>
  <c r="L571" i="22" s="1"/>
  <c r="P570" i="22"/>
  <c r="N262" i="22"/>
  <c r="M262" i="22" s="1"/>
  <c r="L263" i="22" s="1" a="1"/>
  <c r="L263" i="22" s="1"/>
  <c r="P262" i="22"/>
  <c r="O123" i="22"/>
  <c r="P458" i="22"/>
  <c r="N458" i="22"/>
  <c r="M458" i="22" s="1"/>
  <c r="L459" i="22" s="1" a="1"/>
  <c r="L459" i="22" s="1"/>
  <c r="P640" i="22"/>
  <c r="N640" i="22"/>
  <c r="M640" i="22" s="1"/>
  <c r="L641" i="22" s="1" a="1"/>
  <c r="L641" i="22" s="1"/>
  <c r="O137" i="22"/>
  <c r="N500" i="22"/>
  <c r="M500" i="22" s="1"/>
  <c r="L501" i="22" s="1" a="1"/>
  <c r="L501" i="22" s="1"/>
  <c r="P500" i="22"/>
  <c r="O585" i="22"/>
  <c r="N654" i="22"/>
  <c r="M654" i="22" s="1"/>
  <c r="L655" i="22" s="1" a="1"/>
  <c r="L655" i="22" s="1"/>
  <c r="P654" i="22"/>
  <c r="N108" i="22"/>
  <c r="M108" i="22" s="1"/>
  <c r="L109" i="22" s="1" a="1"/>
  <c r="L109" i="22" s="1"/>
  <c r="P108" i="22"/>
  <c r="O529" i="22"/>
  <c r="N360" i="22"/>
  <c r="M360" i="22" s="1"/>
  <c r="L361" i="22" s="1" a="1"/>
  <c r="L361" i="22" s="1"/>
  <c r="P360" i="22"/>
  <c r="N318" i="22"/>
  <c r="M318" i="22" s="1"/>
  <c r="L319" i="22" s="1" a="1"/>
  <c r="L319" i="22" s="1"/>
  <c r="P318" i="22"/>
  <c r="O166" i="22"/>
  <c r="P403" i="22"/>
  <c r="N403" i="22"/>
  <c r="M403" i="22" s="1"/>
  <c r="L404" i="22" s="1" a="1"/>
  <c r="L404" i="22" s="1"/>
  <c r="P50" i="22"/>
  <c r="N50" i="22" s="1"/>
  <c r="N486" i="22"/>
  <c r="M486" i="22" s="1"/>
  <c r="L487" i="22" s="1" a="1"/>
  <c r="L487" i="22" s="1"/>
  <c r="P486" i="22"/>
  <c r="O599" i="22"/>
  <c r="O627" i="22"/>
  <c r="O249" i="22"/>
  <c r="P150" i="22"/>
  <c r="N150" i="22"/>
  <c r="M150" i="22" s="1"/>
  <c r="L151" i="22" s="1" a="1"/>
  <c r="L151" i="22" s="1"/>
  <c r="P430" i="22"/>
  <c r="N430" i="22"/>
  <c r="M430" i="22" s="1"/>
  <c r="L431" i="22" s="1" a="1"/>
  <c r="L431" i="22" s="1"/>
  <c r="N206" i="22"/>
  <c r="M206" i="22" s="1"/>
  <c r="L207" i="22" s="1" a="1"/>
  <c r="L207" i="22" s="1"/>
  <c r="P206" i="22"/>
  <c r="P389" i="22"/>
  <c r="N389" i="22"/>
  <c r="M389" i="22" s="1"/>
  <c r="L390" i="22" s="1" a="1"/>
  <c r="L390" i="22" s="1"/>
  <c r="P529" i="22" l="1"/>
  <c r="N529" i="22"/>
  <c r="M529" i="22" s="1"/>
  <c r="L530" i="22" s="1" a="1"/>
  <c r="L530" i="22" s="1"/>
  <c r="O109" i="22"/>
  <c r="O571" i="22"/>
  <c r="O375" i="22"/>
  <c r="O431" i="22"/>
  <c r="O305" i="22"/>
  <c r="N67" i="22"/>
  <c r="M67" i="22" s="1"/>
  <c r="L68" i="22" s="1" a="1"/>
  <c r="L68" i="22" s="1"/>
  <c r="P67" i="22"/>
  <c r="O557" i="22"/>
  <c r="O669" i="22"/>
  <c r="N599" i="22"/>
  <c r="M599" i="22" s="1"/>
  <c r="L600" i="22" s="1" a="1"/>
  <c r="L600" i="22" s="1"/>
  <c r="P599" i="22"/>
  <c r="O655" i="22"/>
  <c r="P417" i="22"/>
  <c r="N417" i="22"/>
  <c r="M417" i="22" s="1"/>
  <c r="L418" i="22" s="1" a="1"/>
  <c r="L418" i="22" s="1"/>
  <c r="O501" i="22"/>
  <c r="O151" i="22"/>
  <c r="O641" i="22"/>
  <c r="O473" i="22"/>
  <c r="P613" i="22"/>
  <c r="N613" i="22"/>
  <c r="M613" i="22" s="1"/>
  <c r="L614" i="22" s="1" a="1"/>
  <c r="L614" i="22" s="1"/>
  <c r="O333" i="22"/>
  <c r="O263" i="22"/>
  <c r="O487" i="22"/>
  <c r="P291" i="22"/>
  <c r="N291" i="22"/>
  <c r="M291" i="22" s="1"/>
  <c r="L292" i="22" s="1" a="1"/>
  <c r="L292" i="22" s="1"/>
  <c r="O221" i="22"/>
  <c r="P585" i="22"/>
  <c r="N585" i="22"/>
  <c r="M585" i="22" s="1"/>
  <c r="L586" i="22" s="1" a="1"/>
  <c r="L586" i="22" s="1"/>
  <c r="O347" i="22"/>
  <c r="O279" i="22"/>
  <c r="O319" i="22"/>
  <c r="O194" i="22"/>
  <c r="P627" i="22"/>
  <c r="N627" i="22"/>
  <c r="M627" i="22" s="1"/>
  <c r="L628" i="22" s="1" a="1"/>
  <c r="L628" i="22" s="1"/>
  <c r="O445" i="22"/>
  <c r="O390" i="22"/>
  <c r="O404" i="22"/>
  <c r="N515" i="22"/>
  <c r="M515" i="22" s="1"/>
  <c r="L516" i="22" s="1" a="1"/>
  <c r="L516" i="22" s="1"/>
  <c r="P515" i="22"/>
  <c r="N137" i="22"/>
  <c r="M137" i="22" s="1"/>
  <c r="L138" i="22" s="1" a="1"/>
  <c r="L138" i="22" s="1"/>
  <c r="P137" i="22"/>
  <c r="O459" i="22"/>
  <c r="P123" i="22"/>
  <c r="N123" i="22"/>
  <c r="M123" i="22" s="1"/>
  <c r="L124" i="22" s="1" a="1"/>
  <c r="L124" i="22" s="1"/>
  <c r="M50" i="22"/>
  <c r="L51" i="22" s="1" a="1"/>
  <c r="L51" i="22" s="1"/>
  <c r="O235" i="22"/>
  <c r="O207" i="22"/>
  <c r="P95" i="22"/>
  <c r="N95" i="22"/>
  <c r="M95" i="22" s="1"/>
  <c r="L96" i="22" s="1" a="1"/>
  <c r="L96" i="22" s="1"/>
  <c r="P166" i="22"/>
  <c r="N166" i="22"/>
  <c r="M166" i="22" s="1"/>
  <c r="L167" i="22" s="1" a="1"/>
  <c r="L167" i="22" s="1"/>
  <c r="N249" i="22"/>
  <c r="M249" i="22" s="1"/>
  <c r="L250" i="22" s="1" a="1"/>
  <c r="L250" i="22" s="1"/>
  <c r="P249" i="22"/>
  <c r="O361" i="22"/>
  <c r="O81" i="22"/>
  <c r="O179" i="22"/>
  <c r="N543" i="22"/>
  <c r="M543" i="22" s="1"/>
  <c r="L544" i="22" s="1" a="1"/>
  <c r="L544" i="22" s="1"/>
  <c r="P543" i="22"/>
  <c r="O167" i="22" l="1"/>
  <c r="O96" i="22"/>
  <c r="N404" i="22"/>
  <c r="M404" i="22" s="1"/>
  <c r="L405" i="22" s="1" a="1"/>
  <c r="L405" i="22" s="1"/>
  <c r="P404" i="22"/>
  <c r="N207" i="22"/>
  <c r="M207" i="22" s="1"/>
  <c r="L208" i="22" s="1" a="1"/>
  <c r="L208" i="22" s="1"/>
  <c r="P207" i="22"/>
  <c r="O292" i="22"/>
  <c r="P431" i="22"/>
  <c r="N431" i="22"/>
  <c r="M431" i="22" s="1"/>
  <c r="L432" i="22" s="1" a="1"/>
  <c r="L432" i="22" s="1"/>
  <c r="P445" i="22"/>
  <c r="N445" i="22"/>
  <c r="M445" i="22" s="1"/>
  <c r="L446" i="22" s="1" a="1"/>
  <c r="L446" i="22" s="1"/>
  <c r="O124" i="22"/>
  <c r="P571" i="22"/>
  <c r="N571" i="22"/>
  <c r="M571" i="22" s="1"/>
  <c r="L572" i="22" s="1" a="1"/>
  <c r="L572" i="22" s="1"/>
  <c r="O586" i="22"/>
  <c r="P390" i="22"/>
  <c r="N390" i="22"/>
  <c r="M390" i="22" s="1"/>
  <c r="L391" i="22" s="1" a="1"/>
  <c r="L391" i="22" s="1"/>
  <c r="O544" i="22"/>
  <c r="P179" i="22"/>
  <c r="N179" i="22"/>
  <c r="M179" i="22" s="1"/>
  <c r="L180" i="22" s="1" a="1"/>
  <c r="L180" i="22" s="1"/>
  <c r="O418" i="22"/>
  <c r="P194" i="22"/>
  <c r="N194" i="22"/>
  <c r="M194" i="22" s="1"/>
  <c r="L195" i="22" s="1" a="1"/>
  <c r="L195" i="22" s="1"/>
  <c r="N655" i="22"/>
  <c r="M655" i="22" s="1"/>
  <c r="L656" i="22" s="1" a="1"/>
  <c r="L656" i="22" s="1"/>
  <c r="P655" i="22"/>
  <c r="P459" i="22"/>
  <c r="N459" i="22"/>
  <c r="M459" i="22" s="1"/>
  <c r="L460" i="22" s="1" a="1"/>
  <c r="L460" i="22" s="1"/>
  <c r="P109" i="22"/>
  <c r="N109" i="22"/>
  <c r="M109" i="22" s="1"/>
  <c r="L110" i="22" s="1" a="1"/>
  <c r="L110" i="22" s="1"/>
  <c r="N347" i="22"/>
  <c r="M347" i="22" s="1"/>
  <c r="L348" i="22" s="1" a="1"/>
  <c r="L348" i="22" s="1"/>
  <c r="P347" i="22"/>
  <c r="N557" i="22"/>
  <c r="M557" i="22" s="1"/>
  <c r="L558" i="22" s="1" a="1"/>
  <c r="L558" i="22" s="1"/>
  <c r="P557" i="22"/>
  <c r="P641" i="22"/>
  <c r="N641" i="22"/>
  <c r="M641" i="22" s="1"/>
  <c r="L642" i="22" s="1" a="1"/>
  <c r="L642" i="22" s="1"/>
  <c r="P305" i="22"/>
  <c r="N305" i="22"/>
  <c r="M305" i="22" s="1"/>
  <c r="L306" i="22" s="1" a="1"/>
  <c r="L306" i="22" s="1"/>
  <c r="P151" i="22"/>
  <c r="N151" i="22"/>
  <c r="M151" i="22" s="1"/>
  <c r="L152" i="22" s="1" a="1"/>
  <c r="L152" i="22" s="1"/>
  <c r="N501" i="22"/>
  <c r="M501" i="22" s="1"/>
  <c r="L502" i="22" s="1" a="1"/>
  <c r="L502" i="22" s="1"/>
  <c r="P501" i="22"/>
  <c r="N235" i="22"/>
  <c r="M235" i="22" s="1"/>
  <c r="L236" i="22" s="1" a="1"/>
  <c r="L236" i="22" s="1"/>
  <c r="P235" i="22"/>
  <c r="O628" i="22"/>
  <c r="P375" i="22"/>
  <c r="N375" i="22"/>
  <c r="M375" i="22" s="1"/>
  <c r="L376" i="22" s="1" a="1"/>
  <c r="L376" i="22" s="1"/>
  <c r="N263" i="22"/>
  <c r="M263" i="22" s="1"/>
  <c r="L264" i="22" s="1" a="1"/>
  <c r="L264" i="22" s="1"/>
  <c r="P263" i="22"/>
  <c r="P361" i="22"/>
  <c r="N361" i="22"/>
  <c r="M361" i="22" s="1"/>
  <c r="L362" i="22" s="1" a="1"/>
  <c r="L362" i="22" s="1"/>
  <c r="P319" i="22"/>
  <c r="N319" i="22"/>
  <c r="M319" i="22" s="1"/>
  <c r="L320" i="22" s="1" a="1"/>
  <c r="L320" i="22" s="1"/>
  <c r="P333" i="22"/>
  <c r="N333" i="22"/>
  <c r="M333" i="22" s="1"/>
  <c r="L334" i="22" s="1" a="1"/>
  <c r="L334" i="22" s="1"/>
  <c r="O600" i="22"/>
  <c r="O614" i="22"/>
  <c r="P669" i="22"/>
  <c r="N669" i="22"/>
  <c r="M669" i="22" s="1"/>
  <c r="L670" i="22" s="1" a="1"/>
  <c r="L670" i="22" s="1"/>
  <c r="O530" i="22"/>
  <c r="O516" i="22"/>
  <c r="P473" i="22"/>
  <c r="N473" i="22"/>
  <c r="M473" i="22" s="1"/>
  <c r="L474" i="22" s="1" a="1"/>
  <c r="L474" i="22" s="1"/>
  <c r="O68" i="22"/>
  <c r="N221" i="22"/>
  <c r="M221" i="22" s="1"/>
  <c r="L222" i="22" s="1" a="1"/>
  <c r="L222" i="22" s="1"/>
  <c r="P221" i="22"/>
  <c r="O51" i="22"/>
  <c r="P487" i="22"/>
  <c r="N487" i="22"/>
  <c r="M487" i="22" s="1"/>
  <c r="L488" i="22" s="1" a="1"/>
  <c r="L488" i="22" s="1"/>
  <c r="N81" i="22"/>
  <c r="M81" i="22" s="1"/>
  <c r="L82" i="22" s="1" a="1"/>
  <c r="L82" i="22" s="1"/>
  <c r="P81" i="22"/>
  <c r="O250" i="22"/>
  <c r="O138" i="22"/>
  <c r="N279" i="22"/>
  <c r="M279" i="22" s="1"/>
  <c r="L280" i="22" s="1" a="1"/>
  <c r="L280" i="22" s="1"/>
  <c r="P279" i="22"/>
  <c r="O656" i="22" l="1"/>
  <c r="O195" i="22"/>
  <c r="O180" i="22"/>
  <c r="O391" i="22"/>
  <c r="P51" i="22"/>
  <c r="N51" i="22"/>
  <c r="O152" i="22"/>
  <c r="O432" i="22"/>
  <c r="O474" i="22"/>
  <c r="P292" i="22"/>
  <c r="N292" i="22"/>
  <c r="M292" i="22" s="1"/>
  <c r="L293" i="22" s="1" a="1"/>
  <c r="L293" i="22" s="1"/>
  <c r="O558" i="22"/>
  <c r="P544" i="22"/>
  <c r="N544" i="22"/>
  <c r="M544" i="22" s="1"/>
  <c r="L545" i="22" s="1" a="1"/>
  <c r="L545" i="22" s="1"/>
  <c r="P250" i="22"/>
  <c r="N250" i="22"/>
  <c r="M250" i="22" s="1"/>
  <c r="L251" i="22" s="1" a="1"/>
  <c r="L251" i="22" s="1"/>
  <c r="O670" i="22"/>
  <c r="O110" i="22"/>
  <c r="O502" i="22"/>
  <c r="O222" i="22"/>
  <c r="P68" i="22"/>
  <c r="N68" i="22"/>
  <c r="M68" i="22" s="1"/>
  <c r="L69" i="22" s="1" a="1"/>
  <c r="L69" i="22" s="1"/>
  <c r="N418" i="22"/>
  <c r="M418" i="22" s="1"/>
  <c r="L419" i="22" s="1" a="1"/>
  <c r="L419" i="22" s="1"/>
  <c r="P418" i="22"/>
  <c r="O280" i="22"/>
  <c r="O264" i="22"/>
  <c r="O376" i="22"/>
  <c r="P530" i="22"/>
  <c r="N530" i="22"/>
  <c r="M530" i="22" s="1"/>
  <c r="L531" i="22" s="1" a="1"/>
  <c r="L531" i="22" s="1"/>
  <c r="O82" i="22"/>
  <c r="P628" i="22"/>
  <c r="N628" i="22"/>
  <c r="M628" i="22" s="1"/>
  <c r="L629" i="22" s="1" a="1"/>
  <c r="L629" i="22" s="1"/>
  <c r="P586" i="22"/>
  <c r="N586" i="22"/>
  <c r="M586" i="22" s="1"/>
  <c r="L587" i="22" s="1" a="1"/>
  <c r="L587" i="22" s="1"/>
  <c r="P96" i="22"/>
  <c r="N96" i="22"/>
  <c r="M96" i="22" s="1"/>
  <c r="L97" i="22" s="1" a="1"/>
  <c r="L97" i="22" s="1"/>
  <c r="P124" i="22"/>
  <c r="N124" i="22"/>
  <c r="M124" i="22" s="1"/>
  <c r="L125" i="22" s="1" a="1"/>
  <c r="L125" i="22" s="1"/>
  <c r="O334" i="22"/>
  <c r="O306" i="22"/>
  <c r="O642" i="22"/>
  <c r="P138" i="22"/>
  <c r="N138" i="22"/>
  <c r="M138" i="22" s="1"/>
  <c r="L139" i="22" s="1" a="1"/>
  <c r="L139" i="22" s="1"/>
  <c r="N516" i="22"/>
  <c r="M516" i="22" s="1"/>
  <c r="L517" i="22" s="1" a="1"/>
  <c r="L517" i="22" s="1"/>
  <c r="P516" i="22"/>
  <c r="O348" i="22"/>
  <c r="O488" i="22"/>
  <c r="O460" i="22"/>
  <c r="O572" i="22"/>
  <c r="P167" i="22"/>
  <c r="N167" i="22"/>
  <c r="M167" i="22" s="1"/>
  <c r="L168" i="22" s="1" a="1"/>
  <c r="L168" i="22" s="1"/>
  <c r="N600" i="22"/>
  <c r="M600" i="22" s="1"/>
  <c r="L601" i="22" s="1" a="1"/>
  <c r="L601" i="22" s="1"/>
  <c r="P600" i="22"/>
  <c r="O446" i="22"/>
  <c r="O320" i="22"/>
  <c r="O362" i="22"/>
  <c r="O208" i="22"/>
  <c r="O405" i="22"/>
  <c r="P614" i="22"/>
  <c r="N614" i="22"/>
  <c r="M614" i="22" s="1"/>
  <c r="L615" i="22" s="1" a="1"/>
  <c r="L615" i="22" s="1"/>
  <c r="O236" i="22"/>
  <c r="O629" i="22" l="1"/>
  <c r="P474" i="22"/>
  <c r="N474" i="22"/>
  <c r="M474" i="22" s="1"/>
  <c r="L475" i="22" s="1" a="1"/>
  <c r="L475" i="22" s="1"/>
  <c r="P502" i="22"/>
  <c r="N502" i="22"/>
  <c r="M502" i="22" s="1"/>
  <c r="L503" i="22" s="1" a="1"/>
  <c r="L503" i="22" s="1"/>
  <c r="O545" i="22"/>
  <c r="O517" i="22"/>
  <c r="P446" i="22"/>
  <c r="N446" i="22"/>
  <c r="M446" i="22" s="1"/>
  <c r="L447" i="22" s="1" a="1"/>
  <c r="L447" i="22" s="1"/>
  <c r="O531" i="22"/>
  <c r="P642" i="22"/>
  <c r="N642" i="22"/>
  <c r="M642" i="22" s="1"/>
  <c r="L643" i="22" s="1" a="1"/>
  <c r="L643" i="22" s="1"/>
  <c r="O168" i="22"/>
  <c r="P306" i="22"/>
  <c r="N306" i="22"/>
  <c r="M306" i="22" s="1"/>
  <c r="L307" i="22" s="1" a="1"/>
  <c r="L307" i="22" s="1"/>
  <c r="P572" i="22"/>
  <c r="N572" i="22"/>
  <c r="M572" i="22" s="1"/>
  <c r="L573" i="22" s="1" a="1"/>
  <c r="L573" i="22" s="1"/>
  <c r="P460" i="22"/>
  <c r="N460" i="22"/>
  <c r="M460" i="22" s="1"/>
  <c r="L461" i="22" s="1" a="1"/>
  <c r="L461" i="22" s="1"/>
  <c r="O97" i="22"/>
  <c r="P558" i="22"/>
  <c r="N558" i="22"/>
  <c r="M558" i="22" s="1"/>
  <c r="L559" i="22" s="1" a="1"/>
  <c r="L559" i="22" s="1"/>
  <c r="O139" i="22"/>
  <c r="O601" i="22"/>
  <c r="P152" i="22"/>
  <c r="N152" i="22"/>
  <c r="M152" i="22" s="1"/>
  <c r="L153" i="22" s="1" a="1"/>
  <c r="L153" i="22" s="1"/>
  <c r="P670" i="22"/>
  <c r="N670" i="22"/>
  <c r="M670" i="22" s="1"/>
  <c r="L671" i="22" s="1" a="1"/>
  <c r="L671" i="22" s="1"/>
  <c r="O615" i="22"/>
  <c r="O125" i="22"/>
  <c r="P208" i="22"/>
  <c r="N208" i="22"/>
  <c r="M208" i="22" s="1"/>
  <c r="L209" i="22" s="1" a="1"/>
  <c r="L209" i="22" s="1"/>
  <c r="P488" i="22"/>
  <c r="N488" i="22"/>
  <c r="M488" i="22" s="1"/>
  <c r="L489" i="22" s="1" a="1"/>
  <c r="L489" i="22" s="1"/>
  <c r="O419" i="22"/>
  <c r="P195" i="22"/>
  <c r="N195" i="22"/>
  <c r="M195" i="22" s="1"/>
  <c r="L196" i="22" s="1" a="1"/>
  <c r="L196" i="22" s="1"/>
  <c r="N222" i="22"/>
  <c r="M222" i="22" s="1"/>
  <c r="L223" i="22" s="1" a="1"/>
  <c r="L223" i="22" s="1"/>
  <c r="P222" i="22"/>
  <c r="N432" i="22"/>
  <c r="M432" i="22" s="1"/>
  <c r="L433" i="22" s="1" a="1"/>
  <c r="L433" i="22" s="1"/>
  <c r="P432" i="22"/>
  <c r="M51" i="22"/>
  <c r="L52" i="22" s="1" a="1"/>
  <c r="L52" i="22" s="1"/>
  <c r="O251" i="22"/>
  <c r="P391" i="22"/>
  <c r="N391" i="22"/>
  <c r="M391" i="22" s="1"/>
  <c r="L392" i="22" s="1" a="1"/>
  <c r="L392" i="22" s="1"/>
  <c r="P280" i="22"/>
  <c r="N280" i="22"/>
  <c r="M280" i="22" s="1"/>
  <c r="L281" i="22" s="1" a="1"/>
  <c r="L281" i="22" s="1"/>
  <c r="N362" i="22"/>
  <c r="M362" i="22" s="1"/>
  <c r="L363" i="22" s="1" a="1"/>
  <c r="L363" i="22" s="1"/>
  <c r="P362" i="22"/>
  <c r="O69" i="22"/>
  <c r="O293" i="22"/>
  <c r="N656" i="22"/>
  <c r="M656" i="22" s="1"/>
  <c r="L657" i="22" s="1" a="1"/>
  <c r="L657" i="22" s="1"/>
  <c r="P656" i="22"/>
  <c r="P320" i="22"/>
  <c r="N320" i="22"/>
  <c r="M320" i="22" s="1"/>
  <c r="L321" i="22" s="1" a="1"/>
  <c r="L321" i="22" s="1"/>
  <c r="P82" i="22"/>
  <c r="N82" i="22"/>
  <c r="M82" i="22" s="1"/>
  <c r="L83" i="22" s="1" a="1"/>
  <c r="L83" i="22" s="1"/>
  <c r="N110" i="22"/>
  <c r="M110" i="22" s="1"/>
  <c r="L111" i="22" s="1" a="1"/>
  <c r="L111" i="22" s="1"/>
  <c r="P110" i="22"/>
  <c r="N236" i="22"/>
  <c r="M236" i="22" s="1"/>
  <c r="L237" i="22" s="1" a="1"/>
  <c r="L237" i="22" s="1"/>
  <c r="P236" i="22"/>
  <c r="P376" i="22"/>
  <c r="N376" i="22"/>
  <c r="M376" i="22" s="1"/>
  <c r="L377" i="22" s="1" a="1"/>
  <c r="L377" i="22" s="1"/>
  <c r="P334" i="22"/>
  <c r="N334" i="22"/>
  <c r="M334" i="22" s="1"/>
  <c r="L335" i="22" s="1" a="1"/>
  <c r="L335" i="22" s="1"/>
  <c r="P264" i="22"/>
  <c r="N264" i="22"/>
  <c r="M264" i="22" s="1"/>
  <c r="L265" i="22" s="1" a="1"/>
  <c r="L265" i="22" s="1"/>
  <c r="N405" i="22"/>
  <c r="M405" i="22" s="1"/>
  <c r="L406" i="22" s="1" a="1"/>
  <c r="L406" i="22" s="1"/>
  <c r="P405" i="22"/>
  <c r="P180" i="22"/>
  <c r="N180" i="22"/>
  <c r="M180" i="22" s="1"/>
  <c r="L181" i="22" s="1" a="1"/>
  <c r="L181" i="22" s="1"/>
  <c r="O587" i="22"/>
  <c r="P348" i="22"/>
  <c r="N348" i="22"/>
  <c r="M348" i="22" s="1"/>
  <c r="L349" i="22" s="1" a="1"/>
  <c r="L349" i="22" s="1"/>
  <c r="O335" i="22" l="1"/>
  <c r="N601" i="22"/>
  <c r="M601" i="22" s="1"/>
  <c r="L602" i="22" s="1" a="1"/>
  <c r="L602" i="22" s="1"/>
  <c r="P601" i="22"/>
  <c r="N139" i="22"/>
  <c r="M139" i="22" s="1"/>
  <c r="L140" i="22" s="1" a="1"/>
  <c r="L140" i="22" s="1"/>
  <c r="P139" i="22"/>
  <c r="O447" i="22"/>
  <c r="N517" i="22"/>
  <c r="M517" i="22" s="1"/>
  <c r="L518" i="22" s="1" a="1"/>
  <c r="L518" i="22" s="1"/>
  <c r="P517" i="22"/>
  <c r="O321" i="22"/>
  <c r="O573" i="22"/>
  <c r="O503" i="22"/>
  <c r="O643" i="22"/>
  <c r="N419" i="22"/>
  <c r="M419" i="22" s="1"/>
  <c r="L420" i="22" s="1" a="1"/>
  <c r="L420" i="22" s="1"/>
  <c r="P419" i="22"/>
  <c r="O489" i="22"/>
  <c r="O209" i="22"/>
  <c r="P97" i="22"/>
  <c r="N97" i="22"/>
  <c r="M97" i="22" s="1"/>
  <c r="L98" i="22" s="1" a="1"/>
  <c r="L98" i="22" s="1"/>
  <c r="P587" i="22"/>
  <c r="N587" i="22"/>
  <c r="M587" i="22" s="1"/>
  <c r="L588" i="22" s="1" a="1"/>
  <c r="L588" i="22" s="1"/>
  <c r="N251" i="22"/>
  <c r="M251" i="22" s="1"/>
  <c r="L252" i="22" s="1" a="1"/>
  <c r="L252" i="22" s="1"/>
  <c r="P251" i="22"/>
  <c r="N125" i="22"/>
  <c r="M125" i="22" s="1"/>
  <c r="L126" i="22" s="1" a="1"/>
  <c r="L126" i="22" s="1"/>
  <c r="P125" i="22"/>
  <c r="P545" i="22"/>
  <c r="N545" i="22"/>
  <c r="M545" i="22" s="1"/>
  <c r="L546" i="22" s="1" a="1"/>
  <c r="L546" i="22" s="1"/>
  <c r="N615" i="22"/>
  <c r="M615" i="22" s="1"/>
  <c r="L616" i="22" s="1" a="1"/>
  <c r="L616" i="22" s="1"/>
  <c r="P615" i="22"/>
  <c r="O671" i="22"/>
  <c r="O307" i="22"/>
  <c r="O475" i="22"/>
  <c r="O196" i="22"/>
  <c r="O377" i="22"/>
  <c r="N531" i="22"/>
  <c r="M531" i="22" s="1"/>
  <c r="L532" i="22" s="1" a="1"/>
  <c r="L532" i="22" s="1"/>
  <c r="P531" i="22"/>
  <c r="O281" i="22"/>
  <c r="O237" i="22"/>
  <c r="O349" i="22"/>
  <c r="O111" i="22"/>
  <c r="O461" i="22"/>
  <c r="O52" i="22"/>
  <c r="O657" i="22"/>
  <c r="O433" i="22"/>
  <c r="P69" i="22"/>
  <c r="N69" i="22"/>
  <c r="M69" i="22" s="1"/>
  <c r="L70" i="22" s="1" a="1"/>
  <c r="L70" i="22" s="1"/>
  <c r="O363" i="22"/>
  <c r="O559" i="22"/>
  <c r="O392" i="22"/>
  <c r="O83" i="22"/>
  <c r="O181" i="22"/>
  <c r="O265" i="22"/>
  <c r="O153" i="22"/>
  <c r="N168" i="22"/>
  <c r="M168" i="22" s="1"/>
  <c r="L169" i="22" s="1" a="1"/>
  <c r="L169" i="22" s="1"/>
  <c r="P168" i="22"/>
  <c r="O406" i="22"/>
  <c r="P293" i="22"/>
  <c r="N293" i="22"/>
  <c r="M293" i="22" s="1"/>
  <c r="L294" i="22" s="1" a="1"/>
  <c r="L294" i="22" s="1"/>
  <c r="O223" i="22"/>
  <c r="P629" i="22"/>
  <c r="N629" i="22"/>
  <c r="M629" i="22" s="1"/>
  <c r="L630" i="22" s="1" a="1"/>
  <c r="L630" i="22" s="1"/>
  <c r="P433" i="22" l="1"/>
  <c r="N433" i="22"/>
  <c r="M433" i="22" s="1"/>
  <c r="L434" i="22" s="1" a="1"/>
  <c r="L434" i="22" s="1"/>
  <c r="P657" i="22"/>
  <c r="N657" i="22"/>
  <c r="M657" i="22" s="1"/>
  <c r="L658" i="22" s="1" a="1"/>
  <c r="L658" i="22" s="1"/>
  <c r="P52" i="22"/>
  <c r="N52" i="22"/>
  <c r="M52" i="22" s="1"/>
  <c r="L53" i="22" s="1" a="1"/>
  <c r="L53" i="22" s="1"/>
  <c r="P196" i="22"/>
  <c r="N196" i="22"/>
  <c r="M196" i="22" s="1"/>
  <c r="L197" i="22" s="1" a="1"/>
  <c r="L197" i="22" s="1"/>
  <c r="O518" i="22"/>
  <c r="P559" i="22"/>
  <c r="N559" i="22"/>
  <c r="M559" i="22" s="1"/>
  <c r="L560" i="22" s="1" a="1"/>
  <c r="L560" i="22" s="1"/>
  <c r="O532" i="22"/>
  <c r="N377" i="22"/>
  <c r="M377" i="22" s="1"/>
  <c r="L378" i="22" s="1" a="1"/>
  <c r="L378" i="22" s="1"/>
  <c r="P377" i="22"/>
  <c r="P181" i="22"/>
  <c r="N181" i="22"/>
  <c r="M181" i="22" s="1"/>
  <c r="L182" i="22" s="1" a="1"/>
  <c r="L182" i="22" s="1"/>
  <c r="O630" i="22"/>
  <c r="P475" i="22"/>
  <c r="N475" i="22"/>
  <c r="M475" i="22" s="1"/>
  <c r="L476" i="22" s="1" a="1"/>
  <c r="L476" i="22" s="1"/>
  <c r="P461" i="22"/>
  <c r="N461" i="22"/>
  <c r="M461" i="22" s="1"/>
  <c r="L462" i="22" s="1" a="1"/>
  <c r="L462" i="22" s="1"/>
  <c r="P209" i="22"/>
  <c r="N209" i="22"/>
  <c r="M209" i="22" s="1"/>
  <c r="L210" i="22" s="1" a="1"/>
  <c r="L210" i="22" s="1"/>
  <c r="P307" i="22"/>
  <c r="N307" i="22"/>
  <c r="M307" i="22" s="1"/>
  <c r="L308" i="22" s="1" a="1"/>
  <c r="L308" i="22" s="1"/>
  <c r="O140" i="22"/>
  <c r="N237" i="22"/>
  <c r="M237" i="22" s="1"/>
  <c r="L238" i="22" s="1" a="1"/>
  <c r="L238" i="22" s="1"/>
  <c r="P237" i="22"/>
  <c r="O126" i="22"/>
  <c r="P265" i="22"/>
  <c r="N265" i="22"/>
  <c r="M265" i="22" s="1"/>
  <c r="L266" i="22" s="1" a="1"/>
  <c r="L266" i="22" s="1"/>
  <c r="P573" i="22"/>
  <c r="N573" i="22"/>
  <c r="M573" i="22" s="1"/>
  <c r="L574" i="22" s="1" a="1"/>
  <c r="L574" i="22" s="1"/>
  <c r="N321" i="22"/>
  <c r="M321" i="22" s="1"/>
  <c r="L322" i="22" s="1" a="1"/>
  <c r="L322" i="22" s="1"/>
  <c r="P321" i="22"/>
  <c r="O294" i="22"/>
  <c r="P363" i="22"/>
  <c r="N363" i="22"/>
  <c r="M363" i="22" s="1"/>
  <c r="L364" i="22" s="1" a="1"/>
  <c r="L364" i="22" s="1"/>
  <c r="O616" i="22"/>
  <c r="O420" i="22"/>
  <c r="O602" i="22"/>
  <c r="N153" i="22"/>
  <c r="M153" i="22" s="1"/>
  <c r="L154" i="22" s="1" a="1"/>
  <c r="L154" i="22" s="1"/>
  <c r="P153" i="22"/>
  <c r="O252" i="22"/>
  <c r="O98" i="22"/>
  <c r="N447" i="22"/>
  <c r="M447" i="22" s="1"/>
  <c r="L448" i="22" s="1" a="1"/>
  <c r="L448" i="22" s="1"/>
  <c r="P447" i="22"/>
  <c r="P671" i="22"/>
  <c r="N671" i="22"/>
  <c r="M671" i="22" s="1"/>
  <c r="L672" i="22" s="1" a="1"/>
  <c r="L672" i="22" s="1"/>
  <c r="O70" i="22"/>
  <c r="P281" i="22"/>
  <c r="N281" i="22"/>
  <c r="M281" i="22" s="1"/>
  <c r="L282" i="22" s="1" a="1"/>
  <c r="L282" i="22" s="1"/>
  <c r="O546" i="22"/>
  <c r="N503" i="22"/>
  <c r="M503" i="22" s="1"/>
  <c r="L504" i="22" s="1" a="1"/>
  <c r="L504" i="22" s="1"/>
  <c r="P503" i="22"/>
  <c r="O588" i="22"/>
  <c r="P83" i="22"/>
  <c r="N83" i="22"/>
  <c r="M83" i="22" s="1"/>
  <c r="L84" i="22" s="1" a="1"/>
  <c r="L84" i="22" s="1"/>
  <c r="P392" i="22"/>
  <c r="N392" i="22"/>
  <c r="M392" i="22" s="1"/>
  <c r="L393" i="22" s="1" a="1"/>
  <c r="L393" i="22" s="1"/>
  <c r="P223" i="22"/>
  <c r="N223" i="22"/>
  <c r="M223" i="22" s="1"/>
  <c r="L224" i="22" s="1" a="1"/>
  <c r="L224" i="22" s="1"/>
  <c r="P111" i="22"/>
  <c r="N111" i="22"/>
  <c r="M111" i="22" s="1"/>
  <c r="L112" i="22" s="1" a="1"/>
  <c r="L112" i="22" s="1"/>
  <c r="N349" i="22"/>
  <c r="M349" i="22" s="1"/>
  <c r="L350" i="22" s="1" a="1"/>
  <c r="L350" i="22" s="1"/>
  <c r="P349" i="22"/>
  <c r="P489" i="22"/>
  <c r="N489" i="22"/>
  <c r="M489" i="22" s="1"/>
  <c r="L490" i="22" s="1" a="1"/>
  <c r="L490" i="22" s="1"/>
  <c r="N406" i="22"/>
  <c r="M406" i="22" s="1"/>
  <c r="L407" i="22" s="1" a="1"/>
  <c r="L407" i="22" s="1"/>
  <c r="P406" i="22"/>
  <c r="O169" i="22"/>
  <c r="P643" i="22"/>
  <c r="N643" i="22"/>
  <c r="M643" i="22" s="1"/>
  <c r="L644" i="22" s="1" a="1"/>
  <c r="L644" i="22" s="1"/>
  <c r="N335" i="22"/>
  <c r="M335" i="22" s="1"/>
  <c r="L336" i="22" s="1" a="1"/>
  <c r="L336" i="22" s="1"/>
  <c r="P335" i="22"/>
  <c r="O112" i="22" l="1"/>
  <c r="P532" i="22"/>
  <c r="N532" i="22"/>
  <c r="M532" i="22" s="1"/>
  <c r="L533" i="22" s="1" a="1"/>
  <c r="L533" i="22" s="1"/>
  <c r="O224" i="22"/>
  <c r="O476" i="22"/>
  <c r="O53" i="22"/>
  <c r="O282" i="22"/>
  <c r="O378" i="22"/>
  <c r="P70" i="22"/>
  <c r="N70" i="22"/>
  <c r="M70" i="22" s="1"/>
  <c r="L71" i="22" s="1" a="1"/>
  <c r="L71" i="22" s="1"/>
  <c r="O560" i="22"/>
  <c r="O336" i="22"/>
  <c r="O644" i="22"/>
  <c r="O322" i="22"/>
  <c r="P252" i="22"/>
  <c r="N252" i="22"/>
  <c r="M252" i="22" s="1"/>
  <c r="L253" i="22" s="1" a="1"/>
  <c r="L253" i="22" s="1"/>
  <c r="O266" i="22"/>
  <c r="P630" i="22"/>
  <c r="N630" i="22"/>
  <c r="M630" i="22" s="1"/>
  <c r="L631" i="22" s="1" a="1"/>
  <c r="L631" i="22" s="1"/>
  <c r="O658" i="22"/>
  <c r="N140" i="22"/>
  <c r="M140" i="22" s="1"/>
  <c r="L141" i="22" s="1" a="1"/>
  <c r="L141" i="22" s="1"/>
  <c r="P140" i="22"/>
  <c r="P616" i="22"/>
  <c r="N616" i="22"/>
  <c r="M616" i="22" s="1"/>
  <c r="L617" i="22" s="1" a="1"/>
  <c r="L617" i="22" s="1"/>
  <c r="O308" i="22"/>
  <c r="O448" i="22"/>
  <c r="O197" i="22"/>
  <c r="O574" i="22"/>
  <c r="O407" i="22"/>
  <c r="O504" i="22"/>
  <c r="O154" i="22"/>
  <c r="O238" i="22"/>
  <c r="O672" i="22"/>
  <c r="O210" i="22"/>
  <c r="P294" i="22"/>
  <c r="N294" i="22"/>
  <c r="M294" i="22" s="1"/>
  <c r="L295" i="22" s="1" a="1"/>
  <c r="L295" i="22" s="1"/>
  <c r="O462" i="22"/>
  <c r="N588" i="22"/>
  <c r="M588" i="22" s="1"/>
  <c r="L589" i="22" s="1" a="1"/>
  <c r="L589" i="22" s="1"/>
  <c r="P588" i="22"/>
  <c r="O182" i="22"/>
  <c r="O434" i="22"/>
  <c r="O350" i="22"/>
  <c r="N420" i="22"/>
  <c r="M420" i="22" s="1"/>
  <c r="L421" i="22" s="1" a="1"/>
  <c r="L421" i="22" s="1"/>
  <c r="P420" i="22"/>
  <c r="O364" i="22"/>
  <c r="O393" i="22"/>
  <c r="P518" i="22"/>
  <c r="N518" i="22"/>
  <c r="M518" i="22" s="1"/>
  <c r="L519" i="22" s="1" a="1"/>
  <c r="L519" i="22" s="1"/>
  <c r="O84" i="22"/>
  <c r="P98" i="22"/>
  <c r="N98" i="22"/>
  <c r="M98" i="22" s="1"/>
  <c r="L99" i="22" s="1" a="1"/>
  <c r="L99" i="22" s="1"/>
  <c r="N169" i="22"/>
  <c r="M169" i="22" s="1"/>
  <c r="L170" i="22" s="1" a="1"/>
  <c r="L170" i="22" s="1"/>
  <c r="P169" i="22"/>
  <c r="O490" i="22"/>
  <c r="P126" i="22"/>
  <c r="N126" i="22"/>
  <c r="M126" i="22" s="1"/>
  <c r="L127" i="22" s="1" a="1"/>
  <c r="L127" i="22" s="1"/>
  <c r="N546" i="22"/>
  <c r="M546" i="22" s="1"/>
  <c r="L547" i="22" s="1" a="1"/>
  <c r="L547" i="22" s="1"/>
  <c r="P546" i="22"/>
  <c r="P602" i="22"/>
  <c r="N602" i="22"/>
  <c r="M602" i="22" s="1"/>
  <c r="L603" i="22" s="1" a="1"/>
  <c r="L603" i="22" s="1"/>
  <c r="O631" i="22" l="1"/>
  <c r="N462" i="22"/>
  <c r="M462" i="22" s="1"/>
  <c r="L463" i="22" s="1" a="1"/>
  <c r="L463" i="22" s="1"/>
  <c r="P462" i="22"/>
  <c r="P574" i="22"/>
  <c r="N574" i="22"/>
  <c r="M574" i="22" s="1"/>
  <c r="L575" i="22" s="1" a="1"/>
  <c r="L575" i="22" s="1"/>
  <c r="P282" i="22"/>
  <c r="N282" i="22"/>
  <c r="M282" i="22" s="1"/>
  <c r="L283" i="22" s="1" a="1"/>
  <c r="L283" i="22" s="1"/>
  <c r="P448" i="22"/>
  <c r="N448" i="22"/>
  <c r="M448" i="22" s="1"/>
  <c r="L449" i="22" s="1" a="1"/>
  <c r="L449" i="22" s="1"/>
  <c r="N644" i="22"/>
  <c r="M644" i="22" s="1"/>
  <c r="L645" i="22" s="1" a="1"/>
  <c r="L645" i="22" s="1"/>
  <c r="P644" i="22"/>
  <c r="N658" i="22"/>
  <c r="M658" i="22" s="1"/>
  <c r="L659" i="22" s="1" a="1"/>
  <c r="L659" i="22" s="1"/>
  <c r="P658" i="22"/>
  <c r="N378" i="22"/>
  <c r="M378" i="22" s="1"/>
  <c r="L379" i="22" s="1" a="1"/>
  <c r="L379" i="22" s="1"/>
  <c r="P378" i="22"/>
  <c r="P407" i="22"/>
  <c r="N407" i="22"/>
  <c r="M407" i="22" s="1"/>
  <c r="L408" i="22" s="1" a="1"/>
  <c r="L408" i="22" s="1"/>
  <c r="P197" i="22"/>
  <c r="N197" i="22"/>
  <c r="M197" i="22" s="1"/>
  <c r="L198" i="22" s="1" a="1"/>
  <c r="L198" i="22" s="1"/>
  <c r="P393" i="22"/>
  <c r="N393" i="22"/>
  <c r="M393" i="22" s="1"/>
  <c r="L394" i="22" s="1" a="1"/>
  <c r="L394" i="22" s="1"/>
  <c r="N364" i="22"/>
  <c r="M364" i="22" s="1"/>
  <c r="L365" i="22" s="1" a="1"/>
  <c r="L365" i="22" s="1"/>
  <c r="P364" i="22"/>
  <c r="O617" i="22"/>
  <c r="O533" i="22"/>
  <c r="O71" i="22"/>
  <c r="P182" i="22"/>
  <c r="N182" i="22"/>
  <c r="M182" i="22" s="1"/>
  <c r="L183" i="22" s="1" a="1"/>
  <c r="L183" i="22" s="1"/>
  <c r="P84" i="22"/>
  <c r="N84" i="22"/>
  <c r="M84" i="22" s="1"/>
  <c r="L85" i="22" s="1" a="1"/>
  <c r="L85" i="22" s="1"/>
  <c r="O295" i="22"/>
  <c r="O547" i="22"/>
  <c r="P476" i="22"/>
  <c r="N476" i="22"/>
  <c r="M476" i="22" s="1"/>
  <c r="L477" i="22" s="1" a="1"/>
  <c r="L477" i="22" s="1"/>
  <c r="N308" i="22"/>
  <c r="M308" i="22" s="1"/>
  <c r="L309" i="22" s="1" a="1"/>
  <c r="L309" i="22" s="1"/>
  <c r="P308" i="22"/>
  <c r="N672" i="22"/>
  <c r="M672" i="22" s="1"/>
  <c r="L673" i="22" s="1" a="1"/>
  <c r="L673" i="22" s="1"/>
  <c r="P672" i="22"/>
  <c r="N350" i="22"/>
  <c r="M350" i="22" s="1"/>
  <c r="L351" i="22" s="1" a="1"/>
  <c r="L351" i="22" s="1"/>
  <c r="P350" i="22"/>
  <c r="P490" i="22"/>
  <c r="N490" i="22"/>
  <c r="M490" i="22" s="1"/>
  <c r="L491" i="22" s="1" a="1"/>
  <c r="L491" i="22" s="1"/>
  <c r="P238" i="22"/>
  <c r="N238" i="22"/>
  <c r="M238" i="22" s="1"/>
  <c r="L239" i="22" s="1" a="1"/>
  <c r="L239" i="22" s="1"/>
  <c r="P336" i="22"/>
  <c r="N336" i="22"/>
  <c r="M336" i="22" s="1"/>
  <c r="L337" i="22" s="1" a="1"/>
  <c r="L337" i="22" s="1"/>
  <c r="O519" i="22"/>
  <c r="O603" i="22"/>
  <c r="P53" i="22"/>
  <c r="N53" i="22"/>
  <c r="M53" i="22" s="1"/>
  <c r="L54" i="22" s="1" a="1"/>
  <c r="L54" i="22" s="1"/>
  <c r="P210" i="22"/>
  <c r="N210" i="22"/>
  <c r="M210" i="22" s="1"/>
  <c r="L211" i="22" s="1" a="1"/>
  <c r="L211" i="22" s="1"/>
  <c r="O127" i="22"/>
  <c r="P224" i="22"/>
  <c r="N224" i="22"/>
  <c r="M224" i="22" s="1"/>
  <c r="L225" i="22" s="1" a="1"/>
  <c r="L225" i="22" s="1"/>
  <c r="O99" i="22"/>
  <c r="P504" i="22"/>
  <c r="N504" i="22"/>
  <c r="M504" i="22" s="1"/>
  <c r="L505" i="22" s="1" a="1"/>
  <c r="L505" i="22" s="1"/>
  <c r="O589" i="22"/>
  <c r="P266" i="22"/>
  <c r="N266" i="22"/>
  <c r="M266" i="22" s="1"/>
  <c r="L267" i="22" s="1" a="1"/>
  <c r="L267" i="22" s="1"/>
  <c r="O253" i="22"/>
  <c r="P322" i="22"/>
  <c r="N322" i="22"/>
  <c r="M322" i="22" s="1"/>
  <c r="L323" i="22" s="1" a="1"/>
  <c r="L323" i="22" s="1"/>
  <c r="O421" i="22"/>
  <c r="O170" i="22"/>
  <c r="N434" i="22"/>
  <c r="M434" i="22" s="1"/>
  <c r="L435" i="22" s="1" a="1"/>
  <c r="L435" i="22" s="1"/>
  <c r="P434" i="22"/>
  <c r="P154" i="22"/>
  <c r="N154" i="22"/>
  <c r="M154" i="22" s="1"/>
  <c r="L155" i="22" s="1" a="1"/>
  <c r="L155" i="22" s="1"/>
  <c r="O141" i="22"/>
  <c r="N560" i="22"/>
  <c r="M560" i="22" s="1"/>
  <c r="L561" i="22" s="1" a="1"/>
  <c r="L561" i="22" s="1"/>
  <c r="P560" i="22"/>
  <c r="P112" i="22"/>
  <c r="N112" i="22"/>
  <c r="M112" i="22" s="1"/>
  <c r="L113" i="22" s="1" a="1"/>
  <c r="L113" i="22" s="1"/>
  <c r="O225" i="22" l="1"/>
  <c r="N421" i="22"/>
  <c r="M421" i="22" s="1"/>
  <c r="L422" i="22" s="1" a="1"/>
  <c r="L422" i="22" s="1"/>
  <c r="P421" i="22"/>
  <c r="P127" i="22"/>
  <c r="N127" i="22"/>
  <c r="M127" i="22" s="1"/>
  <c r="L128" i="22" s="1" a="1"/>
  <c r="L128" i="22" s="1"/>
  <c r="N71" i="22"/>
  <c r="M71" i="22" s="1"/>
  <c r="L72" i="22" s="1" a="1"/>
  <c r="L72" i="22" s="1"/>
  <c r="P71" i="22"/>
  <c r="O449" i="22"/>
  <c r="O267" i="22"/>
  <c r="O394" i="22"/>
  <c r="O575" i="22"/>
  <c r="O211" i="22"/>
  <c r="O645" i="22"/>
  <c r="O309" i="22"/>
  <c r="O283" i="22"/>
  <c r="O155" i="22"/>
  <c r="O337" i="22"/>
  <c r="O198" i="22"/>
  <c r="O491" i="22"/>
  <c r="P170" i="22"/>
  <c r="N170" i="22"/>
  <c r="M170" i="22" s="1"/>
  <c r="L171" i="22" s="1" a="1"/>
  <c r="L171" i="22" s="1"/>
  <c r="O323" i="22"/>
  <c r="O54" i="22"/>
  <c r="O477" i="22"/>
  <c r="O365" i="22"/>
  <c r="P141" i="22"/>
  <c r="N141" i="22"/>
  <c r="M141" i="22" s="1"/>
  <c r="L142" i="22" s="1" a="1"/>
  <c r="L142" i="22" s="1"/>
  <c r="P519" i="22"/>
  <c r="N519" i="22"/>
  <c r="M519" i="22" s="1"/>
  <c r="L520" i="22" s="1" a="1"/>
  <c r="L520" i="22" s="1"/>
  <c r="P295" i="22"/>
  <c r="N295" i="22"/>
  <c r="M295" i="22" s="1"/>
  <c r="L296" i="22" s="1" a="1"/>
  <c r="L296" i="22" s="1"/>
  <c r="O463" i="22"/>
  <c r="O379" i="22"/>
  <c r="O659" i="22"/>
  <c r="O673" i="22"/>
  <c r="P533" i="22"/>
  <c r="N533" i="22"/>
  <c r="M533" i="22" s="1"/>
  <c r="L534" i="22" s="1" a="1"/>
  <c r="L534" i="22" s="1"/>
  <c r="P253" i="22"/>
  <c r="N253" i="22"/>
  <c r="M253" i="22" s="1"/>
  <c r="L254" i="22" s="1" a="1"/>
  <c r="L254" i="22" s="1"/>
  <c r="N603" i="22"/>
  <c r="M603" i="22" s="1"/>
  <c r="L604" i="22" s="1" a="1"/>
  <c r="L604" i="22" s="1"/>
  <c r="P603" i="22"/>
  <c r="P589" i="22"/>
  <c r="N589" i="22"/>
  <c r="M589" i="22" s="1"/>
  <c r="L590" i="22" s="1" a="1"/>
  <c r="L590" i="22" s="1"/>
  <c r="O239" i="22"/>
  <c r="O85" i="22"/>
  <c r="O408" i="22"/>
  <c r="O183" i="22"/>
  <c r="O351" i="22"/>
  <c r="O113" i="22"/>
  <c r="P617" i="22"/>
  <c r="N617" i="22"/>
  <c r="M617" i="22" s="1"/>
  <c r="L618" i="22" s="1" a="1"/>
  <c r="L618" i="22" s="1"/>
  <c r="O561" i="22"/>
  <c r="P547" i="22"/>
  <c r="N547" i="22"/>
  <c r="M547" i="22" s="1"/>
  <c r="L548" i="22" s="1" a="1"/>
  <c r="L548" i="22" s="1"/>
  <c r="O505" i="22"/>
  <c r="N99" i="22"/>
  <c r="M99" i="22" s="1"/>
  <c r="L100" i="22" s="1" a="1"/>
  <c r="L100" i="22" s="1"/>
  <c r="P99" i="22"/>
  <c r="O435" i="22"/>
  <c r="N631" i="22"/>
  <c r="M631" i="22" s="1"/>
  <c r="L632" i="22" s="1" a="1"/>
  <c r="L632" i="22" s="1"/>
  <c r="P631" i="22"/>
  <c r="P394" i="22" l="1"/>
  <c r="N394" i="22"/>
  <c r="M394" i="22" s="1"/>
  <c r="L395" i="22" s="1" a="1"/>
  <c r="L395" i="22" s="1"/>
  <c r="N337" i="22"/>
  <c r="M337" i="22" s="1"/>
  <c r="L338" i="22" s="1" a="1"/>
  <c r="L338" i="22" s="1"/>
  <c r="P337" i="22"/>
  <c r="O128" i="22"/>
  <c r="O590" i="22"/>
  <c r="O520" i="22"/>
  <c r="P198" i="22"/>
  <c r="N198" i="22"/>
  <c r="M198" i="22" s="1"/>
  <c r="L199" i="22" s="1" a="1"/>
  <c r="L199" i="22" s="1"/>
  <c r="O534" i="22"/>
  <c r="P449" i="22"/>
  <c r="N449" i="22"/>
  <c r="M449" i="22" s="1"/>
  <c r="L450" i="22" s="1" a="1"/>
  <c r="L450" i="22" s="1"/>
  <c r="P283" i="22"/>
  <c r="N283" i="22"/>
  <c r="M283" i="22" s="1"/>
  <c r="L284" i="22" s="1" a="1"/>
  <c r="L284" i="22" s="1"/>
  <c r="P659" i="22"/>
  <c r="N659" i="22"/>
  <c r="M659" i="22" s="1"/>
  <c r="L660" i="22" s="1" a="1"/>
  <c r="L660" i="22" s="1"/>
  <c r="N408" i="22"/>
  <c r="M408" i="22" s="1"/>
  <c r="L409" i="22" s="1" a="1"/>
  <c r="L409" i="22" s="1"/>
  <c r="P408" i="22"/>
  <c r="P309" i="22"/>
  <c r="N309" i="22"/>
  <c r="M309" i="22" s="1"/>
  <c r="L310" i="22" s="1" a="1"/>
  <c r="L310" i="22" s="1"/>
  <c r="N575" i="22"/>
  <c r="M575" i="22" s="1"/>
  <c r="L576" i="22" s="1" a="1"/>
  <c r="L576" i="22" s="1"/>
  <c r="P575" i="22"/>
  <c r="O604" i="22"/>
  <c r="O632" i="22"/>
  <c r="P183" i="22"/>
  <c r="N183" i="22"/>
  <c r="M183" i="22" s="1"/>
  <c r="L184" i="22" s="1" a="1"/>
  <c r="L184" i="22" s="1"/>
  <c r="P673" i="22"/>
  <c r="N673" i="22"/>
  <c r="M673" i="22" s="1"/>
  <c r="L674" i="22" s="1" a="1"/>
  <c r="L674" i="22" s="1"/>
  <c r="O100" i="22"/>
  <c r="P505" i="22"/>
  <c r="N505" i="22"/>
  <c r="M505" i="22" s="1"/>
  <c r="L506" i="22" s="1" a="1"/>
  <c r="L506" i="22" s="1"/>
  <c r="N379" i="22"/>
  <c r="M379" i="22" s="1"/>
  <c r="L380" i="22" s="1" a="1"/>
  <c r="L380" i="22" s="1"/>
  <c r="P379" i="22"/>
  <c r="P645" i="22"/>
  <c r="N645" i="22"/>
  <c r="M645" i="22" s="1"/>
  <c r="L646" i="22" s="1" a="1"/>
  <c r="L646" i="22" s="1"/>
  <c r="O422" i="22"/>
  <c r="P561" i="22"/>
  <c r="N561" i="22"/>
  <c r="M561" i="22" s="1"/>
  <c r="L562" i="22" s="1" a="1"/>
  <c r="L562" i="22" s="1"/>
  <c r="P491" i="22"/>
  <c r="N491" i="22"/>
  <c r="M491" i="22" s="1"/>
  <c r="L492" i="22" s="1" a="1"/>
  <c r="L492" i="22" s="1"/>
  <c r="O142" i="22"/>
  <c r="N113" i="22"/>
  <c r="M113" i="22" s="1"/>
  <c r="L114" i="22" s="1" a="1"/>
  <c r="L114" i="22" s="1"/>
  <c r="P113" i="22"/>
  <c r="N155" i="22"/>
  <c r="M155" i="22" s="1"/>
  <c r="L156" i="22" s="1" a="1"/>
  <c r="L156" i="22" s="1"/>
  <c r="P155" i="22"/>
  <c r="P435" i="22"/>
  <c r="N435" i="22"/>
  <c r="M435" i="22" s="1"/>
  <c r="L436" i="22" s="1" a="1"/>
  <c r="L436" i="22" s="1"/>
  <c r="P477" i="22"/>
  <c r="N477" i="22"/>
  <c r="M477" i="22" s="1"/>
  <c r="L478" i="22" s="1" a="1"/>
  <c r="L478" i="22" s="1"/>
  <c r="O548" i="22"/>
  <c r="O171" i="22"/>
  <c r="P225" i="22"/>
  <c r="N225" i="22"/>
  <c r="M225" i="22" s="1"/>
  <c r="L226" i="22" s="1" a="1"/>
  <c r="L226" i="22" s="1"/>
  <c r="O296" i="22"/>
  <c r="O618" i="22"/>
  <c r="O254" i="22"/>
  <c r="N267" i="22"/>
  <c r="M267" i="22" s="1"/>
  <c r="L268" i="22" s="1" a="1"/>
  <c r="L268" i="22" s="1"/>
  <c r="P267" i="22"/>
  <c r="N365" i="22"/>
  <c r="M365" i="22" s="1"/>
  <c r="L366" i="22" s="1" a="1"/>
  <c r="L366" i="22" s="1"/>
  <c r="P365" i="22"/>
  <c r="N351" i="22"/>
  <c r="M351" i="22" s="1"/>
  <c r="L352" i="22" s="1" a="1"/>
  <c r="L352" i="22" s="1"/>
  <c r="P351" i="22"/>
  <c r="O72" i="22"/>
  <c r="N54" i="22"/>
  <c r="M54" i="22" s="1"/>
  <c r="L55" i="22" s="1" a="1"/>
  <c r="L55" i="22" s="1"/>
  <c r="P54" i="22"/>
  <c r="P85" i="22"/>
  <c r="N85" i="22"/>
  <c r="M85" i="22" s="1"/>
  <c r="L86" i="22" s="1" a="1"/>
  <c r="L86" i="22" s="1"/>
  <c r="P323" i="22"/>
  <c r="N323" i="22"/>
  <c r="M323" i="22" s="1"/>
  <c r="L324" i="22" s="1" a="1"/>
  <c r="L324" i="22" s="1"/>
  <c r="P239" i="22"/>
  <c r="N239" i="22"/>
  <c r="M239" i="22" s="1"/>
  <c r="L240" i="22" s="1" a="1"/>
  <c r="L240" i="22" s="1"/>
  <c r="P463" i="22"/>
  <c r="N463" i="22"/>
  <c r="M463" i="22" s="1"/>
  <c r="L464" i="22" s="1" a="1"/>
  <c r="L464" i="22" s="1"/>
  <c r="N211" i="22"/>
  <c r="M211" i="22" s="1"/>
  <c r="L212" i="22" s="1" a="1"/>
  <c r="L212" i="22" s="1"/>
  <c r="P211" i="22"/>
  <c r="O450" i="22" l="1"/>
  <c r="P171" i="22"/>
  <c r="N171" i="22"/>
  <c r="M171" i="22" s="1"/>
  <c r="L172" i="22" s="1" a="1"/>
  <c r="L172" i="22" s="1"/>
  <c r="O199" i="22"/>
  <c r="O478" i="22"/>
  <c r="N520" i="22"/>
  <c r="M520" i="22" s="1"/>
  <c r="L521" i="22" s="1" a="1"/>
  <c r="L521" i="22" s="1"/>
  <c r="P520" i="22"/>
  <c r="O506" i="22"/>
  <c r="N128" i="22"/>
  <c r="M128" i="22" s="1"/>
  <c r="L129" i="22" s="1" a="1"/>
  <c r="L129" i="22" s="1"/>
  <c r="P128" i="22"/>
  <c r="O55" i="22"/>
  <c r="P422" i="22"/>
  <c r="N422" i="22"/>
  <c r="M422" i="22" s="1"/>
  <c r="L423" i="22" s="1" a="1"/>
  <c r="L423" i="22" s="1"/>
  <c r="O366" i="22"/>
  <c r="O310" i="22"/>
  <c r="O240" i="22"/>
  <c r="O324" i="22"/>
  <c r="O660" i="22"/>
  <c r="O226" i="22"/>
  <c r="P534" i="22"/>
  <c r="N534" i="22"/>
  <c r="M534" i="22" s="1"/>
  <c r="L535" i="22" s="1" a="1"/>
  <c r="L535" i="22" s="1"/>
  <c r="O352" i="22"/>
  <c r="O212" i="22"/>
  <c r="O464" i="22"/>
  <c r="O268" i="22"/>
  <c r="P254" i="22"/>
  <c r="N254" i="22"/>
  <c r="M254" i="22" s="1"/>
  <c r="L255" i="22" s="1" a="1"/>
  <c r="L255" i="22" s="1"/>
  <c r="N618" i="22"/>
  <c r="M618" i="22" s="1"/>
  <c r="L619" i="22" s="1" a="1"/>
  <c r="L619" i="22" s="1"/>
  <c r="P618" i="22"/>
  <c r="O114" i="22"/>
  <c r="P100" i="22"/>
  <c r="N100" i="22"/>
  <c r="M100" i="22" s="1"/>
  <c r="L101" i="22" s="1" a="1"/>
  <c r="L101" i="22" s="1"/>
  <c r="O338" i="22"/>
  <c r="O492" i="22"/>
  <c r="O562" i="22"/>
  <c r="N548" i="22"/>
  <c r="M548" i="22" s="1"/>
  <c r="L549" i="22" s="1" a="1"/>
  <c r="L549" i="22" s="1"/>
  <c r="P548" i="22"/>
  <c r="O576" i="22"/>
  <c r="N590" i="22"/>
  <c r="M590" i="22" s="1"/>
  <c r="L591" i="22" s="1" a="1"/>
  <c r="L591" i="22" s="1"/>
  <c r="P590" i="22"/>
  <c r="O409" i="22"/>
  <c r="O674" i="22"/>
  <c r="O395" i="22"/>
  <c r="O184" i="22"/>
  <c r="P72" i="22"/>
  <c r="N72" i="22"/>
  <c r="M72" i="22" s="1"/>
  <c r="L73" i="22" s="1" a="1"/>
  <c r="L73" i="22" s="1"/>
  <c r="N632" i="22"/>
  <c r="M632" i="22" s="1"/>
  <c r="L633" i="22" s="1" a="1"/>
  <c r="L633" i="22" s="1"/>
  <c r="P632" i="22"/>
  <c r="P604" i="22"/>
  <c r="N604" i="22"/>
  <c r="M604" i="22" s="1"/>
  <c r="L605" i="22" s="1" a="1"/>
  <c r="L605" i="22" s="1"/>
  <c r="O646" i="22"/>
  <c r="O436" i="22"/>
  <c r="O380" i="22"/>
  <c r="O156" i="22"/>
  <c r="O86" i="22"/>
  <c r="O284" i="22"/>
  <c r="P296" i="22"/>
  <c r="N296" i="22"/>
  <c r="M296" i="22" s="1"/>
  <c r="L297" i="22" s="1" a="1"/>
  <c r="L297" i="22" s="1"/>
  <c r="P142" i="22"/>
  <c r="N142" i="22"/>
  <c r="M142" i="22" s="1"/>
  <c r="L143" i="22" s="1" a="1"/>
  <c r="L143" i="22" s="1"/>
  <c r="P55" i="22" l="1"/>
  <c r="N55" i="22"/>
  <c r="M55" i="22" s="1"/>
  <c r="L56" i="22" s="1" a="1"/>
  <c r="L56" i="22" s="1"/>
  <c r="O129" i="22"/>
  <c r="N660" i="22"/>
  <c r="M660" i="22" s="1"/>
  <c r="L661" i="22" s="1" a="1"/>
  <c r="L661" i="22" s="1"/>
  <c r="P660" i="22"/>
  <c r="O605" i="22"/>
  <c r="P240" i="22"/>
  <c r="N240" i="22"/>
  <c r="M240" i="22" s="1"/>
  <c r="L241" i="22" s="1" a="1"/>
  <c r="L241" i="22" s="1"/>
  <c r="N199" i="22"/>
  <c r="M199" i="22" s="1"/>
  <c r="L200" i="22" s="1" a="1"/>
  <c r="L200" i="22" s="1"/>
  <c r="P199" i="22"/>
  <c r="P226" i="22"/>
  <c r="N226" i="22"/>
  <c r="M226" i="22" s="1"/>
  <c r="L227" i="22" s="1" a="1"/>
  <c r="L227" i="22" s="1"/>
  <c r="O591" i="22"/>
  <c r="O521" i="22"/>
  <c r="O633" i="22"/>
  <c r="P268" i="22"/>
  <c r="N268" i="22"/>
  <c r="M268" i="22" s="1"/>
  <c r="L269" i="22" s="1" a="1"/>
  <c r="L269" i="22" s="1"/>
  <c r="O172" i="22"/>
  <c r="O535" i="22"/>
  <c r="O143" i="22"/>
  <c r="P324" i="22"/>
  <c r="N324" i="22"/>
  <c r="M324" i="22" s="1"/>
  <c r="L325" i="22" s="1" a="1"/>
  <c r="L325" i="22" s="1"/>
  <c r="P478" i="22"/>
  <c r="N478" i="22"/>
  <c r="M478" i="22" s="1"/>
  <c r="L479" i="22" s="1" a="1"/>
  <c r="L479" i="22" s="1"/>
  <c r="P464" i="22"/>
  <c r="N464" i="22"/>
  <c r="M464" i="22" s="1"/>
  <c r="L465" i="22" s="1" a="1"/>
  <c r="L465" i="22" s="1"/>
  <c r="N184" i="22"/>
  <c r="M184" i="22" s="1"/>
  <c r="L185" i="22" s="1" a="1"/>
  <c r="L185" i="22" s="1"/>
  <c r="P184" i="22"/>
  <c r="N212" i="22"/>
  <c r="M212" i="22" s="1"/>
  <c r="L213" i="22" s="1" a="1"/>
  <c r="L213" i="22" s="1"/>
  <c r="P212" i="22"/>
  <c r="P366" i="22"/>
  <c r="N366" i="22"/>
  <c r="M366" i="22" s="1"/>
  <c r="L367" i="22" s="1" a="1"/>
  <c r="L367" i="22" s="1"/>
  <c r="N380" i="22"/>
  <c r="M380" i="22" s="1"/>
  <c r="L381" i="22" s="1" a="1"/>
  <c r="L381" i="22" s="1"/>
  <c r="P380" i="22"/>
  <c r="P436" i="22"/>
  <c r="N436" i="22"/>
  <c r="M436" i="22" s="1"/>
  <c r="L437" i="22" s="1" a="1"/>
  <c r="L437" i="22" s="1"/>
  <c r="P506" i="22"/>
  <c r="N506" i="22"/>
  <c r="M506" i="22" s="1"/>
  <c r="L507" i="22" s="1" a="1"/>
  <c r="L507" i="22" s="1"/>
  <c r="O255" i="22"/>
  <c r="O549" i="22"/>
  <c r="P562" i="22"/>
  <c r="N562" i="22"/>
  <c r="M562" i="22" s="1"/>
  <c r="L563" i="22" s="1" a="1"/>
  <c r="L563" i="22" s="1"/>
  <c r="O423" i="22"/>
  <c r="O101" i="22"/>
  <c r="P674" i="22"/>
  <c r="N674" i="22"/>
  <c r="M674" i="22" s="1"/>
  <c r="L675" i="22" s="1" a="1"/>
  <c r="L675" i="22" s="1"/>
  <c r="N114" i="22"/>
  <c r="M114" i="22" s="1"/>
  <c r="L115" i="22" s="1" a="1"/>
  <c r="L115" i="22" s="1"/>
  <c r="P114" i="22"/>
  <c r="P409" i="22"/>
  <c r="N409" i="22"/>
  <c r="M409" i="22" s="1"/>
  <c r="L410" i="22" s="1" a="1"/>
  <c r="L410" i="22" s="1"/>
  <c r="P646" i="22"/>
  <c r="N646" i="22"/>
  <c r="M646" i="22" s="1"/>
  <c r="L647" i="22" s="1" a="1"/>
  <c r="L647" i="22" s="1"/>
  <c r="O619" i="22"/>
  <c r="N576" i="22"/>
  <c r="M576" i="22" s="1"/>
  <c r="L577" i="22" s="1" a="1"/>
  <c r="L577" i="22" s="1"/>
  <c r="P576" i="22"/>
  <c r="O297" i="22"/>
  <c r="O73" i="22"/>
  <c r="P284" i="22"/>
  <c r="N284" i="22"/>
  <c r="M284" i="22" s="1"/>
  <c r="P310" i="22"/>
  <c r="N310" i="22"/>
  <c r="M310" i="22" s="1"/>
  <c r="L311" i="22" s="1" a="1"/>
  <c r="L311" i="22" s="1"/>
  <c r="N492" i="22"/>
  <c r="M492" i="22" s="1"/>
  <c r="L493" i="22" s="1" a="1"/>
  <c r="L493" i="22" s="1"/>
  <c r="P492" i="22"/>
  <c r="P86" i="22"/>
  <c r="N86" i="22"/>
  <c r="M86" i="22" s="1"/>
  <c r="L87" i="22" s="1" a="1"/>
  <c r="L87" i="22" s="1"/>
  <c r="N395" i="22"/>
  <c r="M395" i="22" s="1"/>
  <c r="L396" i="22" s="1" a="1"/>
  <c r="L396" i="22" s="1"/>
  <c r="P395" i="22"/>
  <c r="P352" i="22"/>
  <c r="N352" i="22"/>
  <c r="M352" i="22" s="1"/>
  <c r="L353" i="22" s="1" a="1"/>
  <c r="L353" i="22" s="1"/>
  <c r="P156" i="22"/>
  <c r="N156" i="22"/>
  <c r="M156" i="22" s="1"/>
  <c r="L157" i="22" s="1" a="1"/>
  <c r="L157" i="22" s="1"/>
  <c r="P338" i="22"/>
  <c r="N338" i="22"/>
  <c r="M338" i="22" s="1"/>
  <c r="L339" i="22" s="1" a="1"/>
  <c r="L339" i="22" s="1"/>
  <c r="N450" i="22"/>
  <c r="M450" i="22" s="1"/>
  <c r="L451" i="22" s="1" a="1"/>
  <c r="L451" i="22" s="1"/>
  <c r="P450" i="22"/>
  <c r="N591" i="22" l="1"/>
  <c r="M591" i="22" s="1"/>
  <c r="L592" i="22" s="1" a="1"/>
  <c r="L592" i="22" s="1"/>
  <c r="P591" i="22"/>
  <c r="O227" i="22"/>
  <c r="N535" i="22"/>
  <c r="M535" i="22" s="1"/>
  <c r="L536" i="22" s="1" a="1"/>
  <c r="L536" i="22" s="1"/>
  <c r="P535" i="22"/>
  <c r="O269" i="22"/>
  <c r="O507" i="22"/>
  <c r="N143" i="22"/>
  <c r="M143" i="22" s="1"/>
  <c r="L144" i="22" s="1" a="1"/>
  <c r="L144" i="22" s="1"/>
  <c r="P143" i="22"/>
  <c r="O675" i="22"/>
  <c r="O381" i="22"/>
  <c r="N605" i="22"/>
  <c r="M605" i="22" s="1"/>
  <c r="L606" i="22" s="1" a="1"/>
  <c r="L606" i="22" s="1"/>
  <c r="P605" i="22"/>
  <c r="O353" i="22"/>
  <c r="O563" i="22"/>
  <c r="O479" i="22"/>
  <c r="N255" i="22"/>
  <c r="M255" i="22" s="1"/>
  <c r="L256" i="22" s="1" a="1"/>
  <c r="L256" i="22" s="1"/>
  <c r="P255" i="22"/>
  <c r="O325" i="22"/>
  <c r="O437" i="22"/>
  <c r="O339" i="22"/>
  <c r="O157" i="22"/>
  <c r="O213" i="22"/>
  <c r="O185" i="22"/>
  <c r="N633" i="22"/>
  <c r="M633" i="22" s="1"/>
  <c r="L634" i="22" s="1" a="1"/>
  <c r="L634" i="22" s="1"/>
  <c r="P633" i="22"/>
  <c r="P129" i="22"/>
  <c r="N129" i="22"/>
  <c r="M129" i="22" s="1"/>
  <c r="L130" i="22" s="1" a="1"/>
  <c r="L130" i="22" s="1"/>
  <c r="O87" i="22"/>
  <c r="O493" i="22"/>
  <c r="O115" i="22"/>
  <c r="O241" i="22"/>
  <c r="O367" i="22"/>
  <c r="P73" i="22"/>
  <c r="N73" i="22"/>
  <c r="M73" i="22" s="1"/>
  <c r="L74" i="22" s="1" a="1"/>
  <c r="L74" i="22" s="1"/>
  <c r="N172" i="22"/>
  <c r="M172" i="22" s="1"/>
  <c r="P172" i="22"/>
  <c r="P297" i="22"/>
  <c r="N297" i="22"/>
  <c r="M297" i="22" s="1"/>
  <c r="L298" i="22" s="1" a="1"/>
  <c r="L298" i="22" s="1"/>
  <c r="O661" i="22"/>
  <c r="P619" i="22"/>
  <c r="N619" i="22"/>
  <c r="M619" i="22" s="1"/>
  <c r="L620" i="22" s="1" a="1"/>
  <c r="L620" i="22" s="1"/>
  <c r="O465" i="22"/>
  <c r="O56" i="22"/>
  <c r="O647" i="22"/>
  <c r="O410" i="22"/>
  <c r="O311" i="22"/>
  <c r="O200" i="22"/>
  <c r="O451" i="22"/>
  <c r="N101" i="22"/>
  <c r="M101" i="22" s="1"/>
  <c r="L102" i="22" s="1" a="1"/>
  <c r="L102" i="22" s="1"/>
  <c r="P101" i="22"/>
  <c r="N423" i="22"/>
  <c r="M423" i="22" s="1"/>
  <c r="L424" i="22" s="1" a="1"/>
  <c r="L424" i="22" s="1"/>
  <c r="P423" i="22"/>
  <c r="O577" i="22"/>
  <c r="P549" i="22"/>
  <c r="N549" i="22"/>
  <c r="M549" i="22" s="1"/>
  <c r="L550" i="22" s="1" a="1"/>
  <c r="L550" i="22" s="1"/>
  <c r="O396" i="22"/>
  <c r="P521" i="22"/>
  <c r="N521" i="22"/>
  <c r="M521" i="22" s="1"/>
  <c r="L522" i="22" s="1" a="1"/>
  <c r="L522" i="22" s="1"/>
  <c r="N339" i="22" l="1"/>
  <c r="M339" i="22" s="1"/>
  <c r="L340" i="22" s="1" a="1"/>
  <c r="L340" i="22" s="1"/>
  <c r="P339" i="22"/>
  <c r="N87" i="22"/>
  <c r="M87" i="22" s="1"/>
  <c r="L88" i="22" s="1" a="1"/>
  <c r="L88" i="22" s="1"/>
  <c r="P87" i="22"/>
  <c r="O256" i="22"/>
  <c r="O424" i="22"/>
  <c r="N381" i="22"/>
  <c r="M381" i="22" s="1"/>
  <c r="L382" i="22" s="1" a="1"/>
  <c r="L382" i="22" s="1"/>
  <c r="P381" i="22"/>
  <c r="N493" i="22"/>
  <c r="M493" i="22" s="1"/>
  <c r="L494" i="22" s="1" a="1"/>
  <c r="L494" i="22" s="1"/>
  <c r="P493" i="22"/>
  <c r="P451" i="22"/>
  <c r="N451" i="22"/>
  <c r="M451" i="22" s="1"/>
  <c r="L452" i="22" s="1" a="1"/>
  <c r="L452" i="22" s="1"/>
  <c r="O298" i="22"/>
  <c r="O522" i="22"/>
  <c r="O634" i="22"/>
  <c r="O550" i="22"/>
  <c r="N647" i="22"/>
  <c r="M647" i="22" s="1"/>
  <c r="L648" i="22" s="1" a="1"/>
  <c r="L648" i="22" s="1"/>
  <c r="P647" i="22"/>
  <c r="N213" i="22"/>
  <c r="M213" i="22" s="1"/>
  <c r="L214" i="22" s="1" a="1"/>
  <c r="L214" i="22" s="1"/>
  <c r="P213" i="22"/>
  <c r="N465" i="22"/>
  <c r="M465" i="22" s="1"/>
  <c r="L466" i="22" s="1" a="1"/>
  <c r="L466" i="22" s="1"/>
  <c r="P465" i="22"/>
  <c r="N675" i="22"/>
  <c r="M675" i="22" s="1"/>
  <c r="L676" i="22" s="1" a="1"/>
  <c r="L676" i="22" s="1"/>
  <c r="P675" i="22"/>
  <c r="O144" i="22"/>
  <c r="N479" i="22"/>
  <c r="M479" i="22" s="1"/>
  <c r="L480" i="22" s="1" a="1"/>
  <c r="L480" i="22" s="1"/>
  <c r="P479" i="22"/>
  <c r="P269" i="22"/>
  <c r="N269" i="22"/>
  <c r="M269" i="22" s="1"/>
  <c r="L270" i="22" s="1" a="1"/>
  <c r="L270" i="22" s="1"/>
  <c r="P563" i="22"/>
  <c r="N563" i="22"/>
  <c r="M563" i="22" s="1"/>
  <c r="L564" i="22" s="1" a="1"/>
  <c r="L564" i="22" s="1"/>
  <c r="P410" i="22"/>
  <c r="N410" i="22"/>
  <c r="M410" i="22" s="1"/>
  <c r="P185" i="22"/>
  <c r="N185" i="22"/>
  <c r="M185" i="22" s="1"/>
  <c r="L186" i="22" s="1" a="1"/>
  <c r="L186" i="22" s="1"/>
  <c r="P367" i="22"/>
  <c r="N367" i="22"/>
  <c r="M367" i="22" s="1"/>
  <c r="L368" i="22" s="1" a="1"/>
  <c r="L368" i="22" s="1"/>
  <c r="P353" i="22"/>
  <c r="N353" i="22"/>
  <c r="M353" i="22" s="1"/>
  <c r="L354" i="22" s="1" a="1"/>
  <c r="L354" i="22" s="1"/>
  <c r="P227" i="22"/>
  <c r="N227" i="22"/>
  <c r="M227" i="22" s="1"/>
  <c r="L228" i="22" s="1" a="1"/>
  <c r="L228" i="22" s="1"/>
  <c r="N115" i="22"/>
  <c r="M115" i="22" s="1"/>
  <c r="L116" i="22" s="1" a="1"/>
  <c r="L116" i="22" s="1"/>
  <c r="P115" i="22"/>
  <c r="O102" i="22"/>
  <c r="O130" i="22"/>
  <c r="O536" i="22"/>
  <c r="N241" i="22"/>
  <c r="M241" i="22" s="1"/>
  <c r="L242" i="22" s="1" a="1"/>
  <c r="L242" i="22" s="1"/>
  <c r="P241" i="22"/>
  <c r="O620" i="22"/>
  <c r="P437" i="22"/>
  <c r="N437" i="22"/>
  <c r="M437" i="22" s="1"/>
  <c r="L438" i="22" s="1" a="1"/>
  <c r="L438" i="22" s="1"/>
  <c r="P661" i="22"/>
  <c r="N661" i="22"/>
  <c r="M661" i="22" s="1"/>
  <c r="L662" i="22" s="1" a="1"/>
  <c r="L662" i="22" s="1"/>
  <c r="N325" i="22"/>
  <c r="M325" i="22" s="1"/>
  <c r="L326" i="22" s="1" a="1"/>
  <c r="L326" i="22" s="1"/>
  <c r="P325" i="22"/>
  <c r="N200" i="22"/>
  <c r="M200" i="22" s="1"/>
  <c r="P200" i="22"/>
  <c r="N507" i="22"/>
  <c r="M507" i="22" s="1"/>
  <c r="L508" i="22" s="1" a="1"/>
  <c r="L508" i="22" s="1"/>
  <c r="P507" i="22"/>
  <c r="P311" i="22"/>
  <c r="N311" i="22"/>
  <c r="M311" i="22" s="1"/>
  <c r="L312" i="22" s="1" a="1"/>
  <c r="L312" i="22" s="1"/>
  <c r="O74" i="22"/>
  <c r="N396" i="22"/>
  <c r="M396" i="22" s="1"/>
  <c r="P396" i="22"/>
  <c r="P577" i="22"/>
  <c r="N577" i="22"/>
  <c r="M577" i="22" s="1"/>
  <c r="L578" i="22" s="1" a="1"/>
  <c r="L578" i="22" s="1"/>
  <c r="P56" i="22"/>
  <c r="N56" i="22"/>
  <c r="M56" i="22" s="1"/>
  <c r="L57" i="22" s="1" a="1"/>
  <c r="L57" i="22" s="1"/>
  <c r="N157" i="22"/>
  <c r="M157" i="22" s="1"/>
  <c r="L158" i="22" s="1" a="1"/>
  <c r="L158" i="22" s="1"/>
  <c r="P157" i="22"/>
  <c r="O606" i="22"/>
  <c r="O592" i="22"/>
  <c r="O228" i="22" l="1"/>
  <c r="O578" i="22"/>
  <c r="N620" i="22"/>
  <c r="M620" i="22" s="1"/>
  <c r="P620" i="22"/>
  <c r="O186" i="22"/>
  <c r="O242" i="22"/>
  <c r="O564" i="22"/>
  <c r="N256" i="22"/>
  <c r="M256" i="22" s="1"/>
  <c r="P256" i="22"/>
  <c r="P298" i="22"/>
  <c r="N298" i="22"/>
  <c r="M298" i="22" s="1"/>
  <c r="O452" i="22"/>
  <c r="O466" i="22"/>
  <c r="O214" i="22"/>
  <c r="O648" i="22"/>
  <c r="O508" i="22"/>
  <c r="O270" i="22"/>
  <c r="O662" i="22"/>
  <c r="O676" i="22"/>
  <c r="P74" i="22"/>
  <c r="N74" i="22"/>
  <c r="M74" i="22" s="1"/>
  <c r="N592" i="22"/>
  <c r="M592" i="22" s="1"/>
  <c r="P592" i="22"/>
  <c r="N606" i="22"/>
  <c r="M606" i="22" s="1"/>
  <c r="P606" i="22"/>
  <c r="N102" i="22"/>
  <c r="M102" i="22" s="1"/>
  <c r="P102" i="22"/>
  <c r="P634" i="22"/>
  <c r="N634" i="22"/>
  <c r="M634" i="22" s="1"/>
  <c r="O88" i="22"/>
  <c r="P144" i="22"/>
  <c r="N144" i="22"/>
  <c r="M144" i="22" s="1"/>
  <c r="O354" i="22"/>
  <c r="O368" i="22"/>
  <c r="O382" i="22"/>
  <c r="N536" i="22"/>
  <c r="M536" i="22" s="1"/>
  <c r="P536" i="22"/>
  <c r="P424" i="22"/>
  <c r="N424" i="22"/>
  <c r="M424" i="22" s="1"/>
  <c r="N550" i="22"/>
  <c r="M550" i="22" s="1"/>
  <c r="P550" i="22"/>
  <c r="N130" i="22"/>
  <c r="M130" i="22" s="1"/>
  <c r="P130" i="22"/>
  <c r="O57" i="22"/>
  <c r="O438" i="22"/>
  <c r="O494" i="22"/>
  <c r="O312" i="22"/>
  <c r="O158" i="22"/>
  <c r="O326" i="22"/>
  <c r="O116" i="22"/>
  <c r="O480" i="22"/>
  <c r="P522" i="22"/>
  <c r="N522" i="22"/>
  <c r="M522" i="22" s="1"/>
  <c r="O340" i="22"/>
  <c r="N242" i="22" l="1"/>
  <c r="M242" i="22" s="1"/>
  <c r="P242" i="22"/>
  <c r="P438" i="22"/>
  <c r="N438" i="22"/>
  <c r="M438" i="22" s="1"/>
  <c r="P676" i="22"/>
  <c r="N676" i="22"/>
  <c r="N57" i="22"/>
  <c r="M57" i="22" s="1"/>
  <c r="L58" i="22" s="1" a="1"/>
  <c r="L58" i="22" s="1"/>
  <c r="P57" i="22"/>
  <c r="N564" i="22"/>
  <c r="M564" i="22" s="1"/>
  <c r="P564" i="22"/>
  <c r="N186" i="22"/>
  <c r="M186" i="22" s="1"/>
  <c r="P186" i="22"/>
  <c r="P662" i="22"/>
  <c r="N662" i="22"/>
  <c r="M662" i="22" s="1"/>
  <c r="P88" i="22"/>
  <c r="N88" i="22"/>
  <c r="M88" i="22" s="1"/>
  <c r="N466" i="22"/>
  <c r="M466" i="22" s="1"/>
  <c r="P466" i="22"/>
  <c r="P578" i="22"/>
  <c r="N578" i="22"/>
  <c r="M578" i="22" s="1"/>
  <c r="N340" i="22"/>
  <c r="M340" i="22" s="1"/>
  <c r="P340" i="22"/>
  <c r="P648" i="22"/>
  <c r="N648" i="22"/>
  <c r="M648" i="22" s="1"/>
  <c r="N494" i="22"/>
  <c r="M494" i="22" s="1"/>
  <c r="P494" i="22"/>
  <c r="P228" i="22"/>
  <c r="N228" i="22"/>
  <c r="M228" i="22" s="1"/>
  <c r="P354" i="22"/>
  <c r="N354" i="22"/>
  <c r="M354" i="22" s="1"/>
  <c r="P480" i="22"/>
  <c r="N480" i="22"/>
  <c r="M480" i="22" s="1"/>
  <c r="P270" i="22"/>
  <c r="N270" i="22"/>
  <c r="M270" i="22" s="1"/>
  <c r="N116" i="22"/>
  <c r="M116" i="22" s="1"/>
  <c r="P116" i="22"/>
  <c r="N508" i="22"/>
  <c r="M508" i="22" s="1"/>
  <c r="P508" i="22"/>
  <c r="P326" i="22"/>
  <c r="N326" i="22"/>
  <c r="M326" i="22" s="1"/>
  <c r="N158" i="22"/>
  <c r="M158" i="22" s="1"/>
  <c r="P158" i="22"/>
  <c r="N214" i="22"/>
  <c r="M214" i="22" s="1"/>
  <c r="P214" i="22"/>
  <c r="N312" i="22"/>
  <c r="M312" i="22" s="1"/>
  <c r="P312" i="22"/>
  <c r="N382" i="22"/>
  <c r="M382" i="22" s="1"/>
  <c r="P382" i="22"/>
  <c r="N368" i="22"/>
  <c r="M368" i="22" s="1"/>
  <c r="P368" i="22"/>
  <c r="P452" i="22"/>
  <c r="N452" i="22"/>
  <c r="M452" i="22" s="1"/>
  <c r="O58" i="22" l="1"/>
  <c r="M676" i="22"/>
  <c r="N58" i="22" l="1"/>
  <c r="P58" i="22"/>
  <c r="M58" i="22" l="1"/>
  <c r="L59" i="22" s="1" a="1"/>
  <c r="L59" i="22" s="1"/>
  <c r="O59" i="22" l="1"/>
  <c r="P59" i="22" l="1"/>
  <c r="N59" i="22"/>
  <c r="M59" i="22" l="1"/>
  <c r="L60" i="22" s="1" a="1"/>
  <c r="L60" i="22" s="1"/>
  <c r="O60" i="22" l="1"/>
  <c r="P60" i="22" l="1"/>
  <c r="N60" i="22"/>
  <c r="T47" i="22" l="1" a="1"/>
  <c r="M60" i="22"/>
  <c r="V54" i="22" l="1"/>
  <c r="U54" i="22"/>
  <c r="V52" i="22"/>
  <c r="V50" i="22"/>
  <c r="U52" i="22"/>
  <c r="V49" i="22"/>
  <c r="U49" i="22"/>
  <c r="V53" i="22"/>
  <c r="V51" i="22"/>
  <c r="U53" i="22"/>
  <c r="U51" i="22"/>
  <c r="U50" i="22"/>
  <c r="V48" i="22"/>
  <c r="T47" i="22"/>
  <c r="U48" i="22"/>
  <c r="U47" i="22" l="1"/>
  <c r="S47" i="22"/>
  <c r="V47" i="22"/>
  <c r="S48" i="22" l="1"/>
  <c r="S49" i="22" s="1"/>
  <c r="S50" i="22" l="1"/>
  <c r="S51" i="22" l="1"/>
  <c r="S52" i="22" s="1"/>
  <c r="S53" i="22" s="1"/>
  <c r="S54" i="22" l="1"/>
  <c r="CF4" i="22" s="1"/>
  <c r="CF5" i="22" l="1"/>
  <c r="CF3" i="2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<sst xmlns="http://schemas.openxmlformats.org/spreadsheetml/2006/main" count="5558" uniqueCount="2193">
  <si>
    <t xml:space="preserve"> Denrées</t>
  </si>
  <si>
    <t>⑤</t>
  </si>
  <si>
    <t>Quoi</t>
  </si>
  <si>
    <t>Unités</t>
  </si>
  <si>
    <t>Ce document est composé de : This document is composed of: Este documento se compone de:</t>
  </si>
  <si>
    <t>avec valeurs ou texte-with values or text-con valores o texto</t>
  </si>
  <si>
    <t>A</t>
  </si>
  <si>
    <t>.</t>
  </si>
  <si>
    <t>Circuit</t>
  </si>
  <si>
    <t>NOM DE VOTRE RECETTE</t>
  </si>
  <si>
    <t>collez la--FAMILLE</t>
  </si>
  <si>
    <t>cellules vides - empty cells - celdas vacías</t>
  </si>
  <si>
    <t>Hauteur des lignes 21</t>
  </si>
  <si>
    <t>Cir.1.2.5</t>
  </si>
  <si>
    <t>lignes - rows - filas</t>
  </si>
  <si>
    <t>Auteur &gt;</t>
  </si>
  <si>
    <t>VOUS</t>
  </si>
  <si>
    <t>colonnes - columns - columnas</t>
  </si>
  <si>
    <t>❾ référence Auteur</t>
  </si>
  <si>
    <t>⓫  Dupliquée pour</t>
  </si>
  <si>
    <t>coupe</t>
  </si>
  <si>
    <t>▼ Quantité ?</t>
  </si>
  <si>
    <t>▼ Quoi ?</t>
  </si>
  <si>
    <t>J’ai utilisé le point comme séparateur décimal.</t>
  </si>
  <si>
    <t>❿ votre référence</t>
  </si>
  <si>
    <t>Col.6</t>
  </si>
  <si>
    <t>Col.7</t>
  </si>
  <si>
    <t>Col.8</t>
  </si>
  <si>
    <t>Col.9</t>
  </si>
  <si>
    <t>Col.10</t>
  </si>
  <si>
    <t>Col.11</t>
  </si>
  <si>
    <t>Col.12</t>
  </si>
  <si>
    <t>Col.13</t>
  </si>
  <si>
    <t>Col.14</t>
  </si>
  <si>
    <t>Col.15</t>
  </si>
  <si>
    <t>Col.16</t>
  </si>
  <si>
    <t>Col.17</t>
  </si>
  <si>
    <t>④</t>
  </si>
  <si>
    <t>⑥ Poids ou Volume</t>
  </si>
  <si>
    <t>⑦g.kg.L.dl.cl.ml</t>
  </si>
  <si>
    <t>⑧ Coefficient</t>
  </si>
  <si>
    <t>Nb de lignes ▼</t>
  </si>
  <si>
    <t>③</t>
  </si>
  <si>
    <t>Poids</t>
  </si>
  <si>
    <t>Poids Auteur sans coef.</t>
  </si>
  <si>
    <t xml:space="preserve">Quoi </t>
  </si>
  <si>
    <t xml:space="preserve"> Vos poids avec coef.</t>
  </si>
  <si>
    <t>Équivalences arrondies</t>
  </si>
  <si>
    <t>Quantité</t>
  </si>
  <si>
    <t>de</t>
  </si>
  <si>
    <t xml:space="preserve">pour </t>
  </si>
  <si>
    <t>Cup(s).farine</t>
  </si>
  <si>
    <t>cuil.Soupe</t>
  </si>
  <si>
    <t>Tiers(s)Kg</t>
  </si>
  <si>
    <t>Bol(s)</t>
  </si>
  <si>
    <t>kg</t>
  </si>
  <si>
    <t>g</t>
  </si>
  <si>
    <t>vide</t>
  </si>
  <si>
    <t>quart(s)Kg</t>
  </si>
  <si>
    <t>demi(s)Kg</t>
  </si>
  <si>
    <t>L</t>
  </si>
  <si>
    <t>dl</t>
  </si>
  <si>
    <t>cl</t>
  </si>
  <si>
    <t>ml</t>
  </si>
  <si>
    <t>demi/L</t>
  </si>
  <si>
    <t>quart/L</t>
  </si>
  <si>
    <t>tiers/L</t>
  </si>
  <si>
    <t>5ème/L</t>
  </si>
  <si>
    <t>ounce (oz)</t>
  </si>
  <si>
    <t>Cup(s).sucre</t>
  </si>
  <si>
    <t>Cup(s).beurre</t>
  </si>
  <si>
    <t>Cup.liquide</t>
  </si>
  <si>
    <t>cuil(s).Café</t>
  </si>
  <si>
    <t>cuil(s).Thé</t>
  </si>
  <si>
    <t>10ème/L</t>
  </si>
  <si>
    <t>Verre(s)</t>
  </si>
  <si>
    <t>Splash(s)</t>
  </si>
  <si>
    <t>Trait(s)</t>
  </si>
  <si>
    <t>►</t>
  </si>
  <si>
    <t>⓬  ▼ PHASES DE PROGRESSION</t>
  </si>
  <si>
    <t>ORGANISATION RAISONNÉE DU TRAVAIL</t>
  </si>
  <si>
    <t>Coût : 1* économique - 4**** luxe</t>
  </si>
  <si>
    <t>*</t>
  </si>
  <si>
    <t>nombre de lignes ►</t>
  </si>
  <si>
    <t xml:space="preserve">faire court 1 verbe = 1 action </t>
  </si>
  <si>
    <t>Difficulté : 1*Facile - 4**** Difficile</t>
  </si>
  <si>
    <t>Temps de préparation</t>
  </si>
  <si>
    <t>Temps de cuisson</t>
  </si>
  <si>
    <t>Temps de refroidissement</t>
  </si>
  <si>
    <t>Total</t>
  </si>
  <si>
    <t>Adresse PC</t>
  </si>
  <si>
    <t>L'utilisation professionnelle des recettes vous engage à connaître la réglementation en matière d'hygiène et HACCP.</t>
  </si>
  <si>
    <t>Lien Auteur @</t>
  </si>
  <si>
    <t>Collez cette ligne de séparation avec un "A" entre 2 Postits  -  Paste this separation line with an “A” between 2 Postits  -  Pegue esta línea de separación con una “A” entre 2 Postits.</t>
  </si>
  <si>
    <t>◄</t>
  </si>
  <si>
    <t>Pour dupliquer ce POSTIT – 3 méthodes</t>
  </si>
  <si>
    <t>Méthode 1 – Dupliquer la feuille entière</t>
  </si>
  <si>
    <t>Mélangez la farine, les sucre et le sel.</t>
  </si>
  <si>
    <r>
      <t xml:space="preserve">1. Maintenez </t>
    </r>
    <r>
      <rPr>
        <b/>
        <sz val="11"/>
        <color theme="1"/>
        <rFont val="Calibri"/>
        <family val="2"/>
        <scheme val="minor"/>
      </rPr>
      <t>Ctrl</t>
    </r>
    <r>
      <rPr>
        <sz val="11"/>
        <color theme="1"/>
        <rFont val="Calibri"/>
        <family val="2"/>
        <scheme val="minor"/>
      </rPr>
      <t xml:space="preserve"> enfoncé.</t>
    </r>
  </si>
  <si>
    <t>Faites un puis et ajoutez l’œuf, mélangez et incorporez le lait.</t>
  </si>
  <si>
    <r>
      <t>2. Cliquez</t>
    </r>
    <r>
      <rPr>
        <sz val="11"/>
        <color theme="1"/>
        <rFont val="Calibri"/>
        <family val="2"/>
        <scheme val="minor"/>
      </rPr>
      <t xml:space="preserve"> sur l’onglet de la feuille (en bas).</t>
    </r>
  </si>
  <si>
    <t>Ajoutez ensuite la bière, incorporez la bien et laissez reposer votre pâte 15 minutes.</t>
  </si>
  <si>
    <r>
      <t>3. Glissez</t>
    </r>
    <r>
      <rPr>
        <sz val="11"/>
        <color theme="1"/>
        <rFont val="Calibri"/>
        <family val="2"/>
        <scheme val="minor"/>
      </rPr>
      <t xml:space="preserve"> l’onglet vers la droite puis relâchez : la feuille est copiée avec le postit.</t>
    </r>
  </si>
  <si>
    <t>En attends, secouez vos grappes de fleurs d'acacia pour en retirer</t>
  </si>
  <si>
    <t xml:space="preserve"> les petites bêbêtes (vous pouvez aussi les rincer, mais veillez à bien les sécher).</t>
  </si>
  <si>
    <t>Méthode 2 – Copier les colonnes du postit</t>
  </si>
  <si>
    <t xml:space="preserve"> Faites chauffer à feu moyen votre huile/friteuse.</t>
  </si>
  <si>
    <r>
      <t xml:space="preserve">1. Cliquez sur la </t>
    </r>
    <r>
      <rPr>
        <b/>
        <sz val="11"/>
        <color theme="1"/>
        <rFont val="Calibri"/>
        <family val="2"/>
        <scheme val="minor"/>
      </rPr>
      <t>ligne des lettres de colonnes</t>
    </r>
    <r>
      <rPr>
        <sz val="11"/>
        <color theme="1"/>
        <rFont val="Calibri"/>
        <family val="2"/>
        <scheme val="minor"/>
      </rPr>
      <t xml:space="preserve"> (A, B, C…) </t>
    </r>
  </si>
  <si>
    <t>Trempez une grappe dans la pâte à beignet, plongez-la dans votre huile et laissez dorer</t>
  </si>
  <si>
    <t>pour sélectionner les colonnes du postit.</t>
  </si>
  <si>
    <t>(mettez en 4 à la fois mais pas plus, pour ne pas refroidir votre huile).</t>
  </si>
  <si>
    <r>
      <t>2. Copiez</t>
    </r>
    <r>
      <rPr>
        <sz val="11"/>
        <color theme="1"/>
        <rFont val="Calibri"/>
        <family val="2"/>
        <scheme val="minor"/>
      </rPr>
      <t xml:space="preserve"> (Ctrl+C).</t>
    </r>
  </si>
  <si>
    <t xml:space="preserve"> Sortez du bain d'huile, laissez quelques secondes sur un papier absorbant,</t>
  </si>
  <si>
    <r>
      <t>3. Collez</t>
    </r>
    <r>
      <rPr>
        <sz val="11"/>
        <color theme="1"/>
        <rFont val="Calibri"/>
        <family val="2"/>
        <scheme val="minor"/>
      </rPr>
      <t xml:space="preserve"> (Ctrl+V) sur une </t>
    </r>
    <r>
      <rPr>
        <b/>
        <sz val="11"/>
        <color theme="1"/>
        <rFont val="Calibri"/>
        <family val="2"/>
        <scheme val="minor"/>
      </rPr>
      <t>feuille vierge</t>
    </r>
    <r>
      <rPr>
        <sz val="11"/>
        <color theme="1"/>
        <rFont val="Calibri"/>
        <family val="2"/>
        <scheme val="minor"/>
      </rPr>
      <t>.</t>
    </r>
  </si>
  <si>
    <t>saupoudrez de sucre glace et dégustez (chaud c'est meilleur !).</t>
  </si>
  <si>
    <t>Méthode 3 – Copier uniquement le postit</t>
  </si>
  <si>
    <r>
      <t xml:space="preserve">1. Cliquez sur la </t>
    </r>
    <r>
      <rPr>
        <b/>
        <sz val="11"/>
        <color theme="1"/>
        <rFont val="Calibri"/>
        <family val="2"/>
        <scheme val="minor"/>
      </rPr>
      <t>cellule A rouge</t>
    </r>
    <r>
      <rPr>
        <sz val="11"/>
        <color theme="1"/>
        <rFont val="Calibri"/>
        <family val="2"/>
        <scheme val="minor"/>
      </rPr>
      <t xml:space="preserve"> (haut gauche du postit).</t>
    </r>
  </si>
  <si>
    <r>
      <t xml:space="preserve">2. Étirez la sélection jusqu’à la </t>
    </r>
    <r>
      <rPr>
        <b/>
        <sz val="11"/>
        <color theme="1"/>
        <rFont val="Calibri"/>
        <family val="2"/>
        <scheme val="minor"/>
      </rPr>
      <t>dernière cellule en bas à droite</t>
    </r>
    <r>
      <rPr>
        <sz val="11"/>
        <color theme="1"/>
        <rFont val="Calibri"/>
        <family val="2"/>
        <scheme val="minor"/>
      </rPr>
      <t xml:space="preserve"> du postit.</t>
    </r>
  </si>
  <si>
    <t>NE COPIEZ PAS CETTE LIGNE</t>
  </si>
  <si>
    <t>CONDITIONNEMENT   (exemple)</t>
  </si>
  <si>
    <t>Effectifs ▼</t>
  </si>
  <si>
    <t>Quoi ▼</t>
  </si>
  <si>
    <t xml:space="preserve"> couverts</t>
  </si>
  <si>
    <t>tranches</t>
  </si>
  <si>
    <t>Gastro 1/1</t>
  </si>
  <si>
    <t xml:space="preserve">◄ votre Contenant </t>
  </si>
  <si>
    <t>&lt; poids par portion</t>
  </si>
  <si>
    <t>controler les marchandises - qualité - quantité - températures</t>
  </si>
  <si>
    <t>👍</t>
  </si>
  <si>
    <t>vérifier les DLC - relever les N° de lot ou conserver les étiquettes</t>
  </si>
  <si>
    <t>désinfecter les sachets - poches - barquettes - boites avant ouverture</t>
  </si>
  <si>
    <t>laver légumes et fruits avant utilisation</t>
  </si>
  <si>
    <t>égoutter en bacs perforées si besoin</t>
  </si>
  <si>
    <t>décongeler en bacs perforés + étiquette date de décongélation</t>
  </si>
  <si>
    <t>cuire et refroidir en cellule avant assemblage</t>
  </si>
  <si>
    <t>trancher - découper - hacher en respectant les protocoles</t>
  </si>
  <si>
    <t>préparer l'assaisonnement ou la sauce assembler</t>
  </si>
  <si>
    <t xml:space="preserve">gouter et vérifier l'assaisonnement - dresser - décorer  </t>
  </si>
  <si>
    <t>conditionner et étiqueter DLC</t>
  </si>
  <si>
    <t>garder un plat témoins</t>
  </si>
  <si>
    <t>stocker en chambre froide</t>
  </si>
  <si>
    <t>👎</t>
  </si>
  <si>
    <t>DÉMARCHE QUALITÉ  -  DÉVELOPPEMENT ET AMÉLIORATION DES RECETTES</t>
  </si>
  <si>
    <t>Descriptif de la recette d'origine</t>
  </si>
  <si>
    <t>Premières impressions sur cette recette produits-technique-prix : que faut-il modifier-pouvons nous la servir à tous nos clients- etc..</t>
  </si>
  <si>
    <t>Recette testée par : MAURICE</t>
  </si>
  <si>
    <t>Modifications  adaptation conseils et suggestions :</t>
  </si>
  <si>
    <t>Débarrasez la viande de tout excès de graisse, séchez-la et frottez-la avec l'assaisonnement ou les herbes aromatiques de votre choix. Faites-la cuire sur une grille ou une mirepoix de légumes crus grossièrement coupée qui laisse l'air circuler autour de la viande. Une fois cuite, la mirepoix ajoute une saveur délicieuse à la sauce prépaparée à partir de ce fond de cuisson</t>
  </si>
  <si>
    <t>Professional use of these recipes requires knowledge of hygiene regulations and HACCP.</t>
  </si>
  <si>
    <t xml:space="preserve">note Maxi par critère = 3   DÉVELOPPEMENT ET AMÉLIORATION DES RECETTES  </t>
  </si>
  <si>
    <t>VISUEL / PRÉSENTATION</t>
  </si>
  <si>
    <t>Les produits ou la recette sont/est :</t>
  </si>
  <si>
    <t>CUISSON</t>
  </si>
  <si>
    <t>Bon</t>
  </si>
  <si>
    <t xml:space="preserve">TEXTURE </t>
  </si>
  <si>
    <t>non acceptable pour nos clients</t>
  </si>
  <si>
    <t xml:space="preserve"> GUSTATIF / SAVEUR</t>
  </si>
  <si>
    <t xml:space="preserve"> GUSTATIF</t>
  </si>
  <si>
    <t>TEMPÉRATURE</t>
  </si>
  <si>
    <t xml:space="preserve">QUALITÉ </t>
  </si>
  <si>
    <t>à améliorer</t>
  </si>
  <si>
    <t>VARIÉTÉ</t>
  </si>
  <si>
    <t>❌</t>
  </si>
  <si>
    <t>ORIGINALITÉ</t>
  </si>
  <si>
    <t>VISUEL</t>
  </si>
  <si>
    <t>pour les critères saisis</t>
  </si>
  <si>
    <t>BIEN</t>
  </si>
  <si>
    <t>✅</t>
  </si>
  <si>
    <t>TOTAL obtenu</t>
  </si>
  <si>
    <t xml:space="preserve">TOTAL maxi à atteindre </t>
  </si>
  <si>
    <t>CONCLUSION</t>
  </si>
  <si>
    <t>can we serve it to all our customers</t>
  </si>
  <si>
    <t>Acceptation</t>
  </si>
  <si>
    <t>Refus partiel ou total</t>
  </si>
  <si>
    <t>Contenant</t>
  </si>
  <si>
    <t>Temps</t>
  </si>
  <si>
    <t xml:space="preserve">Température </t>
  </si>
  <si>
    <t xml:space="preserve"> % Humidité </t>
  </si>
  <si>
    <t>Mode</t>
  </si>
  <si>
    <t xml:space="preserve">Fonctionnement </t>
  </si>
  <si>
    <t>Gastro 1/0</t>
  </si>
  <si>
    <t>Air pulsé</t>
  </si>
  <si>
    <t xml:space="preserve"> Préchauffage</t>
  </si>
  <si>
    <t>mixte</t>
  </si>
  <si>
    <t>cuisson 1</t>
  </si>
  <si>
    <t>grilles 2/1</t>
  </si>
  <si>
    <t>cuisson 2</t>
  </si>
  <si>
    <t>assiettes</t>
  </si>
  <si>
    <t>Régénération banquet</t>
  </si>
  <si>
    <t>Température de cuisson</t>
  </si>
  <si>
    <t>Cuisson à Cœur</t>
  </si>
  <si>
    <t>Refroidissement</t>
  </si>
  <si>
    <t xml:space="preserve">CALCULEZ VOS POIDS </t>
  </si>
  <si>
    <t>Maigre de canard sauvage</t>
  </si>
  <si>
    <t>Maigre de porc</t>
  </si>
  <si>
    <t>œufs</t>
  </si>
  <si>
    <t>Jus de cuisson</t>
  </si>
  <si>
    <t>half/L</t>
  </si>
  <si>
    <t>⑥  ajustez les décimales</t>
  </si>
  <si>
    <t>Matériels</t>
  </si>
  <si>
    <t>Temp°</t>
  </si>
  <si>
    <t>Action</t>
  </si>
  <si>
    <t>Sauteuse</t>
  </si>
  <si>
    <t>rissolage viande</t>
  </si>
  <si>
    <t>Mode fonction &gt;</t>
  </si>
  <si>
    <t>chaleur sèche</t>
  </si>
  <si>
    <t>Four</t>
  </si>
  <si>
    <t>préchauffage</t>
  </si>
  <si>
    <t>saisir la viande</t>
  </si>
  <si>
    <t>cuire la viande à coeur de + 95 / 97 °C</t>
  </si>
  <si>
    <t>Vapeur</t>
  </si>
  <si>
    <t>Mixte</t>
  </si>
  <si>
    <t>Mise en place</t>
  </si>
  <si>
    <t>déconditionnement</t>
  </si>
  <si>
    <t>légumerie</t>
  </si>
  <si>
    <t>plaquage</t>
  </si>
  <si>
    <t>rissolage</t>
  </si>
  <si>
    <t>cuisson</t>
  </si>
  <si>
    <t>sauce réduction</t>
  </si>
  <si>
    <t>conditionnement</t>
  </si>
  <si>
    <t>refroidissement température cible</t>
  </si>
  <si>
    <t xml:space="preserve">+ 9 °C </t>
  </si>
  <si>
    <t>Liaison Chaude</t>
  </si>
  <si>
    <t>Liaison froide</t>
  </si>
  <si>
    <t>Saisissez l'effectif -la Quantité p.p. - Quoi - Quantité par contenant et le type de contenant</t>
  </si>
  <si>
    <t xml:space="preserve"> CONDITIONNEMENT</t>
  </si>
  <si>
    <t xml:space="preserve">Quantité </t>
  </si>
  <si>
    <t>Effectifs</t>
  </si>
  <si>
    <t>Quantité p.p.</t>
  </si>
  <si>
    <t>par Assiette(s)</t>
  </si>
  <si>
    <t>madeleine(s)</t>
  </si>
  <si>
    <t>Assiette(s)</t>
  </si>
  <si>
    <t>par portion</t>
  </si>
  <si>
    <t>le contenant peut-être un gastro - 1 plat - 1 louche - 1 barquette etc.</t>
  </si>
  <si>
    <t>saisissez vos valeurs cellules fond jaune</t>
  </si>
  <si>
    <t>PRIX D'ACHAT</t>
  </si>
  <si>
    <t>PRIX VENTE</t>
  </si>
  <si>
    <t>Augmentation</t>
  </si>
  <si>
    <t>%  d'augmentation</t>
  </si>
  <si>
    <t>POIDS BRUT</t>
  </si>
  <si>
    <t>POIDS NET</t>
  </si>
  <si>
    <t xml:space="preserve"> Poids de perte</t>
  </si>
  <si>
    <t>%  de perte</t>
  </si>
  <si>
    <t>%  de PERTE</t>
  </si>
  <si>
    <t>Poids net</t>
  </si>
  <si>
    <t>ESTIMATION DU NOMBRE DE CONTENANTS</t>
  </si>
  <si>
    <t>Effectif &gt;</t>
  </si>
  <si>
    <t>couverts</t>
  </si>
  <si>
    <t>dans 1 contenant ▼</t>
  </si>
  <si>
    <t>portions ▼</t>
  </si>
  <si>
    <t>Quoi ?▼</t>
  </si>
  <si>
    <t>Poulet 4/4 .12 Cuisses CRUES</t>
  </si>
  <si>
    <t>GN 2/1 en polycarbonate</t>
  </si>
  <si>
    <t>Poulet 4/4.24 Cuisses petites CUITES</t>
  </si>
  <si>
    <t xml:space="preserve"> bac GN 2/1 H 100 inox plein</t>
  </si>
  <si>
    <t>25 escalopes de volailles cuites 120g</t>
  </si>
  <si>
    <t xml:space="preserve"> bac GN 2/1 H 65 inox plein</t>
  </si>
  <si>
    <t>Viande tranchée 60 tranches</t>
  </si>
  <si>
    <t>GN 1/1 H 100 inox plein</t>
  </si>
  <si>
    <t xml:space="preserve">25 Paupiettes de dindes 120g </t>
  </si>
  <si>
    <t>paupiettes</t>
  </si>
  <si>
    <t>GN 1/1 H 65 inox plein</t>
  </si>
  <si>
    <t>20 Tomates farcies</t>
  </si>
  <si>
    <t>tomates</t>
  </si>
  <si>
    <t xml:space="preserve">7.2 Kg Tartiflette </t>
  </si>
  <si>
    <t xml:space="preserve"> 4 Kg Brandade de morue</t>
  </si>
  <si>
    <t xml:space="preserve"> 3 Kg Sauté en morceaux</t>
  </si>
  <si>
    <t>liste des contenants</t>
  </si>
  <si>
    <t xml:space="preserve">NOMBRE DE PORTIONS  ET GRAMMAGES PORTIONS </t>
  </si>
  <si>
    <t>Familles</t>
  </si>
  <si>
    <t>M</t>
  </si>
  <si>
    <t>P</t>
  </si>
  <si>
    <t>Ado</t>
  </si>
  <si>
    <t>A +</t>
  </si>
  <si>
    <t xml:space="preserve"> Portion weights</t>
  </si>
  <si>
    <t>Nombre de portions résultats arrondis</t>
  </si>
  <si>
    <t xml:space="preserve"> Number of covers</t>
  </si>
  <si>
    <t>Portion weights</t>
  </si>
  <si>
    <t>Familles ►</t>
  </si>
  <si>
    <t>Maternelles - M</t>
  </si>
  <si>
    <t>Primaires - P</t>
  </si>
  <si>
    <t>Adolescents - Ado</t>
  </si>
  <si>
    <t>Adultes - A</t>
  </si>
  <si>
    <t>Adultes plus  - A +</t>
  </si>
  <si>
    <t>① Produit &gt;</t>
  </si>
  <si>
    <t>Escalopes de volailles cuites 120g</t>
  </si>
  <si>
    <t>② contenant  &gt;</t>
  </si>
  <si>
    <t>escalopes</t>
  </si>
  <si>
    <t>&lt; ④ Quoi pièces- louches- tranches.etc</t>
  </si>
  <si>
    <t>⑤ poids par portion &gt;</t>
  </si>
  <si>
    <t>⑦ Mater</t>
  </si>
  <si>
    <t>⑦ Prim</t>
  </si>
  <si>
    <t>⑦ Adultes</t>
  </si>
  <si>
    <t>⑦ Ainés</t>
  </si>
  <si>
    <t>Maternelles</t>
  </si>
  <si>
    <t>Primaires</t>
  </si>
  <si>
    <t>Adultes</t>
  </si>
  <si>
    <t>convives</t>
  </si>
  <si>
    <t>Ainés</t>
  </si>
  <si>
    <t>FIN</t>
  </si>
  <si>
    <t>Col.2</t>
  </si>
  <si>
    <t>Col.3</t>
  </si>
  <si>
    <t>Col.4</t>
  </si>
  <si>
    <t>Col.5</t>
  </si>
  <si>
    <t>Fin du document cellule &gt;</t>
  </si>
  <si>
    <t>📝 Mode d'emploi du Postit adaptation selon modèle</t>
  </si>
  <si>
    <t>j’ai saisi "Postit" volontairement l'autre version est une marque déposée</t>
  </si>
  <si>
    <t>🧩 Mode d’emploi du POSTIT</t>
  </si>
  <si>
    <t>Tendez la main, partagez vos savoir-faire : vos essais, vos erreurs et votre ténacité sont des tremplins pour celles et ceux qui veulent progresser.</t>
  </si>
  <si>
    <t>Si vous masquez des colonnes cliquez sur F9 pour la mise à jour</t>
  </si>
  <si>
    <t>1️⃣ Faites une copie de ce postit.</t>
  </si>
  <si>
    <t>Avec vos exemples, chacun pourra avancer à son rythme, avec confiance et gagner en autonomie.</t>
  </si>
  <si>
    <t xml:space="preserve">Partager ses savoir-faire, c’est une façon de rendre hommage à celles et ceux qui nous ont transmis les leurs, </t>
  </si>
  <si>
    <r>
      <t xml:space="preserve">Lignes avec </t>
    </r>
    <r>
      <rPr>
        <b/>
        <sz val="11"/>
        <color theme="1"/>
        <rFont val="Calibri"/>
        <family val="2"/>
        <scheme val="minor"/>
      </rPr>
      <t>► blanc sur fond orange</t>
    </r>
  </si>
  <si>
    <r>
      <t xml:space="preserve">Lignes avec </t>
    </r>
    <r>
      <rPr>
        <b/>
        <sz val="11"/>
        <color theme="1"/>
        <rFont val="Calibri"/>
        <family val="2"/>
        <scheme val="minor"/>
      </rPr>
      <t>► noir</t>
    </r>
  </si>
  <si>
    <r>
      <t xml:space="preserve">Autre possibilité : supprimer les lignes </t>
    </r>
    <r>
      <rPr>
        <b/>
        <sz val="11"/>
        <color theme="1"/>
        <rFont val="Calibri"/>
        <family val="2"/>
        <scheme val="minor"/>
      </rPr>
      <t xml:space="preserve">► </t>
    </r>
  </si>
  <si>
    <t>sur fond lavande pour raccourcir encore le postit.</t>
  </si>
  <si>
    <r>
      <t xml:space="preserve">🔸👉 </t>
    </r>
    <r>
      <rPr>
        <b/>
        <sz val="11"/>
        <color theme="1"/>
        <rFont val="Calibri"/>
        <family val="2"/>
        <scheme val="minor"/>
      </rPr>
      <t>Conséquence</t>
    </r>
    <r>
      <rPr>
        <sz val="11"/>
        <color theme="1"/>
        <rFont val="Calibri"/>
        <family val="2"/>
        <scheme val="minor"/>
      </rPr>
      <t xml:space="preserve"> :si vous supprimez les lignes lavande, </t>
    </r>
  </si>
  <si>
    <t>vous ne pourrez plus coller les compléments de progression.</t>
  </si>
  <si>
    <t>3️⃣ ⚠ Lignes à NE JAMAIS supprimer</t>
  </si>
  <si>
    <t>NE SUPPRIMEZ PAS LES LIGNES A SUR FOND VERT</t>
  </si>
  <si>
    <t>excel les utilise pour le fonctionnement des formules</t>
  </si>
  <si>
    <t xml:space="preserve"> Prix U HT</t>
  </si>
  <si>
    <t>Coût</t>
  </si>
  <si>
    <t>Tiende la mano, comparte tus saberes: tus intentos, tus errores y tu perseverancia son impulsores para quienes desean avanzar.</t>
  </si>
  <si>
    <r>
      <t>3. Copiez</t>
    </r>
    <r>
      <rPr>
        <sz val="11"/>
        <color theme="1"/>
        <rFont val="Calibri"/>
        <family val="2"/>
        <scheme val="minor"/>
      </rPr>
      <t xml:space="preserve"> puis </t>
    </r>
    <r>
      <rPr>
        <b/>
        <sz val="11"/>
        <color theme="1"/>
        <rFont val="Calibri"/>
        <family val="2"/>
        <scheme val="minor"/>
      </rPr>
      <t>collez</t>
    </r>
    <r>
      <rPr>
        <sz val="11"/>
        <color theme="1"/>
        <rFont val="Calibri"/>
        <family val="2"/>
        <scheme val="minor"/>
      </rPr>
      <t xml:space="preserve"> dans une </t>
    </r>
    <r>
      <rPr>
        <b/>
        <sz val="11"/>
        <color theme="1"/>
        <rFont val="Calibri"/>
        <family val="2"/>
        <scheme val="minor"/>
      </rPr>
      <t>feuille préformatée</t>
    </r>
    <r>
      <rPr>
        <sz val="11"/>
        <color theme="1"/>
        <rFont val="Calibri"/>
        <family val="2"/>
        <scheme val="minor"/>
      </rPr>
      <t xml:space="preserve"> avec les bonnes largeurs de colonnes.</t>
    </r>
  </si>
  <si>
    <t>Con tu ejemplo, cada persona podrá progresar a su ritmo, con confianza y ganar en autonomía.</t>
  </si>
  <si>
    <t xml:space="preserve">📋 MODE D'EMPLOI EXPRESS </t>
  </si>
  <si>
    <t>🔄 CHANGER DE POSTIT</t>
  </si>
  <si>
    <t>1️⃣ Collez votre "postit" cellule A rouge</t>
  </si>
  <si>
    <t>1️⃣ Sélectionnez tout le “postit” : de la première cellule A rouge en haut à gauche jusqu’à la dernière cellule en bas à droite.</t>
  </si>
  <si>
    <t>2️⃣ Remplissez denrées + quantités</t>
  </si>
  <si>
    <t>3️⃣ Auteur &gt; collez la--FAMILLE &gt; Recette mère ?</t>
  </si>
  <si>
    <t>2️⃣ Supprimez  &gt; Fusionner et centrer et Supprimez  &gt;  Renvoyer à la ligne automatiquement.</t>
  </si>
  <si>
    <t>4️⃣ référence Auteur &gt; votre référence &gt; Dupliquée pour</t>
  </si>
  <si>
    <t>5️⃣ PHASES DE PROGRESSION</t>
  </si>
  <si>
    <t>3️⃣ Supprimez tout le contenu : texte et valeurs.</t>
  </si>
  <si>
    <t>💡 Astuce : Collez votre texte &gt; toujours utiliser Collage spécial &gt; Valeurs !</t>
  </si>
  <si>
    <t>4️⃣ Collez le nouveau postit à partir de la cellule  A rouge</t>
  </si>
  <si>
    <t>j'ai volontairement saisi "Postit" parce que l'autre version est une marque</t>
  </si>
  <si>
    <r>
      <t xml:space="preserve">📝 </t>
    </r>
    <r>
      <rPr>
        <b/>
        <sz val="12"/>
        <color rgb="FFC00000"/>
        <rFont val="Calibri"/>
        <family val="2"/>
        <scheme val="minor"/>
      </rPr>
      <t>Découper un texte manuellement sur plusieurs cellules</t>
    </r>
  </si>
  <si>
    <r>
      <t xml:space="preserve">1️⃣. Gardez le </t>
    </r>
    <r>
      <rPr>
        <b/>
        <sz val="11"/>
        <color rgb="FF0000FF"/>
        <rFont val="Calibri"/>
        <family val="2"/>
        <scheme val="minor"/>
      </rPr>
      <t>texte complet</t>
    </r>
    <r>
      <rPr>
        <sz val="11"/>
        <color rgb="FF0000FF"/>
        <rFont val="Calibri"/>
        <family val="2"/>
        <scheme val="minor"/>
      </rPr>
      <t xml:space="preserve"> dans une cellule (ex. B10).</t>
    </r>
  </si>
  <si>
    <r>
      <t xml:space="preserve">4️⃣. Descendez en B11 → </t>
    </r>
    <r>
      <rPr>
        <b/>
        <sz val="11"/>
        <color rgb="FF0000FF"/>
        <rFont val="Calibri"/>
        <family val="2"/>
        <scheme val="minor"/>
      </rPr>
      <t>Ctrl+V</t>
    </r>
    <r>
      <rPr>
        <sz val="11"/>
        <color rgb="FF0000FF"/>
        <rFont val="Calibri"/>
        <family val="2"/>
        <scheme val="minor"/>
      </rPr>
      <t xml:space="preserve"> (coller la suite).</t>
    </r>
  </si>
  <si>
    <r>
      <t xml:space="preserve">2️⃣. Dans la </t>
    </r>
    <r>
      <rPr>
        <b/>
        <sz val="11"/>
        <color rgb="FF0000FF"/>
        <rFont val="Calibri"/>
        <family val="2"/>
        <scheme val="minor"/>
      </rPr>
      <t>barre de formule</t>
    </r>
    <r>
      <rPr>
        <sz val="11"/>
        <color rgb="FF0000FF"/>
        <rFont val="Calibri"/>
        <family val="2"/>
        <scheme val="minor"/>
      </rPr>
      <t xml:space="preserve">, repérez l’endroit où couper, </t>
    </r>
  </si>
  <si>
    <t>Recommencez en B11, B12…</t>
  </si>
  <si>
    <t>puis revenez jusqu’à un espace entre deux mots.</t>
  </si>
  <si>
    <t xml:space="preserve"> jusqu’à avoir une partie de texte par cellule.</t>
  </si>
  <si>
    <r>
      <t xml:space="preserve">3️⃣. Sélectionnez tout ce qui est </t>
    </r>
    <r>
      <rPr>
        <b/>
        <sz val="11"/>
        <color rgb="FF0000FF"/>
        <rFont val="Calibri"/>
        <family val="2"/>
        <scheme val="minor"/>
      </rPr>
      <t>après cet espace</t>
    </r>
    <r>
      <rPr>
        <sz val="11"/>
        <color rgb="FF0000FF"/>
        <rFont val="Calibri"/>
        <family val="2"/>
        <scheme val="minor"/>
      </rPr>
      <t xml:space="preserve"> </t>
    </r>
  </si>
  <si>
    <t>→ Ctrl+X (couper) → Entrée : la 1ʳᵉ partie reste en B10.</t>
  </si>
  <si>
    <t>Circuit .1.2.5</t>
  </si>
  <si>
    <t>① le NOM DE LA RECETTE.FAMILLE</t>
  </si>
  <si>
    <t xml:space="preserve"> la Famille</t>
  </si>
  <si>
    <t>pâtisserie--ENTREMET</t>
  </si>
  <si>
    <t>② l' AUTEUR : &gt;</t>
  </si>
  <si>
    <t>les - ou doubles -- sont importants pour de l'extraction de texte ( voir la fiche identification)</t>
  </si>
  <si>
    <t>L18&amp;" "&amp;M18&amp;" ► Famille = "&amp;Q12&amp;" ► "&amp;J12&amp;" "&amp;P15&amp;" "&amp;Q15&amp;" "&amp;R15&amp;" "&amp;S16</t>
  </si>
  <si>
    <t>Recette mère ► Recette prévu pour quelle préparation</t>
  </si>
  <si>
    <t>MILLE-FEUILLE meringue et chiboust pamplemousse aux fraises des bois</t>
  </si>
  <si>
    <t>Champ d’application ou circuit  1- 2-3-5-6</t>
  </si>
  <si>
    <t>Champ d’application ou circuit des documents</t>
  </si>
  <si>
    <t>1 Archivage</t>
  </si>
  <si>
    <t>2 Chef</t>
  </si>
  <si>
    <t>3 Responsable qualité</t>
  </si>
  <si>
    <t>4 Directeur</t>
  </si>
  <si>
    <t>5 Cuisiniers</t>
  </si>
  <si>
    <t>6 Magasinier</t>
  </si>
  <si>
    <t>④ Quantité ou Nombre d'unités selon fiche</t>
  </si>
  <si>
    <t xml:space="preserve">⑤ Quoi </t>
  </si>
  <si>
    <t>œufs - cuisses -tartes - parts  ou - CB = cuillère de bar -BS =Barspoon - CC = cuillère à café - CT = cuillère à thé -CP = cuillère à potage - QS = quantité suffisante - PM = pour mémoire - plaques gastro 1/1 - louches...etc</t>
  </si>
  <si>
    <t>lorsque vous saisissez un nombre d'unités ⑤</t>
  </si>
  <si>
    <t>et un Poids ou Volume ⑥ "de" s'affiche automatiquement pour indiquer que vous saisissez un poids à l'unité</t>
  </si>
  <si>
    <t>⑥ Poids ou Volume ajustez les décimales (+ ou - de 0 )</t>
  </si>
  <si>
    <t xml:space="preserve">tout ce qui n'est pas saisi dans la colonne ⑥ Poids ou Volume </t>
  </si>
  <si>
    <t>ne sera pas comptabilisé dans les poids</t>
  </si>
  <si>
    <t>Produits à la pièce &gt;  nombre 27 jaunes d'œufs  et poids d' 1  jaune</t>
  </si>
  <si>
    <t>les ¼ de botte de fines herbes en 0,25 ou en quart(s)</t>
  </si>
  <si>
    <t>Lait 0.75 ou 3 quart/L  - ½ citron 0.5 ou 1 demi(s)</t>
  </si>
  <si>
    <t>Selon modèle en fonction du nombre de colonnes vous pouvez obtenir ce genre de résultat</t>
  </si>
  <si>
    <t>crème</t>
  </si>
  <si>
    <t>zestes de pamplemousse</t>
  </si>
  <si>
    <t>40 cl</t>
  </si>
  <si>
    <t>40 g</t>
  </si>
  <si>
    <t>▲ dans cette colonne la présence de la fonction RECHERCHEX est indispensable pour le fonctionnement des documents répertoire</t>
  </si>
  <si>
    <t>lorsque vous saisissez une valeur dans ④ Quantité ET dans ⑥ Poids ou Volume</t>
  </si>
  <si>
    <t>"de" s'affiche automatiquement pour éviter toute confusion " 27 " " jaunes d'œufs"  "de"  " 20 g"</t>
  </si>
  <si>
    <t>OU cette présentation</t>
  </si>
  <si>
    <t xml:space="preserve"> Vos poids et volumesBruts avec coef.</t>
  </si>
  <si>
    <t xml:space="preserve"> % Perte</t>
  </si>
  <si>
    <t xml:space="preserve"> Vos poids et volumes Nets avec coef.</t>
  </si>
  <si>
    <t>Crème liquide</t>
  </si>
  <si>
    <t>1.11 Kg</t>
  </si>
  <si>
    <t>1 110 g</t>
  </si>
  <si>
    <t>888 g</t>
  </si>
  <si>
    <t>grand Marnier</t>
  </si>
  <si>
    <t>13 cl</t>
  </si>
  <si>
    <t>133 ml</t>
  </si>
  <si>
    <t>119.88 ml</t>
  </si>
  <si>
    <t>pommes</t>
  </si>
  <si>
    <t>8.325 Kg</t>
  </si>
  <si>
    <t>33 quart(s)</t>
  </si>
  <si>
    <t>23.31 quart(s)</t>
  </si>
  <si>
    <t>Quantité ou nombre d'unités au choix</t>
  </si>
  <si>
    <t>bottes</t>
  </si>
  <si>
    <t>¼ de botte de fines herbes</t>
  </si>
  <si>
    <t>citrons</t>
  </si>
  <si>
    <t>½ citron</t>
  </si>
  <si>
    <t>litres</t>
  </si>
  <si>
    <t>¾ de litre</t>
  </si>
  <si>
    <t>tout ce qui n'est pas saisi dans la colonne ⑥ Poids ou Volume ne sera pas comptabilisé dans les poids</t>
  </si>
  <si>
    <t>Un point manquant ou un espace en plus et Excel ne reconnait pas. Donc faites du Copier / Coller</t>
  </si>
  <si>
    <t>⑥Poids ou Volume ajustez les décimales (+ ou - de 0 )</t>
  </si>
  <si>
    <t>lorsque vous collez 1 Quart ; 1 demi ; 1 Tiers col .⑤ Quoi il n'y a pas de poids le résultat s'affiche en quantité colonnes 18 - 19 Unités et Quoi ?</t>
  </si>
  <si>
    <t>Quelle différence</t>
  </si>
  <si>
    <t>Poids et volumes arrondis</t>
  </si>
  <si>
    <t>440 L</t>
  </si>
  <si>
    <t>880 demi/L</t>
  </si>
  <si>
    <t xml:space="preserve"> volumes  si &gt; à 1 ; = L  sinon  cl</t>
  </si>
  <si>
    <t>quart(s)</t>
  </si>
  <si>
    <t>demi(s)</t>
  </si>
  <si>
    <t>440 Kg</t>
  </si>
  <si>
    <t>880 demi(s)</t>
  </si>
  <si>
    <t xml:space="preserve"> Poids si &gt; à 1 ; = Kg  sinon  g</t>
  </si>
  <si>
    <t>1 quart de melon</t>
  </si>
  <si>
    <t xml:space="preserve">1 demi part - </t>
  </si>
  <si>
    <t>les Valeurs de recherche sont en Kg - exemple 1 verre = 0.225</t>
  </si>
  <si>
    <t>⑦g.kg.L.dl.cl.ml  Collez une unité au choix</t>
  </si>
  <si>
    <t>Icône</t>
  </si>
  <si>
    <t>Français</t>
  </si>
  <si>
    <t>← 📏</t>
  </si>
  <si>
    <t>Largeur actuelle</t>
  </si>
  <si>
    <t>&lt; ✅</t>
  </si>
  <si>
    <t>Largeur conseillée (OK)</t>
  </si>
  <si>
    <t>⑧  Coefficient</t>
  </si>
  <si>
    <t>le Coefficient vous permet d'augmenter</t>
  </si>
  <si>
    <t>de diminuer ou d'éviter un ingrédient</t>
  </si>
  <si>
    <t xml:space="preserve">Vous pouvez détourner l'utilisation de la colonne Coefficient en augmentant ou  diminuant </t>
  </si>
  <si>
    <t>pour faire varier le poids d'un aliment  sans recommencer une nouvelle fiche</t>
  </si>
  <si>
    <t xml:space="preserve">Vous pouvez également saisir la valeur 0 zéro pour un aliment allergène selon convives </t>
  </si>
  <si>
    <t xml:space="preserve">ou supprimer un ingrédient piment ou autres par exemple </t>
  </si>
  <si>
    <t>si vous saisissez une valeur différente de 1 la cellule change de couleur  pour attirer votre attention</t>
  </si>
  <si>
    <t xml:space="preserve"> (Mise en Forme Conditionnelle)</t>
  </si>
  <si>
    <t>gomme</t>
  </si>
  <si>
    <t xml:space="preserve">◄  Si la colonne 11 est rouge, collez la "gomme" </t>
  </si>
  <si>
    <t xml:space="preserve"> ensuite supprimez le mot "gomme." et saisissez un chiffre</t>
  </si>
  <si>
    <t>vous pouvez saisir un autre poids selon vos besoins</t>
  </si>
  <si>
    <t xml:space="preserve">cette colonne vous permet de comparer les recettes . </t>
  </si>
  <si>
    <t>les Auteurs prévoient leur recettes pour des quantités ou un nombre de portions différentes</t>
  </si>
  <si>
    <t>Il est donc difficile de comparer. Avec cette colonne cela devient facile</t>
  </si>
  <si>
    <t>The Author planned the recipe for how many covers or for what weight</t>
  </si>
  <si>
    <t>❾ Author reference</t>
  </si>
  <si>
    <t>18-cm tarts</t>
  </si>
  <si>
    <t>sponge sheets</t>
  </si>
  <si>
    <t>frame(s)</t>
  </si>
  <si>
    <t>OR make another choice</t>
  </si>
  <si>
    <t>either you choose to duplicate the recipe starting from a headcount or from the weight of one item—for example flour for bread</t>
  </si>
  <si>
    <t>covers/servings</t>
  </si>
  <si>
    <t>chickens</t>
  </si>
  <si>
    <t>kg of beef</t>
  </si>
  <si>
    <t>kg of flour</t>
  </si>
  <si>
    <t>eggs</t>
  </si>
  <si>
    <t xml:space="preserve">en fonction de vos convives vous estimez cette recette pour combien </t>
  </si>
  <si>
    <t>Vous pouvez valider en re-saisissant les mêmes valeurs que l'Auteur</t>
  </si>
  <si>
    <t>cadre(s)</t>
  </si>
  <si>
    <t>tartes de 18 cm</t>
  </si>
  <si>
    <t>OU faire un autre choix</t>
  </si>
  <si>
    <t>soit vous faites le choix de dupliquer la recette à partir d'un effectif ou du poids d'une denrée Exemple farine pour le pain</t>
  </si>
  <si>
    <t>poulets</t>
  </si>
  <si>
    <t>Kg de bœuf</t>
  </si>
  <si>
    <t>Kg de farine</t>
  </si>
  <si>
    <t>▲  C'est cette première valeur qu'Excel va utiliser</t>
  </si>
  <si>
    <t xml:space="preserve"> Facultatif Produit de référence</t>
  </si>
  <si>
    <t>bœuf</t>
  </si>
  <si>
    <t>Si vous estimez que les grammages sont trop ou pas assez copieux pour vos convives : modifiez vos portions ❿  Trop copieux :  augmentez - Pas assez copieux diminuez</t>
  </si>
  <si>
    <t>⓫</t>
  </si>
  <si>
    <t xml:space="preserve"> A dupliquer pour</t>
  </si>
  <si>
    <t xml:space="preserve">à vous de saisir la quantité </t>
  </si>
  <si>
    <t>▲  C'est la valeur saisie dans cette cellule  qu'Excel va utiliser pour  dupliquer la recette</t>
  </si>
  <si>
    <t>selon modèles vous pouvez avoir :</t>
  </si>
  <si>
    <t xml:space="preserve"> Prix</t>
  </si>
  <si>
    <t>ne confondez pas prix au Kg et prix à la pièce</t>
  </si>
  <si>
    <t>unitaire &gt;</t>
  </si>
  <si>
    <t>Somme</t>
  </si>
  <si>
    <t>TABLEAU DE RECHERCHE  - LOOKUP_TABLE - TABLA_DE_BÚSQUEDA</t>
  </si>
  <si>
    <t>fifth/L</t>
  </si>
  <si>
    <t>tenth/L</t>
  </si>
  <si>
    <t>Glass(es)</t>
  </si>
  <si>
    <t>tablespoon(s)</t>
  </si>
  <si>
    <t>quarter/L</t>
  </si>
  <si>
    <t>third/L</t>
  </si>
  <si>
    <t>Si c’est un poids :</t>
  </si>
  <si>
    <t>val ≥ 1 ⇒ affichage en kilogrammes (Kg) avec 3 décimales max.</t>
  </si>
  <si>
    <t>teaspoon(s)</t>
  </si>
  <si>
    <t>Bowl(s)</t>
  </si>
  <si>
    <t>Cup(s)</t>
  </si>
  <si>
    <t>val &lt; 1 ⇒ conversion en grammes (g) et arrondi à l’entier, minimum 1 g.</t>
  </si>
  <si>
    <t>faire bouillir la crème avec les zestes</t>
  </si>
  <si>
    <t>cuire comme une crème patissière avec le sucre ,les jaunes, et la maîzena</t>
  </si>
  <si>
    <t>toujours citer la source ou ajouter un lien</t>
  </si>
  <si>
    <t>**</t>
  </si>
  <si>
    <t>CONDITIONNEMENT</t>
  </si>
  <si>
    <t>ou quel grammage par portion</t>
  </si>
  <si>
    <t>Saisissez vos effectifs</t>
  </si>
  <si>
    <t xml:space="preserve"> Quoi ? Saisissez Morceaux - tranches- portions - pièces - cerises etc</t>
  </si>
  <si>
    <t xml:space="preserve">Quantité p.p. au choix ou les deux </t>
  </si>
  <si>
    <t>le contenant saisissez  gastro(s) 1/1 - grille(s) - plat(s) - louche(s) etc..</t>
  </si>
  <si>
    <t>combien de pièces par personne (tranches - louches- etc..)</t>
  </si>
  <si>
    <t>combien de tranches ou autre par contenant</t>
  </si>
  <si>
    <t>ou quel poids par contenant</t>
  </si>
  <si>
    <t>▲ ce texte " Adresse PC "   est important pour séparer les recettes dans la fiche répertoire</t>
  </si>
  <si>
    <t>SI(SUPPRESPACE(Q255)="Adresse PC";"▼ recette suivante";SI(AH255&gt;0;M255;""))</t>
  </si>
  <si>
    <t>Si vous récupérez une liste , je vous propose une formule pour récupérer le texte . Exemple</t>
  </si>
  <si>
    <t xml:space="preserve">▼ Formule pour récupérer le texte </t>
  </si>
  <si>
    <t>liste récupérée ▼</t>
  </si>
  <si>
    <t>Navarin d’agneau . . . . . . . . . . . . . . . . . . . . .14 kg</t>
  </si>
  <si>
    <t>Éléments pour la cuisson du navarin</t>
  </si>
  <si>
    <t>Oignons . . . . . . . . . . . . . . . . . . . . . . . . . . . . . . . . . .4 kg</t>
  </si>
  <si>
    <t>Concentré de tomate . . . . . . . . . . . .1 bte 4/4</t>
  </si>
  <si>
    <t>Ail haché surgelé . . . . . . . . . . . . . . . . . . . . . .200 g</t>
  </si>
  <si>
    <t>Farine . . . . . . . . . . . . . . . . . . . . . . . . . . . . . . . . . . .500 g</t>
  </si>
  <si>
    <t>Bouquet garni . . . . . . . . . . . . . . . . . . . . . . . . . . . . . . .1</t>
  </si>
  <si>
    <t>Fond brun clair de veau . . . . . . . . . . . . . . . .12 L</t>
  </si>
  <si>
    <t>Haricots blancs (coco) . . . . . . . . . . . . . . . . .1 kg</t>
  </si>
  <si>
    <t>Éléments de la garniture aromatique des</t>
  </si>
  <si>
    <t>haricots</t>
  </si>
  <si>
    <t>Oignons . . . . . . . . . . . . . . . . . . . . . . . . . . . . . . . . . .1 kg</t>
  </si>
  <si>
    <t>Carottes . . . . . . . . . . . . . . . . . . . . . . . . . . . . . . . . . .1 kg</t>
  </si>
  <si>
    <t>Clous de girofle . . . . . . . . . . . . . . . . . . .12 pièces</t>
  </si>
  <si>
    <t>Éléments de la garniture du cassoulet</t>
  </si>
  <si>
    <t>Poitrine fraîche . . . . . . . . . . . . . . . . . . . . . . . . . .4 kg</t>
  </si>
  <si>
    <t>Saucisson à l’ail</t>
  </si>
  <si>
    <t>ou saucisse de Toulouse . . . . . . . . . . . . . . . .4 kg</t>
  </si>
  <si>
    <t>Dés de tomates surgelés . . . . . . . . . . . . . . .5 kg</t>
  </si>
  <si>
    <t>Tomate concentrée . . . . . . . . . . . . . . . . . . .400 g</t>
  </si>
  <si>
    <t>Ail haché surgelé . . . . . . . . . . . . . . . . . . . . . .250 g</t>
  </si>
  <si>
    <t>Herbes de Provence . . . . . . . . . . . . . . . . . . . .15 g</t>
  </si>
  <si>
    <t>Sel . . . . . . . . . . . . . . . . . . . . . .quantités suffisantes</t>
  </si>
  <si>
    <t>Poivre . . . . . . . . . . . . . . . . . .quantités suffisantes</t>
  </si>
  <si>
    <t>Chapelure . . . . . . . . . . . . . . . . . . . . . . . . . . . . . . .1 kg</t>
  </si>
  <si>
    <t>Récupérez votre liste = Copier puis collage spécial 1.2.3. dans votre document pour ne pas coller la formule</t>
  </si>
  <si>
    <t>lorsque vous récupérez du texte ; supprimer le signe = et les tirets - excel considère le texte comme une formule; exemple</t>
  </si>
  <si>
    <t>vous obtenez #NOM? Parce qu'il y a avant le texte le signe = et 1 tiret -</t>
  </si>
  <si>
    <t>Familles de convives</t>
  </si>
  <si>
    <t>Famille de convives pour adapter les menus et les grammages sur cette fiche je n'ai retenu que les familles en gras</t>
  </si>
  <si>
    <t>M - Maternelles</t>
  </si>
  <si>
    <t>P - Primaires</t>
  </si>
  <si>
    <t>A - Adultes sédentaires</t>
  </si>
  <si>
    <t>A + - Adultes travailleurs de force et/ou Adolescents</t>
  </si>
  <si>
    <t>SM - Seniors Midi</t>
  </si>
  <si>
    <t>SD - Seniors Diner</t>
  </si>
  <si>
    <t>SW - Seniors Week-End</t>
  </si>
  <si>
    <t>S - Seniors</t>
  </si>
  <si>
    <t>E - Enfants</t>
  </si>
  <si>
    <t>T - Tous convives</t>
  </si>
  <si>
    <t>A+ = Adultes + Adolescents - Travailleurs de force</t>
  </si>
  <si>
    <t>Illustrer avec les émojis</t>
  </si>
  <si>
    <t>https://www.bonbache.fr/syntheses-graphiques-excel-avec-les-emoticones-499.html</t>
  </si>
  <si>
    <t>Largeurs de colonnes</t>
  </si>
  <si>
    <t>largeur conseillée</t>
  </si>
  <si>
    <t>largeur réelle avec formule</t>
  </si>
  <si>
    <t>Utilité : lorsque vous collez un document dans une feuille vierge les largeurs</t>
  </si>
  <si>
    <t>ne correspondent pas toujours . Pour vérifier cela regardez les largeurs</t>
  </si>
  <si>
    <t xml:space="preserve">avec fonction puis rectifiez les largeurs </t>
  </si>
  <si>
    <t>les flèches indiquent que la ligne est inutilisée vous pouvez donc</t>
  </si>
  <si>
    <t>Masquer les lignes &gt; Comment</t>
  </si>
  <si>
    <t>1 - positionnez vous sur la cellule A rouge</t>
  </si>
  <si>
    <t>2 - Données &gt; Filtre</t>
  </si>
  <si>
    <t xml:space="preserve">3 - Cliquez sur la flèche Filtre </t>
  </si>
  <si>
    <t>de la cellule A rouge</t>
  </si>
  <si>
    <t>L'utilisation professionnelle des recettes vous engage à connaître</t>
  </si>
  <si>
    <t xml:space="preserve"> la réglementation en matière d'hygiène et HACCP.</t>
  </si>
  <si>
    <r>
      <t xml:space="preserve">Dans ces nouveaux </t>
    </r>
    <r>
      <rPr>
        <b/>
        <sz val="12"/>
        <color theme="1"/>
        <rFont val="Calibri"/>
        <family val="2"/>
        <scheme val="minor"/>
      </rPr>
      <t>Postits 20 colonnes</t>
    </r>
    <r>
      <rPr>
        <sz val="12"/>
        <color theme="1"/>
        <rFont val="Calibri"/>
        <family val="2"/>
        <scheme val="minor"/>
      </rPr>
      <t xml:space="preserve">, vous pouvez supprimer les lignes </t>
    </r>
    <r>
      <rPr>
        <b/>
        <sz val="12"/>
        <color theme="1"/>
        <rFont val="Calibri"/>
        <family val="2"/>
        <scheme val="minor"/>
      </rPr>
      <t>► non utilisées</t>
    </r>
  </si>
  <si>
    <t>✔️ Les formules s’adaptent automatiquement à l’écart entre cellules et colonnes.</t>
  </si>
  <si>
    <r>
      <t xml:space="preserve">⚠️ </t>
    </r>
    <r>
      <rPr>
        <b/>
        <sz val="11"/>
        <color theme="1"/>
        <rFont val="Calibri"/>
        <family val="2"/>
        <scheme val="minor"/>
      </rPr>
      <t>Ne supprimez jamais les lignes contenant un A.</t>
    </r>
  </si>
  <si>
    <r>
      <t xml:space="preserve">❌ </t>
    </r>
    <r>
      <rPr>
        <b/>
        <sz val="11"/>
        <color theme="1"/>
        <rFont val="Calibri"/>
        <family val="2"/>
        <scheme val="minor"/>
      </rPr>
      <t>Ne supprimez rien dans les répertoires.</t>
    </r>
  </si>
  <si>
    <t>Ces deux colonnes ont été ajoutées pour afficher dynamiquement le nombre de lignes.</t>
  </si>
  <si>
    <r>
      <t xml:space="preserve">✔️ Si vous supprimez des lignes, les </t>
    </r>
    <r>
      <rPr>
        <b/>
        <sz val="11"/>
        <color theme="1"/>
        <rFont val="Calibri"/>
        <family val="2"/>
        <scheme val="minor"/>
      </rPr>
      <t>formules s’adaptent automatiquement</t>
    </r>
    <r>
      <rPr>
        <sz val="11"/>
        <color theme="1"/>
        <rFont val="Calibri"/>
        <family val="2"/>
        <scheme val="minor"/>
      </rPr>
      <t xml:space="preserve"> au nouvel écart.</t>
    </r>
  </si>
  <si>
    <r>
      <t xml:space="preserve">💡 Excel fonctionne comme le jeu </t>
    </r>
    <r>
      <rPr>
        <b/>
        <sz val="11"/>
        <color theme="1"/>
        <rFont val="Calibri"/>
        <family val="2"/>
        <scheme val="minor"/>
      </rPr>
      <t>Bataille navale</t>
    </r>
    <r>
      <rPr>
        <sz val="11"/>
        <color theme="1"/>
        <rFont val="Calibri"/>
        <family val="2"/>
        <scheme val="minor"/>
      </rPr>
      <t xml:space="preserve"> : </t>
    </r>
  </si>
  <si>
    <t>il utilise les coordonnées ligne/colonne pour suivre les décalages  entre cellules et maintenir les calculs cohérents.</t>
  </si>
  <si>
    <t>ETC…......</t>
  </si>
  <si>
    <t>⓪①②③④⑤⑥⑦⑧⑨⑩⑪⑫⑬⑭⑮⑯⑰⑱⑲⑳</t>
  </si>
  <si>
    <t xml:space="preserve">et sélectionnez dans la barre de formule le numéro ou la lettre qui vous intéresse </t>
  </si>
  <si>
    <t>choisissez la police de caractères et la couleur qui vous conviennent</t>
  </si>
  <si>
    <t>⓿❶❷❸❹❺❻❼❽❾❿⓫⓬⓭⓮⓯⓰⓱⓲⓳⓴</t>
  </si>
  <si>
    <t>Ⓐ Ⓑ Ⓒ Ⓓ Ⓔ Ⓕ Ⓖ Ⓗ Ⓘ Ⓙ Ⓚ Ⓛ Ⓜ Ⓝ Ⓞ Ⓟ Ⓠ Ⓡ Ⓢ Ⓣ Ⓤ Ⓥ Ⓦ Ⓧ Ⓧ Ⓩ MAJUSCULES</t>
  </si>
  <si>
    <t>ⓐ ⓑ ⓒ ⓓ ⓔ ⓕ ⓕ ⓗ ⓗ ⓘ ⓙ ⓚ ⓛ ⓜ ⓝ ⓞ ⓟ ⓠ ⓡ ⓡ ⓣ ⓤ ⓥ ⓦ ⓧ ⓨ ⓩ minuscules</t>
  </si>
  <si>
    <t>🅐🅑🅒🅓🅔🅕🅖🅗🅘🅙🅚🅛🅜🅝🅞🅟🅠🅡🅢🅣🅤🅥🅦🅧🅨🅩</t>
  </si>
  <si>
    <t>🅰🅱🅲🅳🅴🅵🅶🅷🅸🅹🅺🅻🅼🅽🅾🅿🆀🆁🆂🆃🆄🆅🆆🆇🆈🆉</t>
  </si>
  <si>
    <t>▲</t>
  </si>
  <si>
    <t>▼</t>
  </si>
  <si>
    <t>DLC Fournisseur</t>
  </si>
  <si>
    <t>Heure début</t>
  </si>
  <si>
    <t>Heure fin</t>
  </si>
  <si>
    <t>Température</t>
  </si>
  <si>
    <t>ICI</t>
  </si>
  <si>
    <t>portions</t>
  </si>
  <si>
    <t>Mise sous gaz</t>
  </si>
  <si>
    <t xml:space="preserve">Mise en chambre froide </t>
  </si>
  <si>
    <t>Arachides</t>
  </si>
  <si>
    <t>Mollusques</t>
  </si>
  <si>
    <t>Céleri</t>
  </si>
  <si>
    <t>Moutarde</t>
  </si>
  <si>
    <t>Céréales (gluten)</t>
  </si>
  <si>
    <t>Œufs</t>
  </si>
  <si>
    <t>Crustacés</t>
  </si>
  <si>
    <t>Poissons</t>
  </si>
  <si>
    <t>Fruits à coque</t>
  </si>
  <si>
    <t>Sésame</t>
  </si>
  <si>
    <t>Lait</t>
  </si>
  <si>
    <t>Soja</t>
  </si>
  <si>
    <t>Lupin</t>
  </si>
  <si>
    <t>Sulfites</t>
  </si>
  <si>
    <t>Fournisseurs</t>
  </si>
  <si>
    <t>Dates de livraison</t>
  </si>
  <si>
    <t>Coût Matière</t>
  </si>
  <si>
    <t>copier en ❿ si souhaité &gt;</t>
  </si>
  <si>
    <t>Jour de fabrication ►</t>
  </si>
  <si>
    <t>DLC  ►</t>
  </si>
  <si>
    <t>convertir les dates en texte</t>
  </si>
  <si>
    <t>https://www.youtube.com/watch?v=iO347f1K-T0</t>
  </si>
  <si>
    <t>Quoi ?</t>
  </si>
  <si>
    <t xml:space="preserve">collez les poids ou volumes dans ⑦ </t>
  </si>
  <si>
    <t>en remplacement dans la fiche Collez les compléments si vous en avez besoin ICI sur la cellule ICI</t>
  </si>
  <si>
    <t>saisissez vos valeurs cellules fond jaune  UTILITAIRES</t>
  </si>
  <si>
    <t/>
  </si>
  <si>
    <t>Saisissez ensuite votre recette sur cette copie.</t>
  </si>
  <si>
    <t>2️⃣ ✂️sur la copie  Lignes que vous pouvez supprimer pour raccourcir</t>
  </si>
  <si>
    <t>Pour la recherche d'images cliquez sur les liens ci-dessous</t>
  </si>
  <si>
    <t>https://www.istockphoto.com/fr/photos/%C3%A9pices</t>
  </si>
  <si>
    <t>https://fr.freepik.com/photos/epices</t>
  </si>
  <si>
    <t>https://pixabay.com/fr/photos/search/%C3%A9pices/</t>
  </si>
  <si>
    <t>https://www.pexels.com/fr-fr/chercher/%C3%A9pices/</t>
  </si>
  <si>
    <t>https://gastronomierestauration.blogspot.com/2019/01/audiovisuel-les-aliments-vocabulaire-et.html</t>
  </si>
  <si>
    <t>Aprifel</t>
  </si>
  <si>
    <t>https://www.aprifel.com/fr/</t>
  </si>
  <si>
    <t>interfel</t>
  </si>
  <si>
    <t>https://www.lesfruitsetlegumesfrais.com/</t>
  </si>
  <si>
    <t>si vous masquez des colonnes appuyez su F9</t>
  </si>
  <si>
    <t>Nb. De contenants</t>
  </si>
  <si>
    <t>cuisse(s)</t>
  </si>
  <si>
    <t>escalope(s)</t>
  </si>
  <si>
    <t>tranche(s)</t>
  </si>
  <si>
    <t xml:space="preserve">crèmerie de l'ouest </t>
  </si>
  <si>
    <t>Compartir tus saberes es una forma de rendir homenaje a quienes nos transmitieron los suyos,</t>
  </si>
  <si>
    <t>a veces en silencio, a veces con exigencia, y gracias a quienes seguimos avanzando hoy.</t>
  </si>
  <si>
    <t>chapelure</t>
  </si>
  <si>
    <t>lait</t>
  </si>
  <si>
    <t>thon</t>
  </si>
  <si>
    <t xml:space="preserve"> &lt; largeurs de colonnes réelles</t>
  </si>
  <si>
    <t xml:space="preserve"> &lt; largeurs de colonnes conseillées</t>
  </si>
  <si>
    <t>TABLEAU " MAGIQUE " de 45 lignes</t>
  </si>
  <si>
    <t>End of document — cell - Fin del documento — celda &gt;</t>
  </si>
  <si>
    <t xml:space="preserve">AUTO-DÉTECTION ALLERGÈNES (Excel 2021) </t>
  </si>
  <si>
    <t>Modèle</t>
  </si>
  <si>
    <t>Auteur : Joel Leboucher • Rochefort sur Mer |  Date : 31 Janvier 2026  |  heure : 11h30 |  Document réalisé avec l'aide de ChatGPT  |</t>
  </si>
  <si>
    <t>MASQUEZ CES COLONNES</t>
  </si>
  <si>
    <t>🔄 CHANGER DE POSTIT 🔄</t>
  </si>
  <si>
    <t>*ara</t>
  </si>
  <si>
    <t>*mol</t>
  </si>
  <si>
    <t xml:space="preserve">Découpez le texte à la largeur des PHASES DE PROGRESSION </t>
  </si>
  <si>
    <t>◄   DÉCOUPEZ VOTRE TEXTE</t>
  </si>
  <si>
    <t>1️⃣ Collez votre "postit" en 🟥 A</t>
  </si>
  <si>
    <t>1️⃣ Sélectionnez tout le "postit" (de A rouge → bas droite)</t>
  </si>
  <si>
    <t xml:space="preserve">  ►  AUTO-DÉTECTION DES ALLERGÈNES</t>
  </si>
  <si>
    <t>*cel</t>
  </si>
  <si>
    <t>*mou</t>
  </si>
  <si>
    <t>2️⃣ Remplissez ingrédients + quantités</t>
  </si>
  <si>
    <t>2️⃣ Décochez : Fusionner/centrer + Renvoyer à la ligne</t>
  </si>
  <si>
    <t>Collez les denrées de votre fiche recette dans la colonne BU</t>
  </si>
  <si>
    <t>*glu</t>
  </si>
  <si>
    <t>*oeu</t>
  </si>
  <si>
    <t>Si vous cochez « sans ponctuation », celles-ci ne s’afficheront plus.</t>
  </si>
  <si>
    <t>Collez votre texte à découper</t>
  </si>
  <si>
    <t>3️⃣ Procédure et Progression (Collage spécial &gt; Valeurs)</t>
  </si>
  <si>
    <t>3️⃣ Touche Suppr</t>
  </si>
  <si>
    <t>Puis copiez les denrées de la colonne BV pour les recoller dans votre document</t>
  </si>
  <si>
    <t>*cru</t>
  </si>
  <si>
    <t>*poi</t>
  </si>
  <si>
    <t>4️⃣ Limitez les caractères pour éviter débordements</t>
  </si>
  <si>
    <t>4️⃣ Collez le nouveau postit sur A rouge</t>
  </si>
  <si>
    <t>en remplacement des denrées déjà saisies</t>
  </si>
  <si>
    <t>*noi</t>
  </si>
  <si>
    <t>*ses</t>
  </si>
  <si>
    <t>dans Excel, tous les caractères ne “pèsent” pas la même largeur,</t>
  </si>
  <si>
    <t>5️⃣ Vérifiez les largeurs colonnes</t>
  </si>
  <si>
    <t>💡 Vérifiez l'alignement avant de remplir</t>
  </si>
  <si>
    <t>collage spécial Valeurs pour ne pas coller les formules</t>
  </si>
  <si>
    <t>*lai</t>
  </si>
  <si>
    <t>*soj</t>
  </si>
  <si>
    <t xml:space="preserve"> même avec la même police et la même taille.</t>
  </si>
  <si>
    <t>6️⃣ 💡 Astuce : Toujours utiliser Collage spécial &gt; Valeurs !</t>
  </si>
  <si>
    <t>LES PRODUITS ALLERGENES SERONT MARQUÉS PAR UN *</t>
  </si>
  <si>
    <t>*lup</t>
  </si>
  <si>
    <t>*sul</t>
  </si>
  <si>
    <t>exemple = crème liquide *</t>
  </si>
  <si>
    <r>
      <t xml:space="preserve">Une lettre comme </t>
    </r>
    <r>
      <rPr>
        <sz val="11"/>
        <color theme="1"/>
        <rFont val="Calibri"/>
        <family val="2"/>
        <scheme val="minor"/>
      </rPr>
      <t>M</t>
    </r>
    <r>
      <rPr>
        <sz val="11"/>
        <color theme="9" tint="-0.499984740745262"/>
        <rFont val="Calibri"/>
        <family val="2"/>
        <scheme val="minor"/>
      </rPr>
      <t xml:space="preserve"> est </t>
    </r>
    <r>
      <rPr>
        <b/>
        <sz val="11"/>
        <color theme="9" tint="-0.499984740745262"/>
        <rFont val="Calibri"/>
        <family val="2"/>
        <scheme val="minor"/>
      </rPr>
      <t>très large</t>
    </r>
    <r>
      <rPr>
        <sz val="11"/>
        <color theme="9" tint="-0.499984740745262"/>
        <rFont val="Calibri"/>
        <family val="2"/>
        <scheme val="minor"/>
      </rPr>
      <t xml:space="preserve"> - Une lettre comme i, l, t est très fine - </t>
    </r>
  </si>
  <si>
    <t>Saisie en g.kg.L.dl.cl.ml résultats en gr si inférieur à 1 Kg sinon résultat en Kg</t>
  </si>
  <si>
    <t>COLONNES</t>
  </si>
  <si>
    <t>DICO — mots-clés à détecter (éditable) je n'ai pas utilisé le code pour ce document.Mais il faut conserver la colonne pour des applications futures</t>
  </si>
  <si>
    <t>Les espaces sont assez étroits - Les points, virgules, etc. prennent peu de place</t>
  </si>
  <si>
    <t>◄ vous pouvez masquer ces 10 colonnes  ▼</t>
  </si>
  <si>
    <r>
      <t xml:space="preserve">Même si le </t>
    </r>
    <r>
      <rPr>
        <b/>
        <sz val="11"/>
        <color theme="9" tint="-0.499984740745262"/>
        <rFont val="Calibri"/>
        <family val="2"/>
        <scheme val="minor"/>
      </rPr>
      <t>nombre de caractères</t>
    </r>
    <r>
      <rPr>
        <sz val="11"/>
        <color theme="9" tint="-0.499984740745262"/>
        <rFont val="Calibri"/>
        <family val="2"/>
        <scheme val="minor"/>
      </rPr>
      <t xml:space="preserve"> est proche, en largeur </t>
    </r>
    <r>
      <rPr>
        <b/>
        <sz val="11"/>
        <color theme="9" tint="-0.499984740745262"/>
        <rFont val="Calibri"/>
        <family val="2"/>
        <scheme val="minor"/>
      </rPr>
      <t>pixels</t>
    </r>
    <r>
      <rPr>
        <sz val="11"/>
        <color theme="9" tint="-0.499984740745262"/>
        <rFont val="Calibri"/>
        <family val="2"/>
        <scheme val="minor"/>
      </rPr>
      <t>,</t>
    </r>
  </si>
  <si>
    <t>Continuez de saisir les denrées dans le DICO à partir de la ligne 247 jusqu’à la ligne 489</t>
  </si>
  <si>
    <t xml:space="preserve"> ce n’est pas du tout la même chose.</t>
  </si>
  <si>
    <t>collage spécial 1.2.3.Valeurs pour ne pas coller les formules</t>
  </si>
  <si>
    <t>Constituant de &gt;</t>
  </si>
  <si>
    <t>avec une police Calibri taille 12 vous aurez davantage de caractères par lignes</t>
  </si>
  <si>
    <t xml:space="preserve">cliquez sur la première cellule et sélectionnez dans la barre de formule le numéro </t>
  </si>
  <si>
    <t xml:space="preserve">à vous de choisir votre police </t>
  </si>
  <si>
    <t>Résumé global :</t>
  </si>
  <si>
    <t xml:space="preserve"> qui vous intéresse choisissez la police de caractères et la couleur qui vous conviennent</t>
  </si>
  <si>
    <t>Recette mère ?</t>
  </si>
  <si>
    <t>ARCHIVAGE ET CLASSEMENT</t>
  </si>
  <si>
    <t xml:space="preserve">J'INSISTE LES COLLAGES SE FONT TOUJOURS </t>
  </si>
  <si>
    <t>Col.18</t>
  </si>
  <si>
    <t>Col.19</t>
  </si>
  <si>
    <t>Col.20</t>
  </si>
  <si>
    <t>► ◄  ▲  ▼  '@  #  &amp;  %  ± ➕ ➖ ➗ ✖️ ¼  ½  ¾</t>
  </si>
  <si>
    <t>EN COLLAGE SPÉCIAL VALEURS 123 POUR NE PAS COLLER LES FORMULES</t>
  </si>
  <si>
    <t>Denrées ►</t>
  </si>
  <si>
    <t>Je vous en souhaite une bonne utilisation</t>
  </si>
  <si>
    <t>Collage spécial Valeurs 1.2.3 pour ne pas "polluer"</t>
  </si>
  <si>
    <t>Joël Leboucher</t>
  </si>
  <si>
    <t>#</t>
  </si>
  <si>
    <t>▼ ③   Denrées ou Progression</t>
  </si>
  <si>
    <t>▼ Copiez puis Collez 1.2.3.Valeurs</t>
  </si>
  <si>
    <t>Allergènes détectés (auto)</t>
  </si>
  <si>
    <t>Mot-clé sans accents (auto)</t>
  </si>
  <si>
    <t>Message allergène (auto)</t>
  </si>
  <si>
    <t>Clé accents étape1 (a/ç/œ)</t>
  </si>
  <si>
    <t>Clé accents étape2 (e/i)</t>
  </si>
  <si>
    <t>Clé accents étape3 (o/u/y/n)</t>
  </si>
  <si>
    <t>Clé denrée sans accents (auto)</t>
  </si>
  <si>
    <t>Texte nettoyé (auto)</t>
  </si>
  <si>
    <t>Mot-clé accents étape1 (a/ç/œ)</t>
  </si>
  <si>
    <t>Mot-clé accents étape2 (e/i)</t>
  </si>
  <si>
    <t>Mot-clé accents étape3 (o/u/y/n)</t>
  </si>
  <si>
    <t>Mot-clé (minuscule)</t>
  </si>
  <si>
    <t>Mot-clé normalisé</t>
  </si>
  <si>
    <t>Allergène (emoji)</t>
  </si>
  <si>
    <t>Note (optionnel)</t>
  </si>
  <si>
    <t>Code</t>
  </si>
  <si>
    <t xml:space="preserve">à vous de faire évoluer ce document et Passez le flambeau. </t>
  </si>
  <si>
    <t>79 caractères (m) en minuscule ou 72 CARACTÈRES (M) EN MAJUSCULE Police Calibri Taille 12</t>
  </si>
  <si>
    <t>arachide</t>
  </si>
  <si>
    <t>⚠</t>
  </si>
  <si>
    <t>Transmettez vos savoir-faire : les apprenants comprendront plus vite,</t>
  </si>
  <si>
    <t>arachides</t>
  </si>
  <si>
    <t>réussiront mieux et pouront progresser plus facilement.</t>
  </si>
  <si>
    <t>beurre de cacahuete</t>
  </si>
  <si>
    <t>MODE D'EMPLOI – DÉTECTION AUTOMATIQUE DES ALLERGÈNES</t>
  </si>
  <si>
    <t>cacahuete</t>
  </si>
  <si>
    <t>À quoi sert ce document ?</t>
  </si>
  <si>
    <t xml:space="preserve">Ce tableau permet de détecter automatiquement les allergènes dans une liste d’ingrédients/denrées.
Il aide à :
</t>
  </si>
  <si>
    <t>cacahuetes</t>
  </si>
  <si>
    <t>• repérer les denrées allergènes (marquage avec *)</t>
  </si>
  <si>
    <t>groundnut</t>
  </si>
  <si>
    <t>• produire un résumé global des allergènes présents</t>
  </si>
  <si>
    <t>huile d arachide</t>
  </si>
  <si>
    <t>• sécuriser la saisie (nettoyage du texte, suppression accents)</t>
  </si>
  <si>
    <t>peanut</t>
  </si>
  <si>
    <t>• gagner du temps pour vos fiches techniques, étiquetage et HACCP.</t>
  </si>
  <si>
    <t>Ajustez la largeur de cette colonne à votre convenance</t>
  </si>
  <si>
    <t>peanuts</t>
  </si>
  <si>
    <t>Où saisir les denrées ?</t>
  </si>
  <si>
    <t xml:space="preserve">Saisissez ou collez vos Denrées ou Progressions  lignes 29 à 489.
</t>
  </si>
  <si>
    <t xml:space="preserve">lorsque vous copiez ce tableau </t>
  </si>
  <si>
    <t xml:space="preserve">❶ COLLEZ LE TEXTE BRUT  A DÉCOUPER  DANS CETTE COLONNE ▼    </t>
  </si>
  <si>
    <t>celeri</t>
  </si>
  <si>
    <t>Règle : 1 denrée ou une progression par ligne.</t>
  </si>
  <si>
    <t>Mode d'emploi Express  &gt; les formules avec LET ont été remplacées</t>
  </si>
  <si>
    <t xml:space="preserve">ajustez les colonnes </t>
  </si>
  <si>
    <t>céleri</t>
  </si>
  <si>
    <t>Vous pouvez écrire une phrase complète, ex : « 3 cuillères de farine » : le mot farine sera reconnu.</t>
  </si>
  <si>
    <t>selon les largeurs indiquées en bleu.</t>
  </si>
  <si>
    <t>celeri branche</t>
  </si>
  <si>
    <t>Résultats automatiques</t>
  </si>
  <si>
    <t xml:space="preserve">denrée + « * » si allergène détecté.
</t>
  </si>
  <si>
    <t>&lt; Flèches à copier/coller dans la colonne 1️⃣ pour aérer le texte</t>
  </si>
  <si>
    <t>celeri rave</t>
  </si>
  <si>
    <t xml:space="preserve"> liste des allergènes détectés pour la ligne.</t>
  </si>
  <si>
    <t>→ Utilisez Collage spécial &gt; 1.2.3 Valeurs.</t>
  </si>
  <si>
    <t>Si vous modifiez la largeur de cette colonne cliquez sur F9 pour la mise à jour</t>
  </si>
  <si>
    <t>celery</t>
  </si>
  <si>
    <t>résumé global (allergènes présents dans toute la liste).</t>
  </si>
  <si>
    <t>vous avez 45 lignes pour saisir ou coller du texte</t>
  </si>
  <si>
    <t xml:space="preserve">TABLEAU " MAGIQUE " de 45 lignes 🎯 Objectif </t>
  </si>
  <si>
    <t>sel de celeri</t>
  </si>
  <si>
    <t>liste des denrées marquées * (utile pour contrôle rapide).</t>
  </si>
  <si>
    <t>Saisir ou coller un texte et le découper automatiquement au nombre de caractères saisis sans couper les mots . Avec ou sans ponctuation pour qu’il tienne dans le cadre prévu.</t>
  </si>
  <si>
    <t>crab</t>
  </si>
  <si>
    <t>Colonnes techniques (à masquer)</t>
  </si>
  <si>
    <t xml:space="preserve">colonnes de nettoyage / clés servent au traitement automatique.
</t>
  </si>
  <si>
    <t>Saisissez  la largeur totale des colonnes « Phases de progression » de votre postit.</t>
  </si>
  <si>
    <t>crabe</t>
  </si>
  <si>
    <t>Conseil : vous pouvez les masquer pour une utilisation plus simple.</t>
  </si>
  <si>
    <t xml:space="preserve">1️⃣ COLLEZ LE TEXTE BRUT  A DÉCOUPER  DANS CETTE COLONNE ▼    </t>
  </si>
  <si>
    <t xml:space="preserve"> Colonne B   ⚠️ NE RIEN COLLER DANS CETTE COLONNE</t>
  </si>
  <si>
    <t xml:space="preserve">sans espaces ▼   </t>
  </si>
  <si>
    <t>crayfish</t>
  </si>
  <si>
    <t>Base allergènes (personnalisation)</t>
  </si>
  <si>
    <t xml:space="preserve">Base de mots-clés (lignes 29 à 489).
</t>
  </si>
  <si>
    <t>(postit, fiche…) où vous collerez le texte.</t>
  </si>
  <si>
    <t>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</si>
  <si>
    <t>crevette</t>
  </si>
  <si>
    <t xml:space="preserve"> mot-clé (en minuscules) ex : farine, lait, œuf</t>
  </si>
  <si>
    <t>FAITES UN ESSAIS</t>
  </si>
  <si>
    <t>crevettes</t>
  </si>
  <si>
    <t xml:space="preserve"> famille / nom affiché (Gluten, Lait, Œuf, etc.)</t>
  </si>
  <si>
    <t>crustacés</t>
  </si>
  <si>
    <t>pictogramme (⚠)  |  Gluten : code (ex : *glu)</t>
  </si>
  <si>
    <t xml:space="preserve">Indiquez un nombre de caractères pour éviter </t>
  </si>
  <si>
    <t xml:space="preserve">►collez votre texte colonne 1️⃣ </t>
  </si>
  <si>
    <t>ecrevisse</t>
  </si>
  <si>
    <t>Ajoutez des synonymes si besoin : ble, froment, semoule → Gluten.</t>
  </si>
  <si>
    <t>que le texte ne déborde du cadre.</t>
  </si>
  <si>
    <t>écrevisse</t>
  </si>
  <si>
    <t>Mode d’emploi – Élève (utilisation)</t>
  </si>
  <si>
    <t>1) Saisissez ou collez vos Denrées ou Progressions  lignes 29 à 489.</t>
  </si>
  <si>
    <t>écrevisses</t>
  </si>
  <si>
    <t>2) Ne modifiez pas les colonnes automatiques</t>
  </si>
  <si>
    <t>gambas</t>
  </si>
  <si>
    <t>3) Vérifiez les alertes  et le résumé global .</t>
  </si>
  <si>
    <t>homard</t>
  </si>
  <si>
    <t>❺ Récupérez le texte découpé</t>
  </si>
  <si>
    <t>krill</t>
  </si>
  <si>
    <t>Mode d’emploi – Formateur (paramétrage)</t>
  </si>
  <si>
    <t xml:space="preserve">1) Complétez/ajustez la base allergènes mots-clés + familles.
</t>
  </si>
  <si>
    <t>langoustine</t>
  </si>
  <si>
    <t>2) Testez avec quelques denrées (ex : « crème », « farine », « œuf »).</t>
  </si>
  <si>
    <t>et collez-le dans votre document</t>
  </si>
  <si>
    <t>langoustines</t>
  </si>
  <si>
    <t>3) Contrôlez : pas de faux positifs (ex : « laitue » ne doit pas déclencher « lait »).</t>
  </si>
  <si>
    <t>→ Collage spécial &gt; 1.2.3 Valeurs.</t>
  </si>
  <si>
    <t>lobster</t>
  </si>
  <si>
    <t>4) Si une variante n’est pas détectée : ajoutez le synonyme</t>
  </si>
  <si>
    <t>💡 Astuce  Vérifiez visuellement que le texte</t>
  </si>
  <si>
    <t>prawn</t>
  </si>
  <si>
    <t>Bonnes pratiques</t>
  </si>
  <si>
    <t xml:space="preserve">• Utilisez des mots-clés simples (singulier) et ajoutez les variantes utiles.
</t>
  </si>
  <si>
    <t xml:space="preserve"> ne dépasse pas du cadre après collage.</t>
  </si>
  <si>
    <t>shrimp</t>
  </si>
  <si>
    <t>• Évitez les caractères spéciaux dans les mots-clés (préférez « oeuf » à « œuf »).</t>
  </si>
  <si>
    <t>almond</t>
  </si>
  <si>
    <t>• Travaillez dans un dossier local (ex : C:\EXCEL_SAFE) pour éviter les blocages Windows.</t>
  </si>
  <si>
    <t>amande</t>
  </si>
  <si>
    <t>• Si Excel affiche un message « fichier réparé » : refaire un enregistrement sous un nouveau nom (sans lien externe).</t>
  </si>
  <si>
    <t>amandes</t>
  </si>
  <si>
    <t>Limites &amp; contrôles</t>
  </si>
  <si>
    <t xml:space="preserve">Ce document est une aide à la détection : un contrôle humain reste indispensable.
</t>
  </si>
  <si>
    <t>brazil nut</t>
  </si>
  <si>
    <t>Certaines denrées peuvent contenir des allergènes indirects (traces, produits composés) non détectables par mot-clé.</t>
  </si>
  <si>
    <r>
      <t xml:space="preserve">Une lettre comme </t>
    </r>
    <r>
      <rPr>
        <sz val="11"/>
        <color rgb="FF0033CC"/>
        <rFont val="Arial Unicode MS"/>
      </rPr>
      <t>M</t>
    </r>
    <r>
      <rPr>
        <sz val="11"/>
        <color rgb="FF0033CC"/>
        <rFont val="Calibri"/>
        <family val="2"/>
        <scheme val="minor"/>
      </rPr>
      <t xml:space="preserve"> est </t>
    </r>
    <r>
      <rPr>
        <b/>
        <sz val="11"/>
        <color rgb="FF0033CC"/>
        <rFont val="Calibri"/>
        <family val="2"/>
        <scheme val="minor"/>
      </rPr>
      <t>très large</t>
    </r>
    <r>
      <rPr>
        <sz val="11"/>
        <color rgb="FF0033CC"/>
        <rFont val="Calibri"/>
        <family val="2"/>
        <scheme val="minor"/>
      </rPr>
      <t xml:space="preserve"> - Une lettre comme i, l, t est très fine - </t>
    </r>
  </si>
  <si>
    <t>cajou</t>
  </si>
  <si>
    <t>cashew</t>
  </si>
  <si>
    <t>Document pédagogique – aucune macro, aucune MFC. Compatible Excel 2021 FR.</t>
  </si>
  <si>
    <t>gianduja</t>
  </si>
  <si>
    <r>
      <t xml:space="preserve">Même si le </t>
    </r>
    <r>
      <rPr>
        <b/>
        <sz val="11"/>
        <color rgb="FF0033CC"/>
        <rFont val="Calibri"/>
        <family val="2"/>
        <scheme val="minor"/>
      </rPr>
      <t>nombre de caractères</t>
    </r>
    <r>
      <rPr>
        <sz val="11"/>
        <color rgb="FF0033CC"/>
        <rFont val="Calibri"/>
        <family val="2"/>
        <scheme val="minor"/>
      </rPr>
      <t xml:space="preserve"> est proche, en largeur </t>
    </r>
    <r>
      <rPr>
        <b/>
        <sz val="11"/>
        <color rgb="FF0033CC"/>
        <rFont val="Calibri"/>
        <family val="2"/>
        <scheme val="minor"/>
      </rPr>
      <t>pixels</t>
    </r>
    <r>
      <rPr>
        <sz val="11"/>
        <color rgb="FF0033CC"/>
        <rFont val="Calibri"/>
        <family val="2"/>
        <scheme val="minor"/>
      </rPr>
      <t>,</t>
    </r>
  </si>
  <si>
    <t>hazelnut</t>
  </si>
  <si>
    <t>Nom</t>
  </si>
  <si>
    <t>HEX</t>
  </si>
  <si>
    <t>RVB Excel</t>
  </si>
  <si>
    <t>Aperçu</t>
  </si>
  <si>
    <t>macadamia</t>
  </si>
  <si>
    <t>Coffee / Café</t>
  </si>
  <si>
    <t>#B38867</t>
  </si>
  <si>
    <t>179;136;103</t>
  </si>
  <si>
    <t>marzipan</t>
  </si>
  <si>
    <t>Vert olive / Mousse</t>
  </si>
  <si>
    <t>#6B8E23</t>
  </si>
  <si>
    <t>107;142;35</t>
  </si>
  <si>
    <t>noisette</t>
  </si>
  <si>
    <t>Brun écorce</t>
  </si>
  <si>
    <t>#7A5C3A</t>
  </si>
  <si>
    <t>122;92;58</t>
  </si>
  <si>
    <t>noisettes</t>
  </si>
  <si>
    <t>noix</t>
  </si>
  <si>
    <t>Crème vanille</t>
  </si>
  <si>
    <t>#F2E2C8</t>
  </si>
  <si>
    <t>242;226;200</t>
  </si>
  <si>
    <t>noix de cajou</t>
  </si>
  <si>
    <t>Ivoire pâtissier</t>
  </si>
  <si>
    <t>#FAF3E8</t>
  </si>
  <si>
    <t>250;243;232</t>
  </si>
  <si>
    <t>noix de macadamia</t>
  </si>
  <si>
    <t>Jaune pastel (citron doux)</t>
  </si>
  <si>
    <t>#FFFFD9</t>
  </si>
  <si>
    <t>255;255;217</t>
  </si>
  <si>
    <t>noix de pécan</t>
  </si>
  <si>
    <t>Doré miel</t>
  </si>
  <si>
    <t>#F4B740</t>
  </si>
  <si>
    <t>244;183;64</t>
  </si>
  <si>
    <t>noix du bresil</t>
  </si>
  <si>
    <t>Couleur personnalisée</t>
  </si>
  <si>
    <t>#3E5C76</t>
  </si>
  <si>
    <t>62;92;118</t>
  </si>
  <si>
    <t>noix du queensland</t>
  </si>
  <si>
    <t>nougat</t>
  </si>
  <si>
    <t>pate d amande</t>
  </si>
  <si>
    <t>pecan</t>
  </si>
  <si>
    <t>pistache</t>
  </si>
  <si>
    <t>pistaches</t>
  </si>
  <si>
    <r>
      <t xml:space="preserve">1️⃣. Gardez le </t>
    </r>
    <r>
      <rPr>
        <b/>
        <sz val="11"/>
        <color rgb="FF2F5597"/>
        <rFont val="Calibri"/>
        <family val="2"/>
        <scheme val="minor"/>
      </rPr>
      <t>texte complet</t>
    </r>
    <r>
      <rPr>
        <sz val="11"/>
        <color rgb="FF2F5597"/>
        <rFont val="Calibri"/>
        <family val="2"/>
        <scheme val="minor"/>
      </rPr>
      <t xml:space="preserve"> dans une cellule (ex. B10).</t>
    </r>
  </si>
  <si>
    <t>pistachio</t>
  </si>
  <si>
    <r>
      <t xml:space="preserve">2️⃣. Dans la </t>
    </r>
    <r>
      <rPr>
        <b/>
        <sz val="11"/>
        <color rgb="FF2F5597"/>
        <rFont val="Calibri"/>
        <family val="2"/>
        <scheme val="minor"/>
      </rPr>
      <t>barre de formule</t>
    </r>
    <r>
      <rPr>
        <sz val="11"/>
        <color rgb="FF2F5597"/>
        <rFont val="Calibri"/>
        <family val="2"/>
        <scheme val="minor"/>
      </rPr>
      <t xml:space="preserve">, repérez l’endroit où couper, </t>
    </r>
  </si>
  <si>
    <t>praline</t>
  </si>
  <si>
    <t>walnut</t>
  </si>
  <si>
    <r>
      <t xml:space="preserve">3️⃣. Sélectionnez tout ce qui est </t>
    </r>
    <r>
      <rPr>
        <b/>
        <sz val="11"/>
        <color rgb="FF2F5597"/>
        <rFont val="Calibri"/>
        <family val="2"/>
        <scheme val="minor"/>
      </rPr>
      <t>après cet espace</t>
    </r>
    <r>
      <rPr>
        <sz val="11"/>
        <color rgb="FF2F5597"/>
        <rFont val="Calibri"/>
        <family val="2"/>
        <scheme val="minor"/>
      </rPr>
      <t xml:space="preserve"> </t>
    </r>
  </si>
  <si>
    <t>avoine</t>
  </si>
  <si>
    <t>Gluten</t>
  </si>
  <si>
    <t>barley</t>
  </si>
  <si>
    <r>
      <t xml:space="preserve">4️⃣. Descendez en B11 → </t>
    </r>
    <r>
      <rPr>
        <b/>
        <sz val="11"/>
        <color rgb="FF2F5597"/>
        <rFont val="Calibri"/>
        <family val="2"/>
        <scheme val="minor"/>
      </rPr>
      <t>Ctrl+V</t>
    </r>
    <r>
      <rPr>
        <sz val="11"/>
        <color rgb="FF2F5597"/>
        <rFont val="Calibri"/>
        <family val="2"/>
        <scheme val="minor"/>
      </rPr>
      <t xml:space="preserve"> (coller la suite).</t>
    </r>
  </si>
  <si>
    <t>biscuit</t>
  </si>
  <si>
    <t>ble</t>
  </si>
  <si>
    <t>blé</t>
  </si>
  <si>
    <t>boulgour</t>
  </si>
  <si>
    <t>céréales contenant du gluten</t>
  </si>
  <si>
    <t xml:space="preserve">Ce que fait la formule </t>
  </si>
  <si>
    <t>SUPPRESPACE(SUBSTITUE(SUBSTITUE(SUBSTITUE(SUBSTITUE(SUBSTITUE(SUBSTITUE(SUBSTITUE(SUBSTITUE(SUBSTITUE(EPURAGE(SI(OU(GAUCHE(C14;1)="-";GAUCHE(C14;1)="=");STXT(C14;2;99999);C14));"—";"-");"–";"-");CAR(160);" ");CAR(9);" ");CAR(13);" ");CAR(10);" ");" ";" ");" ";" ");" ";" "))</t>
  </si>
  <si>
    <t>cookie</t>
  </si>
  <si>
    <r>
      <t xml:space="preserve">Elle transforme le contenu de </t>
    </r>
    <r>
      <rPr>
        <b/>
        <sz val="11"/>
        <color theme="1"/>
        <rFont val="Calibri"/>
        <family val="2"/>
        <scheme val="minor"/>
      </rPr>
      <t>C14</t>
    </r>
    <r>
      <rPr>
        <sz val="11"/>
        <color theme="1"/>
        <rFont val="Calibri"/>
        <family val="2"/>
        <scheme val="minor"/>
      </rPr>
      <t xml:space="preserve"> en une version “propre” et plus comparable </t>
    </r>
  </si>
  <si>
    <t>couscous</t>
  </si>
  <si>
    <t xml:space="preserve">(utile pour RECHERCHEX / TROUVE), en supprimant une partie des pollutions typographiques </t>
  </si>
  <si>
    <t>crouton</t>
  </si>
  <si>
    <t>et des caractères invisibles.</t>
  </si>
  <si>
    <t>durum</t>
  </si>
  <si>
    <t>epeautre</t>
  </si>
  <si>
    <t>Découpage logique, dans l’ordre :</t>
  </si>
  <si>
    <t>farine</t>
  </si>
  <si>
    <t>1. Empêche Excel d’interpréter le texte comme une formule</t>
  </si>
  <si>
    <t>froment</t>
  </si>
  <si>
    <t>fruits à coque</t>
  </si>
  <si>
    <t>SI(OU(GAUCHE(C14;1)="-";GAUCHE(C14;1)="=");STXT(C14;2;99999);C14)</t>
  </si>
  <si>
    <t>gateau</t>
  </si>
  <si>
    <r>
      <t xml:space="preserve">Si le 1er caractère est </t>
    </r>
    <r>
      <rPr>
        <sz val="10"/>
        <color theme="1"/>
        <rFont val="Arial Unicode MS"/>
      </rPr>
      <t>-</t>
    </r>
    <r>
      <rPr>
        <sz val="11"/>
        <color theme="1"/>
        <rFont val="Calibri"/>
        <family val="2"/>
        <scheme val="minor"/>
      </rPr>
      <t xml:space="preserve"> ou </t>
    </r>
    <r>
      <rPr>
        <sz val="10"/>
        <color theme="1"/>
        <rFont val="Arial Unicode MS"/>
      </rPr>
      <t>=</t>
    </r>
    <r>
      <rPr>
        <sz val="11"/>
        <color theme="1"/>
        <rFont val="Calibri"/>
        <family val="2"/>
        <scheme val="minor"/>
      </rPr>
      <t>, il est supprimé (on prend le texte à partir du 2ᵉ caractère).</t>
    </r>
  </si>
  <si>
    <t>gluten</t>
  </si>
  <si>
    <t>Sinon, on garde C14 tel quel.</t>
  </si>
  <si>
    <t>kamut</t>
  </si>
  <si>
    <t>malt</t>
  </si>
  <si>
    <t>2. EPURAGE(...)</t>
  </si>
  <si>
    <t>nouilles</t>
  </si>
  <si>
    <t>Supprime beaucoup de caractères de contrôle “invisibles” (souvent issus de copier/coller).</t>
  </si>
  <si>
    <t>oats</t>
  </si>
  <si>
    <t>orge</t>
  </si>
  <si>
    <t>3. Normalise les tirets</t>
  </si>
  <si>
    <t>pain</t>
  </si>
  <si>
    <t>SUBSTITUE(...;"—";"-")</t>
  </si>
  <si>
    <t>panure</t>
  </si>
  <si>
    <t>SUBSTITUE(...;"–";"-")</t>
  </si>
  <si>
    <t>pates</t>
  </si>
  <si>
    <r>
      <t xml:space="preserve">Remplace les tirets longs (—) et moyens (–) par le tiret simple </t>
    </r>
    <r>
      <rPr>
        <sz val="10"/>
        <color theme="1"/>
        <rFont val="Arial Unicode MS"/>
      </rPr>
      <t>-</t>
    </r>
    <r>
      <rPr>
        <sz val="11"/>
        <color theme="1"/>
        <rFont val="Calibri"/>
        <family val="2"/>
        <scheme val="minor"/>
      </rPr>
      <t>.</t>
    </r>
  </si>
  <si>
    <t>rye</t>
  </si>
  <si>
    <t>Ça évite que “Mojito – classique” soit différent de “Mojito - classique”.</t>
  </si>
  <si>
    <t>seigle</t>
  </si>
  <si>
    <t>semolina</t>
  </si>
  <si>
    <t>4. Convertit les séparateurs invisibles en espace normal</t>
  </si>
  <si>
    <t>semoule</t>
  </si>
  <si>
    <t>SUBSTITUE(...;CAR(160);" ")</t>
  </si>
  <si>
    <t>spelt</t>
  </si>
  <si>
    <t>SUBSTITUE(...;CAR(9);" ")</t>
  </si>
  <si>
    <t>tortilla</t>
  </si>
  <si>
    <t>SUBSTITUE(...;CAR(13);" ")</t>
  </si>
  <si>
    <t>triticale</t>
  </si>
  <si>
    <t>SUBSTITUE(...;CAR(10);" ")</t>
  </si>
  <si>
    <t>wheat</t>
  </si>
  <si>
    <t>SUBSTITUE(...;" ";" ")</t>
  </si>
  <si>
    <t>wrap</t>
  </si>
  <si>
    <t>SUBSTITUE(...;" ";" ")</t>
  </si>
  <si>
    <t>croutons</t>
  </si>
  <si>
    <t>SUBSTITUE(...;" ";" ")</t>
  </si>
  <si>
    <t>croûtons</t>
  </si>
  <si>
    <t>babeurre</t>
  </si>
  <si>
    <r>
      <t>CAR(160)</t>
    </r>
    <r>
      <rPr>
        <sz val="11"/>
        <color theme="1"/>
        <rFont val="Calibri"/>
        <family val="2"/>
        <scheme val="minor"/>
      </rPr>
      <t xml:space="preserve"> : espace insécable classique (web/PDF)</t>
    </r>
  </si>
  <si>
    <t>beurre</t>
  </si>
  <si>
    <r>
      <t>CAR(9)</t>
    </r>
    <r>
      <rPr>
        <sz val="11"/>
        <color theme="1"/>
        <rFont val="Calibri"/>
        <family val="2"/>
        <scheme val="minor"/>
      </rPr>
      <t xml:space="preserve"> : tabulation</t>
    </r>
  </si>
  <si>
    <t>butter</t>
  </si>
  <si>
    <r>
      <t>CAR(13)</t>
    </r>
    <r>
      <rPr>
        <sz val="11"/>
        <color theme="1"/>
        <rFont val="Calibri"/>
        <family val="2"/>
        <scheme val="minor"/>
      </rPr>
      <t xml:space="preserve"> / </t>
    </r>
    <r>
      <rPr>
        <sz val="10"/>
        <color theme="1"/>
        <rFont val="Arial Unicode MS"/>
      </rPr>
      <t>CAR(10)</t>
    </r>
    <r>
      <rPr>
        <sz val="11"/>
        <color theme="1"/>
        <rFont val="Calibri"/>
        <family val="2"/>
        <scheme val="minor"/>
      </rPr>
      <t xml:space="preserve"> : retours chariot / sauts de ligne</t>
    </r>
  </si>
  <si>
    <t>casein</t>
  </si>
  <si>
    <t>caseinate</t>
  </si>
  <si>
    <r>
      <t>" "</t>
    </r>
    <r>
      <rPr>
        <sz val="11"/>
        <color theme="1"/>
        <rFont val="Calibri"/>
        <family val="2"/>
        <scheme val="minor"/>
      </rPr>
      <t xml:space="preserve"> : espace fine (souvent copiée depuis PDF)</t>
    </r>
  </si>
  <si>
    <t>caseine</t>
  </si>
  <si>
    <r>
      <t>" "</t>
    </r>
    <r>
      <rPr>
        <sz val="11"/>
        <color theme="1"/>
        <rFont val="Calibri"/>
        <family val="2"/>
        <scheme val="minor"/>
      </rPr>
      <t xml:space="preserve"> : espace “figure space” (PDF/typographie)</t>
    </r>
  </si>
  <si>
    <t>cheese</t>
  </si>
  <si>
    <r>
      <t>" "</t>
    </r>
    <r>
      <rPr>
        <sz val="11"/>
        <color theme="1"/>
        <rFont val="Calibri"/>
        <family val="2"/>
        <scheme val="minor"/>
      </rPr>
      <t xml:space="preserve"> : espace fine insécable U+202F (très fréquent dans les PDF)</t>
    </r>
  </si>
  <si>
    <t>cream</t>
  </si>
  <si>
    <r>
      <t xml:space="preserve">Tout ça est “aplati” en </t>
    </r>
    <r>
      <rPr>
        <b/>
        <sz val="11"/>
        <color theme="1"/>
        <rFont val="Calibri"/>
        <family val="2"/>
        <scheme val="minor"/>
      </rPr>
      <t>un espace standard</t>
    </r>
    <r>
      <rPr>
        <sz val="11"/>
        <color theme="1"/>
        <rFont val="Calibri"/>
        <family val="2"/>
        <scheme val="minor"/>
      </rPr>
      <t>.</t>
    </r>
  </si>
  <si>
    <t>creme</t>
  </si>
  <si>
    <t>creme liquide</t>
  </si>
  <si>
    <t>5. SUPPRESPACE(...)</t>
  </si>
  <si>
    <t>crème liquide</t>
  </si>
  <si>
    <t>Nettoie la mise en forme des espaces :</t>
  </si>
  <si>
    <t>fromage</t>
  </si>
  <si>
    <t>enlève les espaces en début/fin,</t>
  </si>
  <si>
    <t>lactose</t>
  </si>
  <si>
    <t>remplace les suites d’espaces par un seul espace.</t>
  </si>
  <si>
    <t>lactoserum</t>
  </si>
  <si>
    <t>Résultat final</t>
  </si>
  <si>
    <t>milk</t>
  </si>
  <si>
    <t>Tu obtiens un texte :</t>
  </si>
  <si>
    <t>petit lait</t>
  </si>
  <si>
    <t>sans caractères de contrôle,</t>
  </si>
  <si>
    <t>whey</t>
  </si>
  <si>
    <t>sans retours ligne/tabulations/espaces exotiques,</t>
  </si>
  <si>
    <t>yaourt</t>
  </si>
  <si>
    <t>avec des tirets homogènes,</t>
  </si>
  <si>
    <t>yogourt</t>
  </si>
  <si>
    <t>sans espaces multiples,</t>
  </si>
  <si>
    <t>farine de lupin</t>
  </si>
  <si>
    <r>
      <t xml:space="preserve">et sans </t>
    </r>
    <r>
      <rPr>
        <sz val="10"/>
        <color theme="1"/>
        <rFont val="Arial Unicode MS"/>
      </rPr>
      <t>-</t>
    </r>
    <r>
      <rPr>
        <sz val="11"/>
        <color theme="1"/>
        <rFont val="Calibri"/>
        <family val="2"/>
        <scheme val="minor"/>
      </rPr>
      <t>/</t>
    </r>
    <r>
      <rPr>
        <sz val="10"/>
        <color theme="1"/>
        <rFont val="Arial Unicode MS"/>
      </rPr>
      <t>=</t>
    </r>
    <r>
      <rPr>
        <sz val="11"/>
        <color theme="1"/>
        <rFont val="Calibri"/>
        <family val="2"/>
        <scheme val="minor"/>
      </rPr>
      <t xml:space="preserve"> en tête.</t>
    </r>
  </si>
  <si>
    <t>lupin</t>
  </si>
  <si>
    <r>
      <t xml:space="preserve">C’est typiquement une </t>
    </r>
    <r>
      <rPr>
        <b/>
        <sz val="11"/>
        <color theme="1"/>
        <rFont val="Calibri"/>
        <family val="2"/>
        <scheme val="minor"/>
      </rPr>
      <t>clé de comparaison</t>
    </r>
    <r>
      <rPr>
        <sz val="11"/>
        <color theme="1"/>
        <rFont val="Calibri"/>
        <family val="2"/>
        <scheme val="minor"/>
      </rPr>
      <t xml:space="preserve"> beaucoup plus fiable que le texte brut.</t>
    </r>
  </si>
  <si>
    <t>lupine</t>
  </si>
  <si>
    <t>calamar</t>
  </si>
  <si>
    <t>calamars</t>
  </si>
  <si>
    <t>coquillage</t>
  </si>
  <si>
    <t>que fait la formule supprimer les lignes vides</t>
  </si>
  <si>
    <t>coquilles saint jacques</t>
  </si>
  <si>
    <t>FILTRE(F14:F643;SUPPRESPACE(SUBSTITUE(F14:F643;CAR(160);""))&lt;&gt;"")</t>
  </si>
  <si>
    <t>encornet</t>
  </si>
  <si>
    <r>
      <t xml:space="preserve">Elle  renvoie </t>
    </r>
    <r>
      <rPr>
        <b/>
        <sz val="11"/>
        <color theme="1"/>
        <rFont val="Calibri"/>
        <family val="2"/>
        <scheme val="minor"/>
      </rPr>
      <t>uniquement les cellules “réellement remplies”</t>
    </r>
    <r>
      <rPr>
        <sz val="11"/>
        <color theme="1"/>
        <rFont val="Calibri"/>
        <family val="2"/>
        <scheme val="minor"/>
      </rPr>
      <t xml:space="preserve"> de </t>
    </r>
    <r>
      <rPr>
        <sz val="10"/>
        <color theme="1"/>
        <rFont val="Arial Unicode MS"/>
      </rPr>
      <t>F72:F81</t>
    </r>
    <r>
      <rPr>
        <sz val="11"/>
        <color theme="1"/>
        <rFont val="Calibri"/>
        <family val="2"/>
        <scheme val="minor"/>
      </rPr>
      <t xml:space="preserve">, </t>
    </r>
  </si>
  <si>
    <t>escargots</t>
  </si>
  <si>
    <t>en ignorant celles qui ne contiennent que des espaces (y compris des espaces insécables).</t>
  </si>
  <si>
    <t>escargot</t>
  </si>
  <si>
    <t>Détail, morceau par morceau :</t>
  </si>
  <si>
    <t>huitre</t>
  </si>
  <si>
    <t>huitres</t>
  </si>
  <si>
    <t>SUBSTITUE(F14:F643;CAR(160);"")</t>
  </si>
  <si>
    <t>mollusque</t>
  </si>
  <si>
    <r>
      <t>enlève l’</t>
    </r>
    <r>
      <rPr>
        <b/>
        <sz val="11"/>
        <color theme="1"/>
        <rFont val="Calibri"/>
        <family val="2"/>
        <scheme val="minor"/>
      </rPr>
      <t>espace insécable</t>
    </r>
    <r>
      <rPr>
        <sz val="11"/>
        <color theme="1"/>
        <rFont val="Calibri"/>
        <family val="2"/>
        <scheme val="minor"/>
      </rPr>
      <t xml:space="preserve"> (CAR(160)) dans chaque cellule de la plage.</t>
    </r>
  </si>
  <si>
    <t>mollusques</t>
  </si>
  <si>
    <t>moule</t>
  </si>
  <si>
    <t>SUPPRESPACE(...)</t>
  </si>
  <si>
    <t>moules</t>
  </si>
  <si>
    <t>supprime les espaces en trop (début/fin) et réduit les espaces multiples.</t>
  </si>
  <si>
    <t>mussels</t>
  </si>
  <si>
    <r>
      <t xml:space="preserve">Donc si une cellule contenait juste des espaces/insécables, elle devient </t>
    </r>
    <r>
      <rPr>
        <sz val="10"/>
        <color theme="1"/>
        <rFont val="Arial Unicode MS"/>
      </rPr>
      <t>""</t>
    </r>
    <r>
      <rPr>
        <sz val="11"/>
        <color theme="1"/>
        <rFont val="Calibri"/>
        <family val="2"/>
        <scheme val="minor"/>
      </rPr>
      <t xml:space="preserve"> après nettoyage.</t>
    </r>
  </si>
  <si>
    <t>octopus</t>
  </si>
  <si>
    <t>oyster</t>
  </si>
  <si>
    <t>...&lt;&gt;""</t>
  </si>
  <si>
    <t>oysters</t>
  </si>
  <si>
    <r>
      <t xml:space="preserve">crée un test VRAI/FAUX : </t>
    </r>
    <r>
      <rPr>
        <b/>
        <sz val="11"/>
        <color theme="1"/>
        <rFont val="Calibri"/>
        <family val="2"/>
        <scheme val="minor"/>
      </rPr>
      <t>VRAI</t>
    </r>
    <r>
      <rPr>
        <sz val="11"/>
        <color theme="1"/>
        <rFont val="Calibri"/>
        <family val="2"/>
        <scheme val="minor"/>
      </rPr>
      <t xml:space="preserve"> si, après nettoyage, il reste du texte ; </t>
    </r>
    <r>
      <rPr>
        <b/>
        <sz val="11"/>
        <color theme="1"/>
        <rFont val="Calibri"/>
        <family val="2"/>
        <scheme val="minor"/>
      </rPr>
      <t>FAUX</t>
    </r>
    <r>
      <rPr>
        <sz val="11"/>
        <color theme="1"/>
        <rFont val="Calibri"/>
        <family val="2"/>
        <scheme val="minor"/>
      </rPr>
      <t xml:space="preserve"> sinon.</t>
    </r>
  </si>
  <si>
    <t>palourde</t>
  </si>
  <si>
    <t>palourdes</t>
  </si>
  <si>
    <t>FILTRE(F14:F643; test)</t>
  </si>
  <si>
    <t>pétoncle</t>
  </si>
  <si>
    <r>
      <t xml:space="preserve">garde </t>
    </r>
    <r>
      <rPr>
        <b/>
        <sz val="11"/>
        <color theme="1"/>
        <rFont val="Calibri"/>
        <family val="2"/>
        <scheme val="minor"/>
      </rPr>
      <t>les valeurs originales</t>
    </r>
    <r>
      <rPr>
        <sz val="11"/>
        <color theme="1"/>
        <rFont val="Calibri"/>
        <family val="2"/>
        <scheme val="minor"/>
      </rPr>
      <t xml:space="preserve"> de </t>
    </r>
    <r>
      <rPr>
        <sz val="10"/>
        <color theme="1"/>
        <rFont val="Arial Unicode MS"/>
      </rPr>
      <t>F14:F643</t>
    </r>
    <r>
      <rPr>
        <sz val="11"/>
        <color theme="1"/>
        <rFont val="Calibri"/>
        <family val="2"/>
        <scheme val="minor"/>
      </rPr>
      <t xml:space="preserve"> là où le test est VRAI (et les renvoie en “déversement”), </t>
    </r>
  </si>
  <si>
    <t>poulpe</t>
  </si>
  <si>
    <t>en conservant l’ordre.</t>
  </si>
  <si>
    <t>scallop</t>
  </si>
  <si>
    <t>scallops</t>
  </si>
  <si>
    <t>seiche</t>
  </si>
  <si>
    <t>squid</t>
  </si>
  <si>
    <t>st jacques</t>
  </si>
  <si>
    <t>bulots</t>
  </si>
  <si>
    <t>graines de moutarde</t>
  </si>
  <si>
    <t>moutarde</t>
  </si>
  <si>
    <t>mustard</t>
  </si>
  <si>
    <t>albumine</t>
  </si>
  <si>
    <t>blanc d oeuf</t>
  </si>
  <si>
    <t>blanc d'œuf</t>
  </si>
  <si>
    <t>blancs d'œufs</t>
  </si>
  <si>
    <t>egg</t>
  </si>
  <si>
    <t>egg white</t>
  </si>
  <si>
    <t>egg yolk</t>
  </si>
  <si>
    <t>jaune d oeuf</t>
  </si>
  <si>
    <t>jaune d'œuf</t>
  </si>
  <si>
    <t>jaunes d'œufs</t>
  </si>
  <si>
    <t>mayonnaise</t>
  </si>
  <si>
    <t>meringue</t>
  </si>
  <si>
    <t>oeuf</t>
  </si>
  <si>
    <t>oeufs</t>
  </si>
  <si>
    <t>œufs entiers</t>
  </si>
  <si>
    <t>omelette</t>
  </si>
  <si>
    <t>ovalbumine</t>
  </si>
  <si>
    <t>ovoproduit</t>
  </si>
  <si>
    <t>anchois</t>
  </si>
  <si>
    <t>anchovy</t>
  </si>
  <si>
    <t>cabillaud</t>
  </si>
  <si>
    <t>cod</t>
  </si>
  <si>
    <t>colin</t>
  </si>
  <si>
    <t>fish</t>
  </si>
  <si>
    <t>haddock</t>
  </si>
  <si>
    <t>hareng</t>
  </si>
  <si>
    <t>maquereau</t>
  </si>
  <si>
    <t>morue</t>
  </si>
  <si>
    <t>pieuvre</t>
  </si>
  <si>
    <t>poisson</t>
  </si>
  <si>
    <t>poissons</t>
  </si>
  <si>
    <t>salmon</t>
  </si>
  <si>
    <t>sardine</t>
  </si>
  <si>
    <t>saumon</t>
  </si>
  <si>
    <t>surimi</t>
  </si>
  <si>
    <t>truite</t>
  </si>
  <si>
    <t>tuna</t>
  </si>
  <si>
    <t>sesame</t>
  </si>
  <si>
    <t>edamame</t>
  </si>
  <si>
    <t>lecithine de soja</t>
  </si>
  <si>
    <t>miso</t>
  </si>
  <si>
    <t>proteine de soja</t>
  </si>
  <si>
    <t>sauce soja</t>
  </si>
  <si>
    <t>shoyu</t>
  </si>
  <si>
    <t>soja</t>
  </si>
  <si>
    <t>soy</t>
  </si>
  <si>
    <t>soya</t>
  </si>
  <si>
    <t>soybean</t>
  </si>
  <si>
    <t>tamari</t>
  </si>
  <si>
    <t>tempeh</t>
  </si>
  <si>
    <t>tofu</t>
  </si>
  <si>
    <t>anhydride sulfureux</t>
  </si>
  <si>
    <t>bisulfite</t>
  </si>
  <si>
    <t>e220</t>
  </si>
  <si>
    <t>e221</t>
  </si>
  <si>
    <t>e222</t>
  </si>
  <si>
    <t>e223</t>
  </si>
  <si>
    <t>e224</t>
  </si>
  <si>
    <t>e225</t>
  </si>
  <si>
    <t>e226</t>
  </si>
  <si>
    <t>e227</t>
  </si>
  <si>
    <t>e228</t>
  </si>
  <si>
    <t>metabisulfite</t>
  </si>
  <si>
    <t>sulfites</t>
  </si>
  <si>
    <t>sulfur dioxide</t>
  </si>
  <si>
    <t>sulphite</t>
  </si>
  <si>
    <t>sulphites</t>
  </si>
  <si>
    <t>⚠ Détection heuristique par mots-clés : utile pour repérer rapidement des risques, mais à valider sur étiquettes / fiches techniques fournisseurs.</t>
  </si>
  <si>
    <t>Allergènes</t>
  </si>
  <si>
    <t>⚠ Lait</t>
  </si>
  <si>
    <t>⚠ Arachides</t>
  </si>
  <si>
    <t>⚠ Céleri</t>
  </si>
  <si>
    <t>⚠ Crustacés</t>
  </si>
  <si>
    <t>⚠ Fruits à coque</t>
  </si>
  <si>
    <t>⚠ Gluten</t>
  </si>
  <si>
    <t>⚠ Lupin</t>
  </si>
  <si>
    <t>⚠ Mollusques</t>
  </si>
  <si>
    <t>⚠ Œufs</t>
  </si>
  <si>
    <t>⚠ Poissons</t>
  </si>
  <si>
    <t>⚠ Sésame</t>
  </si>
  <si>
    <t>⚠ Soja</t>
  </si>
  <si>
    <t>⚠ Sulfites</t>
  </si>
  <si>
    <t>⚠ Moutarde</t>
  </si>
  <si>
    <t>Col.21</t>
  </si>
  <si>
    <t>Col.22</t>
  </si>
  <si>
    <t>Col.23</t>
  </si>
  <si>
    <t>Col.24</t>
  </si>
  <si>
    <t>Col.25</t>
  </si>
  <si>
    <t>Conditionnement : barquettes, assiettes ou autre (à préciser).►</t>
  </si>
  <si>
    <t>barquette(s)</t>
  </si>
  <si>
    <t>Poids garniture principale par convive</t>
  </si>
  <si>
    <t>collage Spécial Valeurs 1.2.3 pour ne pas coller les formules</t>
  </si>
  <si>
    <t>③  Denrées</t>
  </si>
  <si>
    <t>PATE A BEIGNETS</t>
  </si>
  <si>
    <t>farine type 45</t>
  </si>
  <si>
    <t>eau tiède</t>
  </si>
  <si>
    <t>levure de bière</t>
  </si>
  <si>
    <t>fécule de pommes de terre</t>
  </si>
  <si>
    <t>eau froide</t>
  </si>
  <si>
    <t>pistils de safran</t>
  </si>
  <si>
    <t>BEIGNETS DE FLEURS D'ACACIA</t>
  </si>
  <si>
    <t>grappes de fleurs d'acacia</t>
  </si>
  <si>
    <t>huile de pépins de raisin</t>
  </si>
  <si>
    <t>fleur de sel</t>
  </si>
  <si>
    <t>farine type 45 *</t>
  </si>
  <si>
    <t>jaunes d'œufs *</t>
  </si>
  <si>
    <t>crème liquide *</t>
  </si>
  <si>
    <t>Puis collez dans les colonnes AJ et AK</t>
  </si>
  <si>
    <t xml:space="preserve">Auteur : Joel Leboucher • Rochefort sur Mer |  Date : 04 Février 2026  |  heure : 11h30 |  Suite à une demande de  Bruno Lesbat| Document réalisé avec l'aide de ChatGPT </t>
  </si>
  <si>
    <t xml:space="preserve">Saisissez vos fiches découpez le texte à la largeur des PHASES DE PROGRESSION </t>
  </si>
  <si>
    <t>Détectez les Allergènes</t>
  </si>
  <si>
    <t>Desserts assiette</t>
  </si>
  <si>
    <t>Saisissez ou collez vos denrées colonne BA</t>
  </si>
  <si>
    <t>Copiez les colonnes BB et BC</t>
  </si>
  <si>
    <t>Col.26</t>
  </si>
  <si>
    <t>← largeurs actuelles des colonnes</t>
  </si>
  <si>
    <t>&lt; ✅ largeurs conseillées</t>
  </si>
  <si>
    <t xml:space="preserve"> </t>
  </si>
  <si>
    <t>📝 Instructions for the Postit — adapt according to template</t>
  </si>
  <si>
    <t>📝 Modo de empleo del Postit — adaptación según modelo</t>
  </si>
  <si>
    <t>He escrito “Postit” deliberadamente; la otra versión es una marca registrada.</t>
  </si>
  <si>
    <t>🧩 How to use the POSTIT</t>
  </si>
  <si>
    <t>To duplicate this POSTIT – 3 methods</t>
  </si>
  <si>
    <t>🧩 Modo de uso del POSTIT</t>
  </si>
  <si>
    <t>Para duplicar este POSTIT – 3 métodos</t>
  </si>
  <si>
    <t>1️⃣ Make a copy of this postit.</t>
  </si>
  <si>
    <t>Method 1 – Duplicate the entire sheet</t>
  </si>
  <si>
    <t>1️⃣ Haz una copia de este postit.</t>
  </si>
  <si>
    <t>Método 1 – Duplicar toda la hoja</t>
  </si>
  <si>
    <t>Then enter your recipe on the copy.</t>
  </si>
  <si>
    <t>1. Hold down Ctrl.</t>
  </si>
  <si>
    <t>Luego introduce tu receta en la copia.</t>
  </si>
  <si>
    <t>1. Mantén presionada la tecla Ctrl.</t>
  </si>
  <si>
    <t>2️⃣ ✂️ On the copy — lines you can delete to shorten:</t>
  </si>
  <si>
    <t>2. Click on the sheet tab (at the bottom).</t>
  </si>
  <si>
    <t>2️⃣ ✂️ En la copia — líneas que puedes eliminar para acortar:</t>
  </si>
  <si>
    <t>2. Haz clic en la pestaña de la hoja (abajo).</t>
  </si>
  <si>
    <t>Lines with a white ► on orange background</t>
  </si>
  <si>
    <t>3. Drag the tab to the right, then release: the sheet is copied with the postit.</t>
  </si>
  <si>
    <t>Líneas con un ► blanco sobre fondo naranja</t>
  </si>
  <si>
    <t>3. Arrastra la pestaña hacia la derecha y suéltala: la hoja se copia con el postit.</t>
  </si>
  <si>
    <t>Lines with a black ►</t>
  </si>
  <si>
    <t>Líneas con un ► negro</t>
  </si>
  <si>
    <t>Another option: delete lines with ► on lavender background</t>
  </si>
  <si>
    <t>Method 2 – Copy the postit columns</t>
  </si>
  <si>
    <t>Otra opción: eliminar las líneas con ► sobre fondo lavanda</t>
  </si>
  <si>
    <t>Método 2 – Copiar las columnas del postit</t>
  </si>
  <si>
    <t>to shorten the postit even more.</t>
  </si>
  <si>
    <t>1. Click on the column letter row (A, B, C…)</t>
  </si>
  <si>
    <t>para acortar aún más el postit.</t>
  </si>
  <si>
    <t>1. Haz clic en la fila de letras de las columnas (A, B, C…)</t>
  </si>
  <si>
    <t>🔸👉 Important: If you delete lavender lines,</t>
  </si>
  <si>
    <t>to select the postit columns.</t>
  </si>
  <si>
    <t>🔸👉 Consecuencia: Si eliminas las líneas lavanda,</t>
  </si>
  <si>
    <t>para seleccionar las columnas del postit.</t>
  </si>
  <si>
    <t>you will no longer be able to paste progression additions.</t>
  </si>
  <si>
    <t>2. Copy (Ctrl+C).</t>
  </si>
  <si>
    <t>ya no podrás pegar los complementos de progresión.</t>
  </si>
  <si>
    <t>2. Copia (Ctrl+C).</t>
  </si>
  <si>
    <t>3. Paste (Ctrl+V) into a blank sheet.</t>
  </si>
  <si>
    <t>3️⃣ ⚠ Líneas que NUNCA debes eliminar</t>
  </si>
  <si>
    <t>3. Pega (Ctrl+V) en una hoja en blanco.</t>
  </si>
  <si>
    <t>DO NOT DELETE LINES A ON GREEN BACKGROUND</t>
  </si>
  <si>
    <t>NO ELIMINES LAS LÍNEAS A CON FONDO VERDE</t>
  </si>
  <si>
    <t>Excel uses them for formula functionality.</t>
  </si>
  <si>
    <t>Method 3 – Copy only the postit area</t>
  </si>
  <si>
    <t>Excel las utiliza para el funcionamiento de las fórmulas.</t>
  </si>
  <si>
    <t>Método 3 – Copiar solo el área del postit</t>
  </si>
  <si>
    <t>1. Click on the red A cell (top left of the postit).</t>
  </si>
  <si>
    <t>1. Haz clic en la celda roja A (esquina superior izquierda del postit).</t>
  </si>
  <si>
    <t>2. Extend the selection to the bottom-right cell of the postit.</t>
  </si>
  <si>
    <t>2. Extiende la selección hasta la última celda abajo a la derecha del postit.</t>
  </si>
  <si>
    <t>3. Copy and paste into a preformatted sheet with the correct column widths.</t>
  </si>
  <si>
    <t>3. Copia y pega en una hoja preformateada con los anchos de columna correctos.</t>
  </si>
  <si>
    <t>📋 QUICK USER GUIDE</t>
  </si>
  <si>
    <t>🔄 CHANGE POSTIT</t>
  </si>
  <si>
    <t>📋 GUÍA RÁPIDA DE USO</t>
  </si>
  <si>
    <t>🔄 CAMBIAR POSTIT</t>
  </si>
  <si>
    <t>1️⃣ Paste your "Postit" in the red cell A</t>
  </si>
  <si>
    <t>1️⃣ Select the entire “Postit”: from the first red cell A in the top-left to the last cell in the bottom-right.</t>
  </si>
  <si>
    <t>1️⃣ Pegue su "Postit" en la celda A roja</t>
  </si>
  <si>
    <t>1️⃣ Seleccione todo el “Postit”: desde la primera celda A roja arriba a la izquierda hasta la última celda abajo a la derecha.</t>
  </si>
  <si>
    <t>plates</t>
  </si>
  <si>
    <t>platos</t>
  </si>
  <si>
    <t>2️⃣ Fill in ingredients + quantities</t>
  </si>
  <si>
    <t>2️⃣ Rellene alimentos/ingredientes + cantidades</t>
  </si>
  <si>
    <t>3️⃣ Author &gt; paste the --FAMILY &gt; Parent recipe?</t>
  </si>
  <si>
    <r>
      <t xml:space="preserve">2️⃣ Turn off </t>
    </r>
    <r>
      <rPr>
        <b/>
        <sz val="11"/>
        <color theme="1"/>
        <rFont val="Calibri"/>
        <family val="2"/>
        <scheme val="minor"/>
      </rPr>
      <t>Merge &amp; Center</t>
    </r>
    <r>
      <rPr>
        <sz val="11"/>
        <color theme="1"/>
        <rFont val="Calibri"/>
        <family val="2"/>
        <scheme val="minor"/>
      </rPr>
      <t xml:space="preserve"> and </t>
    </r>
    <r>
      <rPr>
        <b/>
        <sz val="11"/>
        <color theme="1"/>
        <rFont val="Calibri"/>
        <family val="2"/>
        <scheme val="minor"/>
      </rPr>
      <t>Wrap Text</t>
    </r>
    <r>
      <rPr>
        <sz val="11"/>
        <color theme="1"/>
        <rFont val="Calibri"/>
        <family val="2"/>
        <scheme val="minor"/>
      </rPr>
      <t>.</t>
    </r>
  </si>
  <si>
    <t>3️⃣ Autor &gt; pegue la --FAMILIA &gt; ¿Receta madre?</t>
  </si>
  <si>
    <r>
      <t xml:space="preserve">2️⃣ Desactive </t>
    </r>
    <r>
      <rPr>
        <b/>
        <sz val="11"/>
        <color theme="1"/>
        <rFont val="Calibri"/>
        <family val="2"/>
        <scheme val="minor"/>
      </rPr>
      <t>Combinar y centrar</t>
    </r>
    <r>
      <rPr>
        <sz val="11"/>
        <color theme="1"/>
        <rFont val="Calibri"/>
        <family val="2"/>
        <scheme val="minor"/>
      </rPr>
      <t xml:space="preserve"> y </t>
    </r>
    <r>
      <rPr>
        <b/>
        <sz val="11"/>
        <color theme="1"/>
        <rFont val="Calibri"/>
        <family val="2"/>
        <scheme val="minor"/>
      </rPr>
      <t>Ajustar texto</t>
    </r>
    <r>
      <rPr>
        <sz val="11"/>
        <color theme="1"/>
        <rFont val="Calibri"/>
        <family val="2"/>
        <scheme val="minor"/>
      </rPr>
      <t>.</t>
    </r>
  </si>
  <si>
    <t>4️⃣ Author reference &gt; your reference &gt; Duplicated for</t>
  </si>
  <si>
    <t>4️⃣ Referencia del autor &gt; su referencia &gt; Duplicado para</t>
  </si>
  <si>
    <t>5️⃣ PROGRESSION PHASES</t>
  </si>
  <si>
    <t>3️⃣ Delete all content: text and values.</t>
  </si>
  <si>
    <t>5️⃣ FASES DE PROGRESIÓN</t>
  </si>
  <si>
    <t>3️⃣ Borre todo el contenido: texto y valores.</t>
  </si>
  <si>
    <t>💡 Tip: Paste your text → always use Paste Special → Values!</t>
  </si>
  <si>
    <t>4️⃣ Paste the new Postit starting from the red cell A.</t>
  </si>
  <si>
    <t>💡 Consejo: Pegue su texto → utilice siempre Pegado especial → Valores.</t>
  </si>
  <si>
    <t>4️⃣ Pegue el nuevo Postit a partir de la celda A roja.</t>
  </si>
  <si>
    <t>I intentionally typed "Postit" because the other version is a brand.</t>
  </si>
  <si>
    <t>If you hide columns, press F9 to refresh/update.</t>
  </si>
  <si>
    <t>He escrito "Postit" a propósito porque la otra versión es una marca.</t>
  </si>
  <si>
    <t>Si oculta columnas, pulse F9 para actualizar.</t>
  </si>
  <si>
    <t>📝 Manually split text across multiple cells</t>
  </si>
  <si>
    <t>📝 Dividir manualmente un texto en varias celdas</t>
  </si>
  <si>
    <t>1️⃣ Keep the full text in one cell (e.g. B10).</t>
  </si>
  <si>
    <t>4️⃣ Go down to B11 → Ctrl+V (paste the rest).</t>
  </si>
  <si>
    <t>1️⃣ Mantén el texto completo en una sola celda (por ejemplo, B10).</t>
  </si>
  <si>
    <t>2️⃣ In the formula bar, find where to cut, then</t>
  </si>
  <si>
    <t>Repeat in B11, B12…</t>
  </si>
  <si>
    <t>2️⃣ En la barra de fórmulas, localiza dónde cortar y retrocede hasta</t>
  </si>
  <si>
    <t>Repite en B11, B12…</t>
  </si>
  <si>
    <t>go back to a space between two words.</t>
  </si>
  <si>
    <t>until you have one part of the text per cell.</t>
  </si>
  <si>
    <t xml:space="preserve"> un espacio entre dos palabras.</t>
  </si>
  <si>
    <t>hasta tener una parte del texto en cada celda.</t>
  </si>
  <si>
    <t>3️⃣ Select everything after that space</t>
  </si>
  <si>
    <t>3️⃣ Selecciona todo lo que hay después de ese espacio</t>
  </si>
  <si>
    <t>→ Ctrl+X (cut) → Enter: the first part stays in B10.</t>
  </si>
  <si>
    <t>→ Ctrl+X (cortar) → Intro: la primera parte queda en B10.</t>
  </si>
  <si>
    <t>circuit.1.2.5</t>
  </si>
  <si>
    <t>① the NAME OF THE RECIPE</t>
  </si>
  <si>
    <t xml:space="preserve"> the Family</t>
  </si>
  <si>
    <t>① el NOMBRE DE LA RECETA</t>
  </si>
  <si>
    <t xml:space="preserve"> la Familia</t>
  </si>
  <si>
    <t>pastry--ENTREMET</t>
  </si>
  <si>
    <t>pastelería--ENTREMET</t>
  </si>
  <si>
    <t>② the AUTHOR : &gt;</t>
  </si>
  <si>
    <t>YOU</t>
  </si>
  <si>
    <t>the - or double -- are important for text extraction (see the identification sheet)</t>
  </si>
  <si>
    <t>② el AUTOR : &gt;</t>
  </si>
  <si>
    <t>USTED</t>
  </si>
  <si>
    <t>los - o dobles -- son importantes para la extracción de texto (ver la ficha de identificación)</t>
  </si>
  <si>
    <t>Recette mère ► MILLE-FEUILLE meringue et chiboust pamplemousse aux fraises des bois ► Famille = pâtisserie--ENTREMET ► CHIBOUST PAMPLEMOUSSE  ⓫  Dupliquée pour 20 couverts</t>
  </si>
  <si>
    <t>Component of &gt;</t>
  </si>
  <si>
    <t>Master recipe ► Guinea fowl ballotine ► Famille = paste it — FAMILY ► NAME OF YOUR RECIPE   for 20 kg</t>
  </si>
  <si>
    <t>Constituyente de &gt;</t>
  </si>
  <si>
    <t>Receta madre ► MILLE-FEUILLE meringue et chiboust pamplemousse aux fraises des bois ► Famille = pegue esto — FAMILIA ► NOMBRE DE SU RECETA   para 20 desserts</t>
  </si>
  <si>
    <t>AA14&amp;" "&amp;AB14&amp;" ► Famille = "&amp;AC8&amp;" ► "&amp;X8&amp;" "&amp;AC11&amp;" "&amp;AD11&amp;" for "&amp;AC13&amp;" "&amp;AD13</t>
  </si>
  <si>
    <t>AP14&amp;" "&amp;AQ14&amp;" ► Famille = "&amp;AR8&amp;" ► "&amp;AM8&amp;" "&amp;AR11&amp;" "&amp;AS11&amp;" para "&amp;AR13&amp;" "&amp;AS13</t>
  </si>
  <si>
    <t>Master recipe ► Recipe intended for which preparation</t>
  </si>
  <si>
    <t>Receta madre ► Receta prevista para qué preparación</t>
  </si>
  <si>
    <t xml:space="preserve">Master recipe ► </t>
  </si>
  <si>
    <t>MILLE-FEUILLE with meringue and grapefruit chiboust with wild strawberries</t>
  </si>
  <si>
    <t>Receta madre ►</t>
  </si>
  <si>
    <t xml:space="preserve"> MILHOJAS con merengue y chiboust de pomelo con fresas del bosque</t>
  </si>
  <si>
    <t>Scope or circuit  1- 2-3-5-6</t>
  </si>
  <si>
    <t>Campo de aplicación o circuito  1- 2-3-5-6</t>
  </si>
  <si>
    <t>Scope or document circuit</t>
  </si>
  <si>
    <t>1 Archiving</t>
  </si>
  <si>
    <t>Campo de aplicación o circuito de los documentos</t>
  </si>
  <si>
    <t>1 Archivo</t>
  </si>
  <si>
    <t>3 Quality manager</t>
  </si>
  <si>
    <t>3 Responsable de calidad</t>
  </si>
  <si>
    <t>4 Director</t>
  </si>
  <si>
    <t>5 Cooks</t>
  </si>
  <si>
    <t>5 Cocineros</t>
  </si>
  <si>
    <t>6 Storekeeper</t>
  </si>
  <si>
    <t>6 Almacenero</t>
  </si>
  <si>
    <t>❾ Referencia Autor</t>
  </si>
  <si>
    <t>❿   Duplicada para</t>
  </si>
  <si>
    <t>④ Quantity or Number of units per sheet</t>
  </si>
  <si>
    <t>④ Cantidad o Número de unidades según ficha</t>
  </si>
  <si>
    <t>⑤ What</t>
  </si>
  <si>
    <t>eggs - thighs - tarts - portions or - CB = bar spoon - BS = Barspoon - CC = teaspoon - CT = tea spoon - CP = soup spoon - QS = sufficient quantity - PM = for the record - GN trays 1/1 - ladles...etc</t>
  </si>
  <si>
    <t>⑤ Qué</t>
  </si>
  <si>
    <t>huevos - muslos - tartas - raciones o - CB = cuchara de bar - BS = Barspoon - CC = cucharilla - CT = cucharita de té - CP = cuchara sopera - QS = cantidad suficiente - PM = para memoria - bandejas GN 1/1 - cucharones...etc.</t>
  </si>
  <si>
    <t>when you enter a number of units ⑤</t>
  </si>
  <si>
    <t>cuando introduce un número de unidades ⑤</t>
  </si>
  <si>
    <t>and a Weight or Volume ⑥ “de/of” appears automatically to indicate that you are entering a per-unit weight</t>
  </si>
  <si>
    <t>y un Peso o Volumen ⑥ aparece “de” automáticamente para indicar que está introduciendo un peso por unidad</t>
  </si>
  <si>
    <t>⑥ Weight or Volume adjust the decimals (+ or − from 0</t>
  </si>
  <si>
    <t>⑥ Peso o Volumen ajuste los decimales (+ o − desde 0)</t>
  </si>
  <si>
    <t>anything not entered in column ⑥ Weight or Volume</t>
  </si>
  <si>
    <t>todo lo que no se introduzca en la columna ⑥ Peso o Volumen</t>
  </si>
  <si>
    <t>will not be counted in the weights</t>
  </si>
  <si>
    <t>no se contabilizará en los pesos</t>
  </si>
  <si>
    <t>Products sold by the piece &gt; quantity 27 egg yolks and weight of 1 yolk</t>
  </si>
  <si>
    <t>Productos por pieza &gt;  número 27 yemas de huevo y peso de 1 yema</t>
  </si>
  <si>
    <t>¼ bunch of herbs as 0.25 or as quarter(s)</t>
  </si>
  <si>
    <t>¼ de manojo de finas hierbas como 0,25 o en cuarto(s)</t>
  </si>
  <si>
    <t>Milk 0.75 or 3 quarter/L  - ½ lemon 0.5 or 1 half/halves</t>
  </si>
  <si>
    <t>Leche 0,75 o 3 cuartos/L  - ½ limón 0,5 o 1 medio(s)</t>
  </si>
  <si>
    <t>Según el modelo y el número de columnas puede obtener este tipo de resultado</t>
  </si>
  <si>
    <t>⑥ Peso o Volumen</t>
  </si>
  <si>
    <t>Cantidad</t>
  </si>
  <si>
    <t>Qué</t>
  </si>
  <si>
    <t>nata/crema</t>
  </si>
  <si>
    <t>ralladura de pomelo</t>
  </si>
  <si>
    <t>Peso</t>
  </si>
  <si>
    <t>Unidades</t>
  </si>
  <si>
    <t>Peso del Autor sin coef.</t>
  </si>
  <si>
    <t xml:space="preserve"> Sus pesos con coef.</t>
  </si>
  <si>
    <t>Equivalencias redondeadas</t>
  </si>
  <si>
    <t>▲ en esta columna la presencia de la función BUSCARX es imprescindible para el funcionamiento de las hojas de directorio</t>
  </si>
  <si>
    <t>SIERREUR(RECHERCHEX(MAJUSCULE(SUPPRESPACE(W77));MAJUSCULE(SUPPRESPACE(S90:AG90));S91:AG91;RECHERCHEX(MAJUSCULE(SUPPRESPACE(W77));MAJUSCULE(SUPPRESPACE(S92:AG92));S93:AG93;0))*V77*SI(S77&gt;0;S77;1);0)</t>
  </si>
  <si>
    <t>SI(W77="";"";SI(NB.SI(Z90:AG90;SUBSTITUE(SUPPRESPACE(W77);" (s)";""))+NB.SI(Z92:AG92;SUBSTITUE(SUPPRESPACE(W77);" (s)";""))&gt;0;SI(ARRONDI(AF77;3)&gt;=1;ARRONDI(AF77;3)&amp;" L";MAX(1;ARRONDI(AF77*100;0))&amp;" cl");SI(NB.SI(S90:X90;SUBSTITUE(SUPPRESPACE(W77);" (s)";""))+NB.SI(S92:X92;SUBSTITUE(SUPPRESPACE(W77);" (s)";""))&gt;0;SI(ARRONDI(AF77;3)&gt;=1;ARRONDI(AF77;3)&amp;" Kg";MAX(1;ARRONDI(AF77*1000;0))&amp;" g");"")))</t>
  </si>
  <si>
    <t>“de/of” appears automatically to avoid any confusion “27” “egg yolks” “de/of” “20 g”</t>
  </si>
  <si>
    <t>aparece “de” automáticamente para evitar confusión “27” “yemas de huevo” “de” “20 g”</t>
  </si>
  <si>
    <t>OR this layout</t>
  </si>
  <si>
    <t>O esta presentación</t>
  </si>
  <si>
    <t xml:space="preserve"> Your gross weights and volumes with coef.</t>
  </si>
  <si>
    <t xml:space="preserve"> % Loss</t>
  </si>
  <si>
    <t xml:space="preserve"> Your net weights and volumes with coef.</t>
  </si>
  <si>
    <t xml:space="preserve"> Sus pesos y volúmenes brutos con coef.</t>
  </si>
  <si>
    <t xml:space="preserve"> % Merma</t>
  </si>
  <si>
    <t xml:space="preserve"> Sus pesos y volúmenes netos con coef.</t>
  </si>
  <si>
    <t xml:space="preserve"> Foodstuffs</t>
  </si>
  <si>
    <t xml:space="preserve"> Géneros</t>
  </si>
  <si>
    <t>Heavy cream</t>
  </si>
  <si>
    <t>Nata/crema líquida</t>
  </si>
  <si>
    <t>Grand Marnier</t>
  </si>
  <si>
    <t>apples</t>
  </si>
  <si>
    <t>manzanas</t>
  </si>
  <si>
    <t>Quantity or number of units, your choice</t>
  </si>
  <si>
    <t>Cantidad o número de unidades a elección</t>
  </si>
  <si>
    <t>Productos por pieza &gt; número 27 yemas de huevo y peso de 1 yema</t>
  </si>
  <si>
    <t>⑥ Weight or Volume</t>
  </si>
  <si>
    <t>Quantity</t>
  </si>
  <si>
    <t>What</t>
  </si>
  <si>
    <t>bunches</t>
  </si>
  <si>
    <t>¼ bunch of herbs</t>
  </si>
  <si>
    <t>manojos</t>
  </si>
  <si>
    <t>¼ de manojo de finas hierbas</t>
  </si>
  <si>
    <t>lemons</t>
  </si>
  <si>
    <t>½ lemon</t>
  </si>
  <si>
    <t>limones</t>
  </si>
  <si>
    <t>½ limón</t>
  </si>
  <si>
    <t>liters</t>
  </si>
  <si>
    <t>¾ liter</t>
  </si>
  <si>
    <t>litros</t>
  </si>
  <si>
    <t>¾ de litro</t>
  </si>
  <si>
    <t>anything not entered in column ⑥ Weight or Volume will not be counted in the weights</t>
  </si>
  <si>
    <t>todo lo que no se introduzca en la columna ⑥ Peso o Volumen no se contabilizará en los pesos</t>
  </si>
  <si>
    <t>One missing dot or one extra space and Excel won’t recognize it. So use Copy / Paste</t>
  </si>
  <si>
    <t>Un punto que falte o un espacio de más y Excel no lo reconoce. Así que use Copiar / Pegar</t>
  </si>
  <si>
    <t>⑥ Weight or Volume adjust the decimals (+ or − from 0)</t>
  </si>
  <si>
    <t>when you paste 1 Quarter; 1 Half; 1 Third in col. ⑤ What there is no weight; the result appears as a quantity in columns 18 - 19 Units and What?</t>
  </si>
  <si>
    <t>cuando pega 1 Cuarto; 1 Medio; 1 Tercio en la col. ⑤ Qué no hay peso; el resultado aparece como cantidad en las columnas 18 - 19 Unidades y Qué?</t>
  </si>
  <si>
    <t>What’s the difference</t>
  </si>
  <si>
    <t>Rounded weights and volumes</t>
  </si>
  <si>
    <t>Qué diferencia</t>
  </si>
  <si>
    <t>Pesos y volúmenes redondeados</t>
  </si>
  <si>
    <t>medio/L</t>
  </si>
  <si>
    <t>1 quarter of melon</t>
  </si>
  <si>
    <t>1 half portion -</t>
  </si>
  <si>
    <t>1 cuarto de melón</t>
  </si>
  <si>
    <t>1 media ración -</t>
  </si>
  <si>
    <t>Lookup values are in kg - example 1 glass = 0.225</t>
  </si>
  <si>
    <t>Los valores de búsqueda están en kg - ejemplo 1 vaso = 0,225</t>
  </si>
  <si>
    <t>⑦ g.kg.L.dl.cl.ml  Paste one unit of your choice</t>
  </si>
  <si>
    <t>⑦ g.kg.L.dl.cl.ml  Pegue una unidad a elección</t>
  </si>
  <si>
    <t>the Coefficient lets you increase,</t>
  </si>
  <si>
    <t>el Coeficiente le permite aumentar,</t>
  </si>
  <si>
    <t>decrease, or omit an ingredient</t>
  </si>
  <si>
    <t>disminuir o evitar un ingrediente</t>
  </si>
  <si>
    <t>You can repurpose the Coefficient column by increasing or decreasing the value.</t>
  </si>
  <si>
    <t>Puede reutilizar la columna Coeficiente aumentando o disminuyendo el valor</t>
  </si>
  <si>
    <t>to vary an item’s weight without starting a new sheet</t>
  </si>
  <si>
    <t>para variar el peso de un alimento sin empezar una nueva ficha</t>
  </si>
  <si>
    <t>You can also enter the value 0 zero for an allergenic food depending on guests</t>
  </si>
  <si>
    <t>También puede introducir el valor 0 cero para un alimento alergénico según comensales</t>
  </si>
  <si>
    <t>or remove an ingredient—chili or others for example</t>
  </si>
  <si>
    <t>o suprimir un ingrediente—picante u otros por ejemplo</t>
  </si>
  <si>
    <t>if you enter a value different from 1 the cell changes color to draw your attention</t>
  </si>
  <si>
    <t>si introduce un valor distinto de 1 la celda cambia de color para llamar su atención</t>
  </si>
  <si>
    <t>(Conditional Formatting)</t>
  </si>
  <si>
    <t>(Formato condicional)</t>
  </si>
  <si>
    <t>◄  To remove conditional formatting from col. 11:</t>
  </si>
  <si>
    <t>goma</t>
  </si>
  <si>
    <t xml:space="preserve">◄  Para quitar el formato condicional de la col. 11: </t>
  </si>
  <si>
    <t xml:space="preserve"> paste gomme, then delete gomme and enter a number</t>
  </si>
  <si>
    <t xml:space="preserve"> pegue gomme, luego borre gomme y escriba un número</t>
  </si>
  <si>
    <t>para</t>
  </si>
  <si>
    <t>you can enter another weight according to your needs</t>
  </si>
  <si>
    <t>puede introducir otro peso según sus necesidades</t>
  </si>
  <si>
    <t>this column lets you compare recipes.</t>
  </si>
  <si>
    <t>esta columna le permite comparar recetas.</t>
  </si>
  <si>
    <t>Authors plan their recipes for different quantities or number of portions</t>
  </si>
  <si>
    <t>Los Autores prevén sus recetas para cantidades o números de raciones diferentes</t>
  </si>
  <si>
    <t>So it’s hard to compare. With this column it becomes easy</t>
  </si>
  <si>
    <t>Por lo tanto es difícil comparar. Con esta columna se vuelve fácil</t>
  </si>
  <si>
    <t>El Autor previó su receta para cuántos cubiertos o para qué peso</t>
  </si>
  <si>
    <t>tartas de 18 cm</t>
  </si>
  <si>
    <t>planchas de bizcocho</t>
  </si>
  <si>
    <t>aro(s)/marco(s)</t>
  </si>
  <si>
    <t>O hacer otra elección</t>
  </si>
  <si>
    <t>o bien decide duplicar la receta a partir de un efectivo o del peso de un género—por ejemplo harina para pan</t>
  </si>
  <si>
    <t>cubiertos/raciones</t>
  </si>
  <si>
    <t>pollos</t>
  </si>
  <si>
    <t>kg de ternera</t>
  </si>
  <si>
    <t>kg de harina</t>
  </si>
  <si>
    <t>huevos</t>
  </si>
  <si>
    <t>❿ your reference</t>
  </si>
  <si>
    <t>❿ su referencia</t>
  </si>
  <si>
    <t>based on your guests you estimate this recipe for how many</t>
  </si>
  <si>
    <t>en función de sus comensales usted estima esta receta para cuántos</t>
  </si>
  <si>
    <t>You can validate by re-entering the same values as the Author</t>
  </si>
  <si>
    <t>Puede validar reintroduciendo los mismos valores que el Autor</t>
  </si>
  <si>
    <t>o bien decide duplicar la receta a partir de un efectivo o del peso de un género—por ejemplo harina para p</t>
  </si>
  <si>
    <t>▲  This first value is the one Excel will use</t>
  </si>
  <si>
    <t>▲  Este primer valor es el que usará Excel</t>
  </si>
  <si>
    <t xml:space="preserve"> Optional Reference product</t>
  </si>
  <si>
    <t>beef</t>
  </si>
  <si>
    <t xml:space="preserve"> Opcional Producto de referencia</t>
  </si>
  <si>
    <t>ternera</t>
  </si>
  <si>
    <t>If you think the gram amounts are too generous or not generous enough for your guests: adjust your portions ❿  Too generous: increase — Not enough: dec</t>
  </si>
  <si>
    <t>Si estima que los gramajes son demasiado o poco generosos para sus comensales: modifique sus porciones ❿  Demasiado generosos: aumente — Insuficientes: disminuya</t>
  </si>
  <si>
    <t xml:space="preserve"> To duplicate for</t>
  </si>
  <si>
    <t xml:space="preserve"> A duplicar para</t>
  </si>
  <si>
    <t>you enter the quantity</t>
  </si>
  <si>
    <t>le toca introducir la cantidad</t>
  </si>
  <si>
    <t>▲  It’s the value entered in this cell that Excel will use to duplicate the recipe</t>
  </si>
  <si>
    <t>▲  Es el valor introducido en esta celda el que Excel usará para duplicar la receta</t>
  </si>
  <si>
    <t>depending on templates you may have:</t>
  </si>
  <si>
    <t>según modelos puede tener:</t>
  </si>
  <si>
    <t xml:space="preserve"> Price</t>
  </si>
  <si>
    <t>don’t confuse price per kg and price per piece</t>
  </si>
  <si>
    <t xml:space="preserve"> Precio</t>
  </si>
  <si>
    <t>no confunda precio por kg y precio por pieza</t>
  </si>
  <si>
    <t>unit &gt;</t>
  </si>
  <si>
    <t>unitario &gt;</t>
  </si>
  <si>
    <t>Sum</t>
  </si>
  <si>
    <t>Suma</t>
  </si>
  <si>
    <t xml:space="preserve">  % Perte</t>
  </si>
  <si>
    <t xml:space="preserve">  % Loss</t>
  </si>
  <si>
    <t>% Merma</t>
  </si>
  <si>
    <t>1 Kg de produit pert combien à l'épluchage ou au parage - au conditionnement etc..</t>
  </si>
  <si>
    <t>How much does 1 kg of product lose during peeling or trimming — in packaging, etc.</t>
  </si>
  <si>
    <t>Cuánto pierde 1 kg de producto en pelado o despiece — en acondicionamiento, etc.?</t>
  </si>
  <si>
    <t>Brut Équivalences arrondies</t>
  </si>
  <si>
    <t>Rounded equivalents</t>
  </si>
  <si>
    <t>Bruto Equivalencias redondeadas</t>
  </si>
  <si>
    <t>Poids Bruts</t>
  </si>
  <si>
    <t>Gross weights</t>
  </si>
  <si>
    <t>Pesos brutos</t>
  </si>
  <si>
    <t>750 g</t>
  </si>
  <si>
    <t>Équivalences arrondies les poids supérieurs à 1 Kg sont exprimés en Kg</t>
  </si>
  <si>
    <t>Equivalencias redondeadas los pesos superiores a 1 kg se expresan en kg</t>
  </si>
  <si>
    <t>les poids inférieurs à 1 Kg sont exprimés en g</t>
  </si>
  <si>
    <t>los pesos inferiores a 1 kg se expresan en g</t>
  </si>
  <si>
    <t>Las Cols. de 6 - 7 están reservadas a los pesos</t>
  </si>
  <si>
    <t>Las Cols. de 12 a 18 están reservadas a los volúmenes</t>
  </si>
  <si>
    <t>quarter(s) kg</t>
  </si>
  <si>
    <t>half/halves kg</t>
  </si>
  <si>
    <t>quinto/L</t>
  </si>
  <si>
    <t>décimo/L</t>
  </si>
  <si>
    <t>Vaso(s)</t>
  </si>
  <si>
    <t>cucharada(s) (sopera)</t>
  </si>
  <si>
    <t>cuarto/L</t>
  </si>
  <si>
    <t>tercio/L</t>
  </si>
  <si>
    <t>If it’s a weight:</t>
  </si>
  <si>
    <t>Si es un peso:</t>
  </si>
  <si>
    <t>val ≥ 1 ⇒ display in kilograms (kg) with up to 3 decimals.</t>
  </si>
  <si>
    <t>val ≥ 1 ⇒ visualización en kilogramos (kg) con máx. 3 decimales.</t>
  </si>
  <si>
    <t>cucharadita(s)</t>
  </si>
  <si>
    <t>Bol(es)</t>
  </si>
  <si>
    <t>Taza(s)</t>
  </si>
  <si>
    <t>val &lt; 1 ⇒ convert to grams (g) and round to a whole number, minimum 1 g.</t>
  </si>
  <si>
    <t>val &lt; 1 ⇒ conversión a gramos (g) y redondeo al entero, mínimo 1 g.</t>
  </si>
  <si>
    <t>IMPORTANT</t>
  </si>
  <si>
    <t>IMPORTANTE</t>
  </si>
  <si>
    <t>les colonnes 2 à 5</t>
  </si>
  <si>
    <t>MAJUSCULE(GAUCHE(J12;1))&amp;" "&amp;J12&amp;" | "&amp;Q12&amp;"| "&amp;J14&amp;" "&amp;K14</t>
  </si>
  <si>
    <t>columns 2 to 5</t>
  </si>
  <si>
    <t>las columnas 2 a 5</t>
  </si>
  <si>
    <t>contiennent les informations utiles pour l'archivage et le fonctionnement des répertoires</t>
  </si>
  <si>
    <t>contain useful information for archiving and folder operation</t>
  </si>
  <si>
    <t xml:space="preserve">C CHIBOUST PAMPLEMOUSSE | pâtisserie--ENTREMET| Auteur &gt; M. Guy KRENZER, Eric GODDYN, Jean François DEPORT </t>
  </si>
  <si>
    <t>Recette mère ► MILLE-FEUILLE meringue et chiboust pamplemousse aux fraises des bois</t>
  </si>
  <si>
    <t>FR</t>
  </si>
  <si>
    <t>Matthieu Dugal répond à vos questions sur l'intelligence artificielle!</t>
  </si>
  <si>
    <t>https://www.youtube.com/watch?v=8Lz6KCW3Nqo</t>
  </si>
  <si>
    <t>ES</t>
  </si>
  <si>
    <t>Les traductions (approximatives) ont été réalisées avec l’aide de ChatGPT. En revanche, les formules sont conçues pour Excel en français, version 2021 ou ultérieure.</t>
  </si>
  <si>
    <t>The (approximate) translations were done with ChatGPT’s help. However, the formulas are designed for Excel in French, version 2021 or later.</t>
  </si>
  <si>
    <t>Las traducciones (aproximadas) se realizaron con la ayuda de ChatGPT. Sin embargo, las fórmulas están diseñadas para Excel en francés, versión 2021 o posterior.</t>
  </si>
  <si>
    <t>Si vous remplacez la formule de la colonne 15 par une version sans RECHERCHEX, vous devrez adapter les formules des colonnes 20, 27 et 34 en conséquence dans la fiche Répertoire .</t>
  </si>
  <si>
    <t>If you replace the formula in column 15 with a version without RECHERCHEX, you’ll need to adjust the formulas in columns 20, 27, and 34 accordingly in the Directory sheet.</t>
  </si>
  <si>
    <t>Si sustituye la fórmula de la columna 15 por una versión sin RECHERCHEX, deberá adaptar en consecuencia las fórmulas de las columnas 20, 27 y 34 en la hoja Directorio (o “Répertoire” si mantiene el nombre en francés).</t>
  </si>
  <si>
    <t>Col.20 =SI(SUPPRESPACE(Q22)="Adresse PC";"▼ recette suivante";SI(AI22&gt;0;M22;""))</t>
  </si>
  <si>
    <t>Col.27 =SI(SUPPRESPACE(AE22)="▼ recette suivante";AE22;SI(AK22&gt;0;AN9;0))</t>
  </si>
  <si>
    <t>Col.34 =SI(SUPPRESPACE(AE22)="▼ recette suivante";AE22;SI(AO22="";"";SI(ESTVIDE(AR22);AO22;ARRONDI(AO22*(1-MIN(1;MAX(0;SI(AR22&gt;1;AR22/100;AR22))));3))))</t>
  </si>
  <si>
    <t>⓬  ▼ PROGRESSION PHASES</t>
  </si>
  <si>
    <t>⓬  ▼ FASES DE PROGRESIÓN</t>
  </si>
  <si>
    <t>bring the cream to a boil with the zests</t>
  </si>
  <si>
    <t>hervir la nata con las ralladuras</t>
  </si>
  <si>
    <t>cook like a pastry cream with the sugar, the yolks, and the cornstarch (maïzena)</t>
  </si>
  <si>
    <t>cocer como una crema pastelera con el azúcar, las yemas y la maicena</t>
  </si>
  <si>
    <t>Professional use of recipes requires you to know hygiene and HACCP regulations.</t>
  </si>
  <si>
    <t>El uso profesional de las recetas le obliga a conocer la normativa de higiene y APPCC (HACCP).</t>
  </si>
  <si>
    <t>Author link @</t>
  </si>
  <si>
    <t>always cite the source or add a link</t>
  </si>
  <si>
    <t>Enlace Autor @</t>
  </si>
  <si>
    <t>citar siempre la fuente o añadir un enlace</t>
  </si>
  <si>
    <t>Cost: 1* economical - 4**** luxury</t>
  </si>
  <si>
    <t>Costo: 1* económico - 4**** lujo</t>
  </si>
  <si>
    <t>Difficulty: 1* Easy - 4**** Difficult</t>
  </si>
  <si>
    <t>Dificultad: 1* Fácil - 4**** Difícil</t>
  </si>
  <si>
    <t>Prep time</t>
  </si>
  <si>
    <t>Tiempo de preparación</t>
  </si>
  <si>
    <t>Cooking time</t>
  </si>
  <si>
    <t>Tiempo de cocción</t>
  </si>
  <si>
    <t>Cooling time</t>
  </si>
  <si>
    <t>Tiempo de enfriado</t>
  </si>
  <si>
    <t>PACKAGING</t>
  </si>
  <si>
    <t>CONDICIONAMIENTO / ENVASADO</t>
  </si>
  <si>
    <t>Headcount ▼</t>
  </si>
  <si>
    <t>What ▼</t>
  </si>
  <si>
    <t>Efectivos ▼</t>
  </si>
  <si>
    <t>Qué ▼</t>
  </si>
  <si>
    <t>GN 1/1</t>
  </si>
  <si>
    <t>&lt; Container</t>
  </si>
  <si>
    <t>&lt; Contenedor</t>
  </si>
  <si>
    <t>&lt; Qty per person</t>
  </si>
  <si>
    <t>&lt; Cantidad p.p.</t>
  </si>
  <si>
    <t>&lt; weight per portion</t>
  </si>
  <si>
    <t>&lt; peso por ración</t>
  </si>
  <si>
    <t>or what weight per portion</t>
  </si>
  <si>
    <t>o qué gramaje por ración</t>
  </si>
  <si>
    <t>Enter your headcounts</t>
  </si>
  <si>
    <t xml:space="preserve"> What? Enter Pieces - slices - portions - pieces - cherries etc.</t>
  </si>
  <si>
    <t>Introduzca sus efectivos</t>
  </si>
  <si>
    <t>Qué? Introduzca Trozos - rebanadas - raciones - piezas - cerezas etc.</t>
  </si>
  <si>
    <t>Qty per person of your choice or both</t>
  </si>
  <si>
    <t>the container enter GN pan(s) 1/1 - rack(s) - dish(es) - ladle(s) etc.</t>
  </si>
  <si>
    <t>Cantidad p.p. a elección o ambas</t>
  </si>
  <si>
    <t>el contenedor introduzca GN 1/1 - rejilla(s) - fuente(s) - cucharón(es) etc.</t>
  </si>
  <si>
    <t>how many pieces per person (slices - ladles - etc.)</t>
  </si>
  <si>
    <t>how many slices or other per container</t>
  </si>
  <si>
    <t>cuántas piezas por persona (rebanadas - cucharones - etc.)</t>
  </si>
  <si>
    <t>cuántas rebanadas u otro por contenedor</t>
  </si>
  <si>
    <t>or what weight per container</t>
  </si>
  <si>
    <t>o qué peso por contenedor</t>
  </si>
  <si>
    <t>▲ this text “PC Address” is important to separate recipes in the directory sheet</t>
  </si>
  <si>
    <t>▲ este texto “Dirección PC” es importante para separar las recetas en la hoja de directorio</t>
  </si>
  <si>
    <t>SI(ESPACIOS(Q255)="Dirección PC","▼ receta siguiente",SI(AH255&gt;0,M255,""))</t>
  </si>
  <si>
    <t>If you retrieve a list, I suggest a formula to extract the text.</t>
  </si>
  <si>
    <t>Si recuperas una lista, te propongo una fórmula para extraer el texto.</t>
  </si>
  <si>
    <t>▼ Formula to extract text</t>
  </si>
  <si>
    <t>Retrieved list ▼</t>
  </si>
  <si>
    <t>▼ Fórmula para extraer el texto</t>
  </si>
  <si>
    <t>Lista recuperada ▼</t>
  </si>
  <si>
    <t>Navarin of lamb . . . . . . . . . . . . . . . . . . . . .14 kg</t>
  </si>
  <si>
    <t>Navarín de cordero. . . . . . . . . . . . . . . . . . . . .14 kg</t>
  </si>
  <si>
    <t>Navarín de cordero</t>
  </si>
  <si>
    <t>Ingredients for cooking the navarin</t>
  </si>
  <si>
    <t>Ingredientes para la cocción del navarín</t>
  </si>
  <si>
    <t>Cebollas . . . . . . . . . . . . . . . . . . . . . . . . . . . . . . . . . .4 kg</t>
  </si>
  <si>
    <t>Cebollas</t>
  </si>
  <si>
    <t>Tomato paste . . . . . . . . . . . .1 bte 4/4</t>
  </si>
  <si>
    <t>Concentrado de tomate . . . . . . . . . . . .1 bte 4/4</t>
  </si>
  <si>
    <t>Concentrado de tomate</t>
  </si>
  <si>
    <t>Frozen chopped garlic . . . . . . . . . . . . . . . . . . . . . .200 g</t>
  </si>
  <si>
    <t>Ajo picado congelado . . . . . . . . . . . . . . . . . . . . . .200 g</t>
  </si>
  <si>
    <t>Ajo picado congelado</t>
  </si>
  <si>
    <t>Flour . . . . . . . . . . . . . . . . . . . . . . . . . . . . . . . . . . .500 g</t>
  </si>
  <si>
    <t>Harina . . . . . . . . . . . . . . . . . . . . . . . . . . . . . . . . . . .500 g</t>
  </si>
  <si>
    <t>Harina</t>
  </si>
  <si>
    <t>Ramillete de hierbas . . . . . . . . . . . . . . . . . . . . . . . . . . . . . . .1</t>
  </si>
  <si>
    <t>Ramillete de hierbas</t>
  </si>
  <si>
    <t>Light veal stock. . . . . . . . . . . . . . . .12 L</t>
  </si>
  <si>
    <t>Fondo claro de ternera . . . . . . . . . . . . . . . .12 L</t>
  </si>
  <si>
    <t>Fondo claro de ternera</t>
  </si>
  <si>
    <t>White (coco) beans . . . . . . . . . . . . . . . . .1 kg</t>
  </si>
  <si>
    <t>Judías blancas (coco) . . . . . . . . . . . . . . . . .1 kg</t>
  </si>
  <si>
    <t>Judías blancas (coco)</t>
  </si>
  <si>
    <t>Aromatic garnish elements for the</t>
  </si>
  <si>
    <t>Elementos del sofrito aromático para las judías</t>
  </si>
  <si>
    <t>beans</t>
  </si>
  <si>
    <t>Onions . . . . . . . . . . . . . . . . . . . . . . . . . . . . . . . . . .1 kg</t>
  </si>
  <si>
    <t>Zanahorias . . . . . . . . . . . . . . . . . . . . . . . . . . . . . . . . . .1 kg</t>
  </si>
  <si>
    <t>Zanahorias</t>
  </si>
  <si>
    <t>Carrots . . . . . . . . . . . . . . . . . . . . . . . . . . . . . . . . . .1 kg</t>
  </si>
  <si>
    <t>Ramillete de hierbas . . . . . . . . . . . . . . . . . . . . . . . . . . . . . . . . . .1 kg</t>
  </si>
  <si>
    <t>Cloves . . . . . . . . . . . . . . . . . . .12 pièces</t>
  </si>
  <si>
    <t>Clavos de olor . . . . . . . . . . . . . . . . . . .12 pièces</t>
  </si>
  <si>
    <t>Elementos del acompañamiento del cassoulet</t>
  </si>
  <si>
    <t>Cassoulet garnish elements</t>
  </si>
  <si>
    <t>Fresh pork belly . . . . . . . . . . . . . . . . . . . . . . . . . .4 kg</t>
  </si>
  <si>
    <t>Panceta fresca . . . . . . . . . . . . . . . . . . . . . . . . . .4 kg</t>
  </si>
  <si>
    <t>Panceta fresca</t>
  </si>
  <si>
    <t>Garlic sausage</t>
  </si>
  <si>
    <t>Salchicha de ajo</t>
  </si>
  <si>
    <t>or Toulouse sausage . . . . . . . . . . . . . . . .4 kg</t>
  </si>
  <si>
    <t>o salchicha de Toulouse . . . . . . . . . . . . . . . .4 kg</t>
  </si>
  <si>
    <t>o salchicha de Toulouse</t>
  </si>
  <si>
    <t>Onions . . . . . . . . . . . . . . . . . . . . . . . . . . . . . . . . . .4 kg</t>
  </si>
  <si>
    <t>Frozen diced tomatoes . . . . . . . . . . . . . . .5 kg</t>
  </si>
  <si>
    <t>Tomates en dados congelados . . . . . . . . . . . . . . .5 kg</t>
  </si>
  <si>
    <t>Tomates en dados congelados</t>
  </si>
  <si>
    <t>Tomato paste . . . . . . . . . . . . . . . . . . .400 g</t>
  </si>
  <si>
    <t>Concentrado de tomate . . . . . . . . . . . . . . . . . . .400 g</t>
  </si>
  <si>
    <t>Frozen chopped garlic . . . . . . . . . . . . . . . . . . . . . .250 g</t>
  </si>
  <si>
    <t>Ajo picado congelado . . . . . . . . . . . . . . . . . . . . . .250 g</t>
  </si>
  <si>
    <t>Hierbas provenzales . . . . . . . . . . . . . . . . . . . .15 g</t>
  </si>
  <si>
    <t>Hierbas provenzales</t>
  </si>
  <si>
    <t>Salt . . . . . . . . . . . . . . . . . . . . . .Sufficient quantities</t>
  </si>
  <si>
    <t>Sal . . . . . . . . . . . . . . . . . . . . . .Cantidades suficientes</t>
  </si>
  <si>
    <t>Sal</t>
  </si>
  <si>
    <t>Pepper . . . . . . . . . . . . . . . . . .Sufficient quantities</t>
  </si>
  <si>
    <t>Pimienta . . . . . . . . . . . . . . . . . .Cantidades suficientes</t>
  </si>
  <si>
    <t>Pimienta</t>
  </si>
  <si>
    <t>Breadcrumbs . . . . . . . . . . . . . . . . . . . . . . . . . . . . . . .1 kg</t>
  </si>
  <si>
    <t>Pan rallado . . . . . . . . . . . . . . . . . . . . . . . . . . . . . . .1 kg</t>
  </si>
  <si>
    <t>Pan rallado</t>
  </si>
  <si>
    <t>Retrieve your list = Copy then use Paste Special &gt; Values (1.2.3) in your document to avoid pasting the formula.</t>
  </si>
  <si>
    <t>Recupera tu lista = Copiar y luego usar Pegado especial &gt; Valores (1.2.3) en tu documento para no pegar la fórmula.</t>
  </si>
  <si>
    <t>When you copy text, remove the = sign and hyphens - — Excel treats it as a formula.Example:</t>
  </si>
  <si>
    <t>Cuando recuperes texto, elimina el signo = y los guiones - — Excel lo interpreta como una fórmula.Ejemplo:</t>
  </si>
  <si>
    <t>You’ll get #NAME? because the text starts with an equal sign and a hyphen.</t>
  </si>
  <si>
    <t>→ Obtendrás #NOMBRE? porque el texto empieza con un signo igual y un guion.</t>
  </si>
  <si>
    <t>👨‍👩‍👧‍👦 Guest families</t>
  </si>
  <si>
    <t>👨‍👩‍👧‍👦 Familias de comensales</t>
  </si>
  <si>
    <t>(Only the bolded families are used on this sheet for adapting menus and portions)</t>
  </si>
  <si>
    <t>M – Preschool</t>
  </si>
  <si>
    <t>(Solo se usan las familias en negrita para adaptar los menús y gramajes en esta ficha)</t>
  </si>
  <si>
    <t>M – Infantil</t>
  </si>
  <si>
    <t>P – Primary school</t>
  </si>
  <si>
    <t>P – Primaria</t>
  </si>
  <si>
    <t>A – Sedentary adults</t>
  </si>
  <si>
    <t>A – Adultos sedentarios</t>
  </si>
  <si>
    <t>A+ – Adults doing hard physical work and/or Teenagers</t>
  </si>
  <si>
    <t>A+ – Adultos con trabajo físico y/o Adolescentes</t>
  </si>
  <si>
    <t>SM – Seniors (Lunch)</t>
  </si>
  <si>
    <t>SM – Mayores (almuerzo)</t>
  </si>
  <si>
    <t>SD – Seniors (Dinner)</t>
  </si>
  <si>
    <t>SD – Mayores (cena)</t>
  </si>
  <si>
    <t>SW – Seniors (Weekend)</t>
  </si>
  <si>
    <t>SW – Mayores (fin de semana)</t>
  </si>
  <si>
    <t>S – Mayores</t>
  </si>
  <si>
    <t>E – Children</t>
  </si>
  <si>
    <t>E – Niños</t>
  </si>
  <si>
    <t>T – All guests</t>
  </si>
  <si>
    <t>T – Todos los comensales</t>
  </si>
  <si>
    <t>A+ = Adults + Teenagers doing heavy physical work</t>
  </si>
  <si>
    <t>A+ = Adultos + Adolescentes con actividad física intensa</t>
  </si>
  <si>
    <t>Use emojis for illustration</t>
  </si>
  <si>
    <t>Ilustra con emojis</t>
  </si>
  <si>
    <t>Column widths</t>
  </si>
  <si>
    <t>Anchos de columna</t>
  </si>
  <si>
    <t>Recommended width</t>
  </si>
  <si>
    <t>Ancho recomendado</t>
  </si>
  <si>
    <t>Actual width (via formula)</t>
  </si>
  <si>
    <t>Ancho real (usando fórmula)</t>
  </si>
  <si>
    <t>Purpose: when you paste a document into a blank sheet, the column widths may not match.</t>
  </si>
  <si>
    <t xml:space="preserve">Utilidad: cuando pegas un documento en una hoja en blanco, </t>
  </si>
  <si>
    <t xml:space="preserve">To check this, look at the widths using a function, </t>
  </si>
  <si>
    <t>los anchos de columna pueden no coincidir.</t>
  </si>
  <si>
    <t>then adjust the columns as needed.</t>
  </si>
  <si>
    <t>Para comprobarlo, consulta los anchos con una función y luego ajústalos según sea necesario.</t>
  </si>
  <si>
    <t>Arrows indicate that the row is unused, so you can:</t>
  </si>
  <si>
    <t>Las flechas indican que la fila no se utiliza, por lo tanto puedes:</t>
  </si>
  <si>
    <t>Hide rows &gt; How to:</t>
  </si>
  <si>
    <t>Ocultar filas &gt; Cómo?:</t>
  </si>
  <si>
    <t>1 – Click on the red A cell</t>
  </si>
  <si>
    <t>1 – Haz clic en la celda A roja</t>
  </si>
  <si>
    <t>2 – Go to Data &gt; Filter</t>
  </si>
  <si>
    <t>2 – Ve a Datos &gt; Filtro</t>
  </si>
  <si>
    <t xml:space="preserve">3 – Click the Filter arrow </t>
  </si>
  <si>
    <t xml:space="preserve">3 – Haz clic en la flecha de filtro </t>
  </si>
  <si>
    <t>on the red A cell</t>
  </si>
  <si>
    <t>en la celda A roja</t>
  </si>
  <si>
    <t xml:space="preserve">Professional use of recipes requires knowledge </t>
  </si>
  <si>
    <t>El uso profesional de recetas requiere conocer la normativa de higiene y HACCP.</t>
  </si>
  <si>
    <t>of hygiene regulations and HACCP.</t>
  </si>
  <si>
    <t xml:space="preserve"> la normativa de higiene y HACCP.</t>
  </si>
  <si>
    <r>
      <t xml:space="preserve">In these new </t>
    </r>
    <r>
      <rPr>
        <b/>
        <sz val="11"/>
        <color theme="1"/>
        <rFont val="Calibri"/>
        <family val="2"/>
        <scheme val="minor"/>
      </rPr>
      <t>20-column Postits</t>
    </r>
    <r>
      <rPr>
        <sz val="11"/>
        <color theme="1"/>
        <rFont val="Calibri"/>
        <family val="2"/>
        <scheme val="minor"/>
      </rPr>
      <t xml:space="preserve">, you may delete </t>
    </r>
    <r>
      <rPr>
        <b/>
        <sz val="11"/>
        <color theme="1"/>
        <rFont val="Calibri"/>
        <family val="2"/>
        <scheme val="minor"/>
      </rPr>
      <t>unused ► lines</t>
    </r>
    <r>
      <rPr>
        <sz val="11"/>
        <color theme="1"/>
        <rFont val="Calibri"/>
        <family val="2"/>
        <scheme val="minor"/>
      </rPr>
      <t>.</t>
    </r>
  </si>
  <si>
    <r>
      <t xml:space="preserve">En estos nuevos </t>
    </r>
    <r>
      <rPr>
        <b/>
        <sz val="11"/>
        <color theme="1"/>
        <rFont val="Calibri"/>
        <family val="2"/>
        <scheme val="minor"/>
      </rPr>
      <t>Postits de 20 columnas</t>
    </r>
    <r>
      <rPr>
        <sz val="11"/>
        <color theme="1"/>
        <rFont val="Calibri"/>
        <family val="2"/>
        <scheme val="minor"/>
      </rPr>
      <t xml:space="preserve">, puedes eliminar las líneas </t>
    </r>
    <r>
      <rPr>
        <b/>
        <sz val="11"/>
        <color theme="1"/>
        <rFont val="Calibri"/>
        <family val="2"/>
        <scheme val="minor"/>
      </rPr>
      <t>► no utilizadas</t>
    </r>
    <r>
      <rPr>
        <sz val="11"/>
        <color theme="1"/>
        <rFont val="Calibri"/>
        <family val="2"/>
        <scheme val="minor"/>
      </rPr>
      <t>.</t>
    </r>
  </si>
  <si>
    <t>✔️ The formulas automatically adjust to the gap between cells and columns.</t>
  </si>
  <si>
    <t>✔️ Las fórmulas se ajustan automáticamente a la diferencia entre celdas y columnas.</t>
  </si>
  <si>
    <r>
      <t xml:space="preserve">⚠️ </t>
    </r>
    <r>
      <rPr>
        <b/>
        <sz val="11"/>
        <color theme="1"/>
        <rFont val="Calibri"/>
        <family val="2"/>
        <scheme val="minor"/>
      </rPr>
      <t>Never delete lines that contain an A.</t>
    </r>
  </si>
  <si>
    <r>
      <t xml:space="preserve">⚠️ </t>
    </r>
    <r>
      <rPr>
        <b/>
        <sz val="11"/>
        <color theme="1"/>
        <rFont val="Calibri"/>
        <family val="2"/>
        <scheme val="minor"/>
      </rPr>
      <t>Nunca elimines las líneas que contienen una A.</t>
    </r>
  </si>
  <si>
    <r>
      <t xml:space="preserve">❌ </t>
    </r>
    <r>
      <rPr>
        <b/>
        <sz val="11"/>
        <color theme="1"/>
        <rFont val="Calibri"/>
        <family val="2"/>
        <scheme val="minor"/>
      </rPr>
      <t>Do not delete anything inside the directories.</t>
    </r>
  </si>
  <si>
    <r>
      <t xml:space="preserve">❌ </t>
    </r>
    <r>
      <rPr>
        <b/>
        <sz val="11"/>
        <color theme="1"/>
        <rFont val="Calibri"/>
        <family val="2"/>
        <scheme val="minor"/>
      </rPr>
      <t>No elimines nada dentro de los repertorios.</t>
    </r>
  </si>
  <si>
    <t>These two columns were added to dynamically display the number of rows.</t>
  </si>
  <si>
    <t>Estas dos columnas se añadieron para mostrar dinámicamente el número de filas.</t>
  </si>
  <si>
    <r>
      <t xml:space="preserve">✔️ If you delete rows, the </t>
    </r>
    <r>
      <rPr>
        <b/>
        <sz val="11"/>
        <color theme="1"/>
        <rFont val="Calibri"/>
        <family val="2"/>
        <scheme val="minor"/>
      </rPr>
      <t>formulas will automatically adjust</t>
    </r>
    <r>
      <rPr>
        <sz val="11"/>
        <color theme="1"/>
        <rFont val="Calibri"/>
        <family val="2"/>
        <scheme val="minor"/>
      </rPr>
      <t xml:space="preserve"> to the new gap.</t>
    </r>
  </si>
  <si>
    <r>
      <t xml:space="preserve">✔️ Si eliminas filas, las </t>
    </r>
    <r>
      <rPr>
        <b/>
        <sz val="11"/>
        <color theme="1"/>
        <rFont val="Calibri"/>
        <family val="2"/>
        <scheme val="minor"/>
      </rPr>
      <t>fórmulas se ajustarán automáticamente</t>
    </r>
    <r>
      <rPr>
        <sz val="11"/>
        <color theme="1"/>
        <rFont val="Calibri"/>
        <family val="2"/>
        <scheme val="minor"/>
      </rPr>
      <t xml:space="preserve"> al nuevo desfase.</t>
    </r>
  </si>
  <si>
    <r>
      <t xml:space="preserve">💡 Excel works like </t>
    </r>
    <r>
      <rPr>
        <b/>
        <sz val="11"/>
        <color theme="1"/>
        <rFont val="Calibri"/>
        <family val="2"/>
        <scheme val="minor"/>
      </rPr>
      <t>Battleship</t>
    </r>
    <r>
      <rPr>
        <sz val="11"/>
        <color theme="1"/>
        <rFont val="Calibri"/>
        <family val="2"/>
        <scheme val="minor"/>
      </rPr>
      <t xml:space="preserve">: </t>
    </r>
  </si>
  <si>
    <r>
      <t xml:space="preserve">💡 Excel funciona como el juego de </t>
    </r>
    <r>
      <rPr>
        <b/>
        <sz val="11"/>
        <color theme="1"/>
        <rFont val="Calibri"/>
        <family val="2"/>
        <scheme val="minor"/>
      </rPr>
      <t>Hundir la flota</t>
    </r>
    <r>
      <rPr>
        <sz val="11"/>
        <color theme="1"/>
        <rFont val="Calibri"/>
        <family val="2"/>
        <scheme val="minor"/>
      </rPr>
      <t>:</t>
    </r>
  </si>
  <si>
    <t>it uses row/column coordinates to follow shifts between cells and keep calculations accurate.</t>
  </si>
  <si>
    <t xml:space="preserve"> usa las coordenadas fila/columna para seguir los desplazamientos entre celdas y mantener los cálculos correctos.</t>
  </si>
  <si>
    <t>Then, in the formula bar, select the number or letter you want</t>
  </si>
  <si>
    <t>Luego, en la barra de fórmulas, selecciona el número o la letra que te interesa</t>
  </si>
  <si>
    <t>Choose the font and the color you prefer</t>
  </si>
  <si>
    <t>Elige la fuente y el color que prefieras</t>
  </si>
  <si>
    <t>Ⓐ Ⓑ Ⓒ Ⓓ Ⓔ Ⓕ Ⓖ Ⓗ Ⓘ Ⓙ Ⓚ Ⓛ Ⓜ Ⓝ Ⓞ Ⓟ Ⓠ Ⓡ Ⓢ Ⓣ Ⓤ Ⓥ Ⓦ Ⓧ Ⓧ Ⓩ UPPERCASE</t>
  </si>
  <si>
    <t>Ⓐ Ⓑ Ⓒ Ⓓ Ⓔ Ⓕ Ⓖ Ⓗ Ⓘ Ⓙ Ⓚ Ⓛ Ⓜ Ⓝ Ⓞ Ⓟ Ⓠ Ⓡ Ⓢ Ⓣ Ⓤ Ⓥ Ⓦ Ⓧ Ⓧ Ⓩ MAYÚSCULAS</t>
  </si>
  <si>
    <t>ⓐ ⓑ ⓒ ⓓ ⓔ ⓕ ⓕ ⓗ ⓗ ⓘ ⓙ ⓚ ⓛ ⓜ ⓝ ⓞ ⓟ ⓠ ⓡ ⓡ ⓣ ⓤ ⓥ ⓦ ⓧ ⓨ ⓩ lowercase</t>
  </si>
  <si>
    <t>ⓐ ⓑ ⓒ ⓓ ⓔ ⓕ ⓕ ⓗ ⓗ ⓘ ⓙ ⓚ ⓛ ⓜ ⓝ ⓞ ⓟ ⓠ ⓡ ⓡ ⓣ ⓤ ⓥ ⓦ ⓧ ⓨ ⓩ minúsculas</t>
  </si>
  <si>
    <t xml:space="preserve">Table de recherche les Col.21 à Col.26 sont réservées aux poids Kg ▼ </t>
  </si>
  <si>
    <t>Col.21 to 26 are reserved for weights (Kg)</t>
  </si>
  <si>
    <t>Cols 12 to 20 are reserved for volumes</t>
  </si>
  <si>
    <t xml:space="preserve">Col.21 </t>
  </si>
  <si>
    <t xml:space="preserve">parce que la Col.20 s'en sert pour conversion en g </t>
  </si>
  <si>
    <t>because Col 20 uses them for conversion to g</t>
  </si>
  <si>
    <t>porque la Col. 20 las usa para conversión a g</t>
  </si>
  <si>
    <t>◄ vous pouvez masquer les 10 colonnes de Y à AH</t>
  </si>
  <si>
    <t xml:space="preserve">◄• Cellule K43 2️⃣  Saisissez  la largeur du document dans lequel vous collerez ensuite le texte. </t>
  </si>
  <si>
    <t>◄• Cellule K44 3️⃣ saisissez un nombre de caractères par lignes</t>
  </si>
  <si>
    <t>◄• Cellule K45 4️⃣  Si vous ne voulez pas de ponctuation saisissez un X dans cette cellule</t>
  </si>
  <si>
    <t>Collez votre texte colonne R</t>
  </si>
  <si>
    <t xml:space="preserve">puis </t>
  </si>
  <si>
    <t>et récupérez votre texte découpé colonne T pour le coller colonne AJ des  PHASES DE PROGRESSION</t>
  </si>
  <si>
    <t>PAS DE PANIQUE… Il y en a plein à l’écran, mais en fait c’est simple.</t>
  </si>
  <si>
    <t>Étape</t>
  </si>
  <si>
    <t>Zone (colonnes)</t>
  </si>
  <si>
    <t>Résultat / Notes</t>
  </si>
  <si>
    <t>X → AW</t>
  </si>
  <si>
    <t>Fiche recette (26 colonnes)</t>
  </si>
  <si>
    <t>Partie centrale : c’est la FICHE RECETTE de 26 colonnes.</t>
  </si>
  <si>
    <t>AY → BR</t>
  </si>
  <si>
    <t>Détection allergènes</t>
  </si>
  <si>
    <t>Tableau de droite : sert à détecter les allergènes.</t>
  </si>
  <si>
    <t>BA</t>
  </si>
  <si>
    <t>Saisir / coller les denrées</t>
  </si>
  <si>
    <t>Saisissez ou collez vos denrées dans la colonne BA : les allergènes seront détectés et les denrées marquées d’un « * ».</t>
  </si>
  <si>
    <t>BB → BC</t>
  </si>
  <si>
    <t>Copier</t>
  </si>
  <si>
    <t>Copiez les colonnes BB et BC.</t>
  </si>
  <si>
    <t>AJ → AK</t>
  </si>
  <si>
    <t>Coller dans la fiche recette</t>
  </si>
  <si>
    <t>Collez BB et BC dans la fiche recette (colonnes AJ à AK).</t>
  </si>
  <si>
    <t>Compléter la fiche</t>
  </si>
  <si>
    <t>Ensuite, remplissez votre fiche recette normalement.</t>
  </si>
  <si>
    <t>INNOVATIONS SUR CETTE FEUILLE</t>
  </si>
  <si>
    <t>Traçabilité (début)</t>
  </si>
  <si>
    <t>Renseigner les infos par ligne produit</t>
  </si>
  <si>
    <t>Nom des fournisseurs par ligne de produit ; Dates de livraison ; DLC fournisseur ; Jour de fabrication ; DLC consommation ; Mise sous gaz (texte modifiable) ; Mise en chambre froide.</t>
  </si>
  <si>
    <t>Organisation</t>
  </si>
  <si>
    <t>Renseigner les champs de gestion</t>
  </si>
  <si>
    <t>Poids garniture principale par convive ; Poids de sauce par barquette(s) ; Prix d’1 barquette(s) ; Conditionnement (à préciser) : barquettes, assiettes ou autre.</t>
  </si>
  <si>
    <t>Renseigner les durées</t>
  </si>
  <si>
    <t>Temps de préparation ; Temps de cuisson ; Temps de refroidissement.</t>
  </si>
  <si>
    <t>Échelles</t>
  </si>
  <si>
    <t>Choisir les niveaux</t>
  </si>
  <si>
    <t>Coût : 1* économique → 4**** luxe ; Difficulté : 1* Facile → 4**** Difficile.</t>
  </si>
  <si>
    <t>MODIFIER LES TEXTES / CONTRÔLER LES FORMULES</t>
  </si>
  <si>
    <t>Rappel</t>
  </si>
  <si>
    <t>Avant de modifier</t>
  </si>
  <si>
    <t>Cliquez sur la cellule pour vérifier s’il y a une formule ou une valeur saisie.</t>
  </si>
  <si>
    <t>Texte dans une formule</t>
  </si>
  <si>
    <t>Quand une cellule contient une formule, tout ce qui est entre guillemets (" ") correspond à du texte : vous pouvez le modifier.</t>
  </si>
  <si>
    <t>Exemple</t>
  </si>
  <si>
    <t>Identifier le texte modifiable</t>
  </si>
  <si>
    <t>Exemple de texte modifiable (entre guillemets) :
"Table de recherche les "&amp;AR27&amp;" à "&amp;AW27&amp;" sont réservées aux poids Kg ▼ "</t>
  </si>
  <si>
    <t xml:space="preserve">Partie gauche de l'écran, le Tableau magique pour découper votre texte </t>
  </si>
  <si>
    <t>s'il est trop long pour être affiché dans les cellules ⓬  PHASES DE PROGRESSION  ▼  largeur 142</t>
  </si>
  <si>
    <t>📝 MODE D’EMPLOI — Feuille « Saisissez.vos.Fiches.26.col »</t>
  </si>
  <si>
    <t>Auteur : Joel Leboucher • Rochefort sur Mer |  Date : 11 Octobre 2025  |  heure : 10h07</t>
  </si>
  <si>
    <t>IDENTIFICATION  DES CADRES ET DES "POSTITS" RECETTES  le tiret  - ou le double  --  du 6 sert,servent de séparateur(s) pour la formule d'extraction</t>
  </si>
  <si>
    <t xml:space="preserve">Date de mise à jour : 05 DÉCEMBRE 2025 </t>
  </si>
  <si>
    <r>
      <t xml:space="preserve">Dans certaines cellules (comme </t>
    </r>
    <r>
      <rPr>
        <b/>
        <sz val="12"/>
        <color theme="1"/>
        <rFont val="Calibri"/>
        <family val="2"/>
        <scheme val="minor"/>
      </rPr>
      <t>collez la--FAMILLE</t>
    </r>
    <r>
      <rPr>
        <sz val="12"/>
        <color theme="1"/>
        <rFont val="Calibri"/>
        <family val="2"/>
        <scheme val="minor"/>
      </rPr>
      <t xml:space="preserve">), vous verrez </t>
    </r>
    <r>
      <rPr>
        <sz val="12"/>
        <color theme="1"/>
        <rFont val="Arial Unicode MS"/>
      </rPr>
      <t>--</t>
    </r>
    <r>
      <rPr>
        <sz val="12"/>
        <color theme="1"/>
        <rFont val="Calibri"/>
        <family val="2"/>
        <scheme val="minor"/>
      </rPr>
      <t>.</t>
    </r>
  </si>
  <si>
    <t>Pour vos futurs documents → autre identification possible</t>
  </si>
  <si>
    <t>Ce n’est pas une erreur, c’est volontaire.</t>
  </si>
  <si>
    <t>▼ abréviation de l’identification (extraction via formules)</t>
  </si>
  <si>
    <t>Ce classeur construit des phrases structurées du type :</t>
  </si>
  <si>
    <t>cuisine-crudité-CÉLÉRI BRANCHE</t>
  </si>
  <si>
    <t>Nom | Info complémentaire | Suite de la description</t>
  </si>
  <si>
    <t>(par exemple MAJUSCULE(GAUCHE(J21;1))&amp;" "&amp;J21&amp;" | "&amp;S21&amp;"| "&amp;J23&amp;" "&amp;K23).</t>
  </si>
  <si>
    <r>
      <t xml:space="preserve">Quand il n’y a </t>
    </r>
    <r>
      <rPr>
        <b/>
        <sz val="12"/>
        <color theme="1"/>
        <rFont val="Calibri"/>
        <family val="2"/>
        <scheme val="minor"/>
      </rPr>
      <t>aucune information à mettre</t>
    </r>
    <r>
      <rPr>
        <sz val="12"/>
        <color theme="1"/>
        <rFont val="Calibri"/>
        <family val="2"/>
        <scheme val="minor"/>
      </rPr>
      <t xml:space="preserve"> dans la zone “info complémentaire”, on utilise </t>
    </r>
    <r>
      <rPr>
        <sz val="12"/>
        <color theme="1"/>
        <rFont val="Arial Unicode MS"/>
      </rPr>
      <t>--</t>
    </r>
    <r>
      <rPr>
        <sz val="12"/>
        <color theme="1"/>
        <rFont val="Calibri"/>
        <family val="2"/>
        <scheme val="minor"/>
      </rPr>
      <t xml:space="preserve"> plutôt que laisser la cellule vide.</t>
    </r>
  </si>
  <si>
    <t>Cela sert à :</t>
  </si>
  <si>
    <t xml:space="preserve">choisissez : vous avez soit la première lettre du nom de la recette ▼                  </t>
  </si>
  <si>
    <r>
      <t xml:space="preserve">garder la même structure de texte : </t>
    </r>
    <r>
      <rPr>
        <sz val="12"/>
        <color theme="1"/>
        <rFont val="Arial Unicode MS"/>
      </rPr>
      <t>… | --| …</t>
    </r>
  </si>
  <si>
    <t>CHIBOUST PAMPLEMOUSSE</t>
  </si>
  <si>
    <t>montrer clairement qu’il n’y a rien à cet endroit (ce n’est pas un oubli),</t>
  </si>
  <si>
    <r>
      <t xml:space="preserve">faciliter les tris, recherches ou découpes de texte basées sur le symbole </t>
    </r>
    <r>
      <rPr>
        <sz val="12"/>
        <color theme="1"/>
        <rFont val="Arial Unicode MS"/>
      </rPr>
      <t>|</t>
    </r>
    <r>
      <rPr>
        <sz val="12"/>
        <color theme="1"/>
        <rFont val="Calibri"/>
        <family val="2"/>
        <scheme val="minor"/>
      </rPr>
      <t>.</t>
    </r>
  </si>
  <si>
    <t>En résumé :</t>
  </si>
  <si>
    <t xml:space="preserve">soit une concaténation de la famille avec des formules d'extraction▼                  </t>
  </si>
  <si>
    <r>
      <t>--</t>
    </r>
    <r>
      <rPr>
        <sz val="12"/>
        <color theme="1"/>
        <rFont val="Calibri"/>
        <family val="2"/>
        <scheme val="minor"/>
      </rPr>
      <t xml:space="preserve"> = “zone volontairement vide, mais prise en compte dans la phrase”.</t>
    </r>
  </si>
  <si>
    <t xml:space="preserve">Les textes des fichiers peuvent être en anglais ou en espagnol, mais les formules restent en français </t>
  </si>
  <si>
    <t>Textes en EN ou ES possibles — Formules toujours en FR</t>
  </si>
  <si>
    <t>Passez le flambeau. Transmettez vos savoir-faire : les apprenants comprendront plus vite, réussiront mieux et feront progresser vos documents.</t>
  </si>
  <si>
    <t>Voici une petite liste je vous laisse le plaisir de modifier les couleurs à votre convenance</t>
  </si>
  <si>
    <t>j'ai saisi "Postit" parce que Post-it® est une marque déposée</t>
  </si>
  <si>
    <t>FAMILLE--Identité</t>
  </si>
  <si>
    <t>Code couleur Rouge Vert Bleu RVB</t>
  </si>
  <si>
    <t>Couleur diététique</t>
  </si>
  <si>
    <t>CUISINE</t>
  </si>
  <si>
    <t>PATISSERIE</t>
  </si>
  <si>
    <t>TRAITEUR</t>
  </si>
  <si>
    <t>CHARCUTERIE</t>
  </si>
  <si>
    <t>MODES DE CUISSON</t>
  </si>
  <si>
    <t>cuisine-plat-PROTÉINES</t>
  </si>
  <si>
    <t>cuisine-légumes-CUIDITES</t>
  </si>
  <si>
    <t>cuisine-légumes-CRUDITES</t>
  </si>
  <si>
    <t>cuisine-légumes-FÉCULENTS</t>
  </si>
  <si>
    <t>POISSONNERIE</t>
  </si>
  <si>
    <t>Batenders-BAR-BOISSONS</t>
  </si>
  <si>
    <t>R51-V153 B102</t>
  </si>
  <si>
    <t>Pour renvoyer un texte</t>
  </si>
  <si>
    <t>cuisine-ACCOMPAGNEMENTS</t>
  </si>
  <si>
    <t>pâtisserie--BAVAROIS</t>
  </si>
  <si>
    <t>traiteur-ROTIS-froids</t>
  </si>
  <si>
    <t xml:space="preserve"> charcuterie--GELEES</t>
  </si>
  <si>
    <t>cuisson--BRAISÉ</t>
  </si>
  <si>
    <t>cuisine-protéines-ABATS</t>
  </si>
  <si>
    <t>AGRUMES-comme -POMME PAMPLE.</t>
  </si>
  <si>
    <t>crudité-AGRUMES-POMME PAMPLE.</t>
  </si>
  <si>
    <t>cuisine-féculent-BLÉ</t>
  </si>
  <si>
    <t>Poissonnerie--COQUILLAGES</t>
  </si>
  <si>
    <t>BAR-Cocktails-avec alcool</t>
  </si>
  <si>
    <t>R153-V204 B0</t>
  </si>
  <si>
    <t>R0-V128 B0</t>
  </si>
  <si>
    <t xml:space="preserve"> a la ligne dans une cellule</t>
  </si>
  <si>
    <t>vous pouvez fusionner les cellules et renvoyer à la ligne automatiquement</t>
  </si>
  <si>
    <t>cuisine-COMPOSES-VERTS</t>
  </si>
  <si>
    <t>pâtisserie--BISCUITS</t>
  </si>
  <si>
    <t>traiteur-AMUSE-BOUCHE</t>
  </si>
  <si>
    <t>charcuterie-BOUDIN-BLANC</t>
  </si>
  <si>
    <t>cuisson--CONFIT</t>
  </si>
  <si>
    <t>cuisine-protéines-ABATTIS</t>
  </si>
  <si>
    <t>cuisine-cuidité-ARTICHAUT</t>
  </si>
  <si>
    <t>cuisine-crudité-AVOCAT</t>
  </si>
  <si>
    <t>cuisine-féculent-BOULGHOUR</t>
  </si>
  <si>
    <t>Poissonnerie--CRUSTACÉS</t>
  </si>
  <si>
    <t>BAR-Cocktails-sans alcool</t>
  </si>
  <si>
    <t>R128-V0-B0</t>
  </si>
  <si>
    <t>R0-V255 B0</t>
  </si>
  <si>
    <t>MAIS VOUS POUVEZ AUSSI</t>
  </si>
  <si>
    <t>BOEUF
VB = Viandede bœuf</t>
  </si>
  <si>
    <t>cuisine--CRUDITES</t>
  </si>
  <si>
    <t>pâtisserie--CHARLOTES</t>
  </si>
  <si>
    <t>traiteur--ASPICS</t>
  </si>
  <si>
    <t xml:space="preserve"> charcuterie-BOUDIN-NOIR</t>
  </si>
  <si>
    <t>cuisson--FRIT</t>
  </si>
  <si>
    <t>cuisine-protéines-AGNEAU</t>
  </si>
  <si>
    <t>cuisine-cuidité-ASPERGES</t>
  </si>
  <si>
    <t>cuisine-crudité-BETTERAVES</t>
  </si>
  <si>
    <t>cuisine-féculent-FÉVES</t>
  </si>
  <si>
    <t>Poissonnerie--POISSON ENTIER</t>
  </si>
  <si>
    <t>BAR-Boissons-boissons chaudes</t>
  </si>
  <si>
    <t>R255-V0 B255</t>
  </si>
  <si>
    <t>R255-V153 B204</t>
  </si>
  <si>
    <t xml:space="preserve">Insérer un saut de ligne </t>
  </si>
  <si>
    <t>cuisine--CUIDITES</t>
  </si>
  <si>
    <t>pâtisserie--CHOCOLATS</t>
  </si>
  <si>
    <t>traiteur--CANAPÉS</t>
  </si>
  <si>
    <t xml:space="preserve"> charcuterie--GIBIER</t>
  </si>
  <si>
    <t>cuisson--FUMÉ</t>
  </si>
  <si>
    <t>cuisine-protéines-BŒUF</t>
  </si>
  <si>
    <t>cuisine-cuidité-BETTERAVES</t>
  </si>
  <si>
    <t>cuisine-crudité-CAROTTES</t>
  </si>
  <si>
    <t>cuisine-féculent-FÉVETTES</t>
  </si>
  <si>
    <t>Poissonnerie--Filets / Portions</t>
  </si>
  <si>
    <t>BAR-Boissons-boissons froides</t>
  </si>
  <si>
    <t>R255-V102 B0</t>
  </si>
  <si>
    <t>R50-V204 B255</t>
  </si>
  <si>
    <t>dans la cellule</t>
  </si>
  <si>
    <t>1. Double-cliquez sur la</t>
  </si>
  <si>
    <t xml:space="preserve"> cellule dans laquelle </t>
  </si>
  <si>
    <t>cuisine-DESSERT-ASSIETTE</t>
  </si>
  <si>
    <t>pâtisserie--CONFISERIES</t>
  </si>
  <si>
    <t>traiteur-CHAUD-FROID</t>
  </si>
  <si>
    <t xml:space="preserve"> charcuterie--LAPIN</t>
  </si>
  <si>
    <t>cuisson--GRILLÉ</t>
  </si>
  <si>
    <t>cuisine-protéines-CAILLES</t>
  </si>
  <si>
    <t>cuisine-cuidité-CAROTTES</t>
  </si>
  <si>
    <t>cuisine-féculent-H. COCOS</t>
  </si>
  <si>
    <t>Poissonnerie--Charcuterie de la Mer</t>
  </si>
  <si>
    <t>BAR-CAFES-cafés</t>
  </si>
  <si>
    <t>R255-V0 B0</t>
  </si>
  <si>
    <t>R255-V204 B0</t>
  </si>
  <si>
    <t xml:space="preserve">vous voulez insérer une </t>
  </si>
  <si>
    <t>coupure de ligne</t>
  </si>
  <si>
    <t xml:space="preserve">2. Cliquez à l’emplacement </t>
  </si>
  <si>
    <t>cuisine--DESSERTS</t>
  </si>
  <si>
    <t>traiteur-ENTRÉE-FROIDE</t>
  </si>
  <si>
    <t xml:space="preserve"> charcuterie-PURE-VOLAILLE </t>
  </si>
  <si>
    <t>cuisson--NATURE</t>
  </si>
  <si>
    <t>cuisine-protéines-CANARD</t>
  </si>
  <si>
    <t>cuisine-cuidité-CÉLÉRI BRANCHE</t>
  </si>
  <si>
    <t>cuisine-crudité-CÉLÉRI RAVE</t>
  </si>
  <si>
    <t>cuisine-féculent-H. FLAGEOLETS</t>
  </si>
  <si>
    <t>Poissonnerie--FUMAISONS</t>
  </si>
  <si>
    <t>BAR-THE-thés</t>
  </si>
  <si>
    <t>R0-V0 B255</t>
  </si>
  <si>
    <t xml:space="preserve">où vous souhaitez couper </t>
  </si>
  <si>
    <t>la ligne.</t>
  </si>
  <si>
    <t xml:space="preserve">3. Appuyez sur Alt+Entrée </t>
  </si>
  <si>
    <t>cuisine--ENTRÉES</t>
  </si>
  <si>
    <t>pâtisserie-ENTREMET-GÉNOISE</t>
  </si>
  <si>
    <t>traiteur-ENTRÉE-CHAUDE</t>
  </si>
  <si>
    <t xml:space="preserve"> charcuterie--GALANTINE</t>
  </si>
  <si>
    <t>cuisson--PAPILLOTES</t>
  </si>
  <si>
    <t>cuisine-protéines-CHARCUTERIES</t>
  </si>
  <si>
    <t>cuisine-cuidité-CÉLÉRI RAVE</t>
  </si>
  <si>
    <t>cuisine-crudité-CHAMPIGNONS</t>
  </si>
  <si>
    <t>cuisine-féculent-H. NOIRS</t>
  </si>
  <si>
    <t>Poissonnerie--MARINADES &amp; SALAISONS</t>
  </si>
  <si>
    <t>BAR--JUS-Jus &amp; pressés</t>
  </si>
  <si>
    <t>R255-V204 B153</t>
  </si>
  <si>
    <t>R153-V204 B255</t>
  </si>
  <si>
    <t xml:space="preserve">pour insérer le break </t>
  </si>
  <si>
    <t>de ligne.</t>
  </si>
  <si>
    <t>cuisine--ENTREMET</t>
  </si>
  <si>
    <t>pâtisserie--GANACHE</t>
  </si>
  <si>
    <t>traiteur-FOIE-GRAS</t>
  </si>
  <si>
    <t xml:space="preserve"> charcuterie--MORTADELLE</t>
  </si>
  <si>
    <t>cuisson--POCHÉ</t>
  </si>
  <si>
    <t>cuisine-protéines-COQUILLAGES</t>
  </si>
  <si>
    <t>cuisine-cuidité-CHAMPIGNONS</t>
  </si>
  <si>
    <t>cuisine-crudité-CHOU BLANC</t>
  </si>
  <si>
    <t>cuisine-féculent-H. ROUGES</t>
  </si>
  <si>
    <t>Poissonnerie--Tatrtares &amp; Ceviches</t>
  </si>
  <si>
    <t>BAR--Smoothies</t>
  </si>
  <si>
    <t>R204-V153 B255</t>
  </si>
  <si>
    <t>R0-V102 B204</t>
  </si>
  <si>
    <t>cuisine--FECULENTS</t>
  </si>
  <si>
    <t>pâtisserie--GATEAU</t>
  </si>
  <si>
    <t>traiteur-HORS-D'ŒUVRE</t>
  </si>
  <si>
    <t xml:space="preserve"> charcuterie-PATE-CAMPAGNE</t>
  </si>
  <si>
    <t>cuisson--POELLÉ</t>
  </si>
  <si>
    <t>cuisine-protéines-CRUSTACÉS</t>
  </si>
  <si>
    <t>cuisine-cuidité-CHOU BLANC</t>
  </si>
  <si>
    <t>cuisine-crudité-CHOU ROUGE</t>
  </si>
  <si>
    <t>cuisine-féculent-H. SOISSON</t>
  </si>
  <si>
    <t>Poissonnerie--Soupes &amp; Bisques</t>
  </si>
  <si>
    <t>BAR--Sodas &amp; limonades</t>
  </si>
  <si>
    <t>cuisine--GOUTER</t>
  </si>
  <si>
    <t>pâtisserie--MERINGUE</t>
  </si>
  <si>
    <t>traiteur-PATISSERIE-TRAITEUR</t>
  </si>
  <si>
    <t xml:space="preserve"> charcuterie-PATÉ DE-FOIE </t>
  </si>
  <si>
    <t>cuisson--RÂGOUTS</t>
  </si>
  <si>
    <t>cuisine-protéines-DINDE</t>
  </si>
  <si>
    <t>cuisine-cuidité-CHOU ROUGE</t>
  </si>
  <si>
    <t>cuisine-crudité-CHOUX BROCOLIS</t>
  </si>
  <si>
    <t>cuisine-féculent-H.BLANCS</t>
  </si>
  <si>
    <t>Poissonnerie--Préparations de base</t>
  </si>
  <si>
    <t>BAR--Sirops &amp; shrubs</t>
  </si>
  <si>
    <t>cuisine-LAITAGES-+FECULENTS</t>
  </si>
  <si>
    <t>pâtisserie--MOUSSES</t>
  </si>
  <si>
    <t>traiteur-SALADE-COMPOSÉE</t>
  </si>
  <si>
    <t xml:space="preserve"> charcuterie--QUENELLES</t>
  </si>
  <si>
    <t>cuisson--RÔTI</t>
  </si>
  <si>
    <t>cuisine-protéines-FARCES</t>
  </si>
  <si>
    <t>cuisine-cuidité-CHOUX BROCOLIS</t>
  </si>
  <si>
    <t>cuisine-crudité-CHOUX CHINOIS</t>
  </si>
  <si>
    <t>cuisine-féculent-LENTILLES</t>
  </si>
  <si>
    <t>Poissonnerie--Sauces &amp; Beurres</t>
  </si>
  <si>
    <t xml:space="preserve">BAR--Punchs </t>
  </si>
  <si>
    <t>cuisine-LAITAGES-FROMAGES</t>
  </si>
  <si>
    <t>pâtisserie-PATE A-BRIOCHE</t>
  </si>
  <si>
    <t>traiteur-SALADE-SIMPLE</t>
  </si>
  <si>
    <t xml:space="preserve"> charcuterie--RILLETTES</t>
  </si>
  <si>
    <t>cuisson--SAUMURÉ</t>
  </si>
  <si>
    <t>cuisine-protéines-GIBIER À PLUMES</t>
  </si>
  <si>
    <t>cuisine-cuidité-CHOUX BRUXELLES</t>
  </si>
  <si>
    <t>cuisine-crudité-CHOUX FLEUR</t>
  </si>
  <si>
    <t>cuisine-féculent-MAÏS</t>
  </si>
  <si>
    <t>Poissonnerie--CABILLAUD</t>
  </si>
  <si>
    <t>BAR-Fermentées-(kefir, kombucha)</t>
  </si>
  <si>
    <t>cuisine--PATISSERIES</t>
  </si>
  <si>
    <t>pâtisserie-PATE A-CROISSANTS</t>
  </si>
  <si>
    <t>traiteur-SAUCE-CHAUDE</t>
  </si>
  <si>
    <t xml:space="preserve"> charcuterie--RILLONS</t>
  </si>
  <si>
    <t>cuisson-SAUTÉ-AVEC SAUCE</t>
  </si>
  <si>
    <t>cuisine-protéines-GIBIER À POIL</t>
  </si>
  <si>
    <t>cuisine-cuidité-CHOUX CHINOIS</t>
  </si>
  <si>
    <t>cuisine-crudité-CHOUX ROMANESCO</t>
  </si>
  <si>
    <t>cuisine-féculent-P.TERRE</t>
  </si>
  <si>
    <t>Poissonnerie--SAUMON</t>
  </si>
  <si>
    <t>BAR--Detox</t>
  </si>
  <si>
    <t>cuisine-PLAT-PRINCIPAL</t>
  </si>
  <si>
    <t>pâtisserie-PATE -FEUILLETÉE</t>
  </si>
  <si>
    <t>traiteur-SAUCE-EMULSIONNÉE CHAUDE</t>
  </si>
  <si>
    <t xml:space="preserve"> charcuterie--ROULADE</t>
  </si>
  <si>
    <t>cuisson-SAUTÉ-SANS SAUCE</t>
  </si>
  <si>
    <t>cuisine-protéines-JUS / BOUILLON</t>
  </si>
  <si>
    <t>cuisine-cuidité-CHOUX DE MILAN</t>
  </si>
  <si>
    <t>cuisine-crudité-CONCOMBRES</t>
  </si>
  <si>
    <t>cuisine-féculent-PÂTES</t>
  </si>
  <si>
    <t>Poissonnerie--THON</t>
  </si>
  <si>
    <t>BAR--Fruité</t>
  </si>
  <si>
    <t>cuisine-PLATS-COMPLETS</t>
  </si>
  <si>
    <t>pâtisserie-PATE A-PAIN</t>
  </si>
  <si>
    <t>traiteur-SAUCE FROIDE</t>
  </si>
  <si>
    <t xml:space="preserve"> charcuterie--SAUCISSE </t>
  </si>
  <si>
    <t>cuisson--VAPEUR</t>
  </si>
  <si>
    <t>cuisine-protéines-LAPIN</t>
  </si>
  <si>
    <t>cuisine-cuidité-CHOUX FLEUR</t>
  </si>
  <si>
    <t>cuisine-crudité-COURGETTES</t>
  </si>
  <si>
    <t>cuisine-féculent-POIS CHICHES</t>
  </si>
  <si>
    <t>Poissonnerie--DORADE</t>
  </si>
  <si>
    <t>BAR--Crémeux</t>
  </si>
  <si>
    <t>cuisine-POISSONS</t>
  </si>
  <si>
    <t>pâtisserie-PATE-PAIN DE MIE</t>
  </si>
  <si>
    <t>traiteur-TERRINE DE-LÉGUMES</t>
  </si>
  <si>
    <t xml:space="preserve"> charcuterie-SAUCISSON DE-FOIE</t>
  </si>
  <si>
    <t>cuisine-protéines-MOUTON</t>
  </si>
  <si>
    <t>cuisine-cuidité-CHOUX ROMANESCO</t>
  </si>
  <si>
    <t>cuisine-crudité-ENDIVES</t>
  </si>
  <si>
    <t>cuisine-féculent-POLENTA</t>
  </si>
  <si>
    <t>Poissonnerie--MERLU</t>
  </si>
  <si>
    <t>BAR--Classiques</t>
  </si>
  <si>
    <t>cuisine-PREPARATIONS-CHAUDES</t>
  </si>
  <si>
    <t>pâtisserie-PATE A-SAVARIN</t>
  </si>
  <si>
    <t>traiteur-TERRINE DE-POISSON</t>
  </si>
  <si>
    <t xml:space="preserve"> charcuterie--ABATS</t>
  </si>
  <si>
    <t>cuisine-protéines-ŒUFS</t>
  </si>
  <si>
    <t>cuisine-cuidité-CŒUR DE PALMIER</t>
  </si>
  <si>
    <t>cuisine-crudité-EPINARDS</t>
  </si>
  <si>
    <t>cuisine-féculent-RIZ</t>
  </si>
  <si>
    <t>Poissonnerie--LIEU</t>
  </si>
  <si>
    <t>BAR--Signatures</t>
  </si>
  <si>
    <t>cuisine--VIANDES</t>
  </si>
  <si>
    <t>pâtisserie-PATE-LEVÉE</t>
  </si>
  <si>
    <t>traiteur-TERRINE DE-VIANDE</t>
  </si>
  <si>
    <t xml:space="preserve"> charcuterie--CONFIT</t>
  </si>
  <si>
    <t>cuisine-protéines-POISSON</t>
  </si>
  <si>
    <t>cuisine-cuidité-CONCOMBRES</t>
  </si>
  <si>
    <t>cuisine-crudité-FENOUIL</t>
  </si>
  <si>
    <t>cuisine-féculent-RUTABAGA</t>
  </si>
  <si>
    <t>Poissonnerie--FRAIS (JOUR)</t>
  </si>
  <si>
    <t>BAR--Short</t>
  </si>
  <si>
    <t>cuisine--VOLAILLES</t>
  </si>
  <si>
    <t>pâtisserie-PATE-SÈCHE</t>
  </si>
  <si>
    <t>traiteur-TERRINE DE-VOLAILLE</t>
  </si>
  <si>
    <t xml:space="preserve"> charcuterie--Pâtés</t>
  </si>
  <si>
    <t>cuisine-protéines-PORC</t>
  </si>
  <si>
    <t>cuisine-cuidité-COURGE</t>
  </si>
  <si>
    <t>cuisine-crudité-NAVETS</t>
  </si>
  <si>
    <t>cuisine-féculent-SEMOULE</t>
  </si>
  <si>
    <t>Poissonnerie--SURGELÉ</t>
  </si>
  <si>
    <t>BAR--Long</t>
  </si>
  <si>
    <t>cuisine--POTAGE</t>
  </si>
  <si>
    <t>pâtisserie-PATE-SUCRÉE</t>
  </si>
  <si>
    <t>traiteur-Bouchées-apéritif</t>
  </si>
  <si>
    <t xml:space="preserve"> charcuterie--TERRINES</t>
  </si>
  <si>
    <t>cuisine-protéines-POULE</t>
  </si>
  <si>
    <t>cuisine-cuidité-COURGETTES</t>
  </si>
  <si>
    <t>cuisine-crudité-OIGNONS</t>
  </si>
  <si>
    <t>cuisine-féculent-TOPINAMBOUR</t>
  </si>
  <si>
    <t>Poissonnerie--FARCI</t>
  </si>
  <si>
    <t>BAR--Punchs</t>
  </si>
  <si>
    <t>cuisine--ŒUFS</t>
  </si>
  <si>
    <t>pâtisserie-PATES-A….</t>
  </si>
  <si>
    <t>traiteur-Buffet-froid</t>
  </si>
  <si>
    <t>cuisine-protéines-POULET</t>
  </si>
  <si>
    <t>cuisine-cuidité-CROSNE</t>
  </si>
  <si>
    <t>cuisine-crudité-POIVRONS JAUNES</t>
  </si>
  <si>
    <t>cuisine--CRUSTACÉS</t>
  </si>
  <si>
    <t>pâtisserie-PATES-DE-FRUITS</t>
  </si>
  <si>
    <t>traiteur-Buffet-chaud</t>
  </si>
  <si>
    <t xml:space="preserve"> charcuterie--SAUCISSES (boyau)</t>
  </si>
  <si>
    <t>cuisine-protéines-VEAU</t>
  </si>
  <si>
    <t>cuisine-cuidité-ENDIVES</t>
  </si>
  <si>
    <t>cuisine-crudité-POIVRONS ROUGES</t>
  </si>
  <si>
    <t>cuisine--SAUTÉ</t>
  </si>
  <si>
    <t>pâtisserie-PETITS-FOURS</t>
  </si>
  <si>
    <t>traiteur-Salades-composées</t>
  </si>
  <si>
    <t xml:space="preserve"> charcuterie--Jambons &amp; salaisons</t>
  </si>
  <si>
    <t>cuisine-cuidité-EPINARDS</t>
  </si>
  <si>
    <t>cuisine-crudité-POIVRONS VERTS</t>
  </si>
  <si>
    <t>cuisine--RAGOUT</t>
  </si>
  <si>
    <t>pâtisserie--PUDDING</t>
  </si>
  <si>
    <t>traiteur--VERRINES</t>
  </si>
  <si>
    <t xml:space="preserve"> charcuterie--BALLOTINES</t>
  </si>
  <si>
    <t>cuisine-cuidité-FENOUIL</t>
  </si>
  <si>
    <t>cuisine-crudité-RADIS NOIRS</t>
  </si>
  <si>
    <t>cuisine--GRATIN</t>
  </si>
  <si>
    <t>pâtisserie--Viennoiseries</t>
  </si>
  <si>
    <t>traiteur--FEUILLETES</t>
  </si>
  <si>
    <t xml:space="preserve"> charcuterie--ASPICS</t>
  </si>
  <si>
    <t>cuisine-cuidité-NAVETS</t>
  </si>
  <si>
    <t>cuisine-crudité-RADIS ROSES</t>
  </si>
  <si>
    <t>cuisine--PORC</t>
  </si>
  <si>
    <t>pâtisserie--Tartes</t>
  </si>
  <si>
    <t>traiteur--QUICHES</t>
  </si>
  <si>
    <t xml:space="preserve"> charcuterie--Fromage de tête</t>
  </si>
  <si>
    <t>cuisine-cuidité-OIGNONS</t>
  </si>
  <si>
    <t>cuisine-crudité-SAL.BATAVIA</t>
  </si>
  <si>
    <t>cuisine--VEAU</t>
  </si>
  <si>
    <t>pâtisserie--Macarons</t>
  </si>
  <si>
    <t>traiteur--PLATS</t>
  </si>
  <si>
    <t xml:space="preserve"> charcuterie--CONFITS</t>
  </si>
  <si>
    <t>cuisine-cuidité-PATISSON</t>
  </si>
  <si>
    <t>cuisine-crudité-SAL.CHICORÉE</t>
  </si>
  <si>
    <t>cuisine--AGNEAU</t>
  </si>
  <si>
    <t>pâtisserie--Chocolaterie</t>
  </si>
  <si>
    <t>traiteur--GARNITURES</t>
  </si>
  <si>
    <t xml:space="preserve"> charcuterie--FUMAISONS</t>
  </si>
  <si>
    <t>cuisine-cuidité-POIVRONS JAUNES</t>
  </si>
  <si>
    <t>cuisine-crudité-SAL.CRESSON</t>
  </si>
  <si>
    <t>pâtisserie--Crèmes &amp; mousses</t>
  </si>
  <si>
    <t xml:space="preserve"> charcuterie--GRATTONS</t>
  </si>
  <si>
    <t>cuisine-cuidité-POIVRONS ROUGES</t>
  </si>
  <si>
    <t>cuisine-crudité-SAL.ENDIVE</t>
  </si>
  <si>
    <t>pâtisserie--Pâtes de base</t>
  </si>
  <si>
    <t>cuisine-cuidité-POIVRONS VERTS</t>
  </si>
  <si>
    <t>cuisine-crudité-SAL.FEUILLE DE CHÊNE</t>
  </si>
  <si>
    <t>pâtisserie--Bûches</t>
  </si>
  <si>
    <t>cuisine-cuidité-POTIRON</t>
  </si>
  <si>
    <t>cuisine-crudité-SAL.FRISÉE</t>
  </si>
  <si>
    <t>pâtisserie--Petits fours</t>
  </si>
  <si>
    <t>cuisine-cuidité-POUSSES DE BAMBOU</t>
  </si>
  <si>
    <t>cuisine-crudité-SAL.ICEBERG</t>
  </si>
  <si>
    <t>pâtisserie--Glacerie</t>
  </si>
  <si>
    <t>cuisine-cuidité-RADIS NOIRS</t>
  </si>
  <si>
    <t>cuisine-crudité-SAL.KRISETTE</t>
  </si>
  <si>
    <t>pâtisserie--Décors</t>
  </si>
  <si>
    <t>cuisine-cuidité-RADIS ROSES</t>
  </si>
  <si>
    <t>cuisine-crudité-SAL.LAITUE</t>
  </si>
  <si>
    <t>cuisine-cuidité-SALADE</t>
  </si>
  <si>
    <t>cuisine-crudité-SAL.LOLA ROSA</t>
  </si>
  <si>
    <t>cuisine-cuidité-SALSIFIS</t>
  </si>
  <si>
    <t>cuisine-crudité-SAL.MÂCHE</t>
  </si>
  <si>
    <t>cuisine-cuidité-SOJA</t>
  </si>
  <si>
    <t>cuisine-crudité-SAL.MESCLUN</t>
  </si>
  <si>
    <t>cuisine-cuidité-TOMATES CERISES</t>
  </si>
  <si>
    <t>cuisine-crudité-SAL.PISSENLIT</t>
  </si>
  <si>
    <t>cuisine-cuidité-TOMATES MARMANDE</t>
  </si>
  <si>
    <t>cuisine-crudité-SAL.ROMAINE</t>
  </si>
  <si>
    <t>cuisine-cuidité-TOMATES OLIVETTE</t>
  </si>
  <si>
    <t>cuisine-crudité-SAL.SCAROLE</t>
  </si>
  <si>
    <t>cuisine-cuidité-TOMATES ROMAINE</t>
  </si>
  <si>
    <t>cuisine-crudité-SAL.TRÉVISE</t>
  </si>
  <si>
    <t>cuisine-crudité-SALADE</t>
  </si>
  <si>
    <t>SALADES COMPOSÉES</t>
  </si>
  <si>
    <t>cuisine-crudité-SALSIFIS</t>
  </si>
  <si>
    <t>cuisine-crudité-SOJA</t>
  </si>
  <si>
    <t>cuisine-crudité-TOMATES</t>
  </si>
  <si>
    <t>cuisine-crudité-TOMATES CERISES</t>
  </si>
  <si>
    <t>cuisine-crudité-TOMATES MARMANDE</t>
  </si>
  <si>
    <t>cuisine-crudité-TOMATES OLIVETTE</t>
  </si>
  <si>
    <t>cuisine-crudité-TOMATES ROMAINE</t>
  </si>
  <si>
    <t>Auteur : Joel Leboucher  |  sur une idée de Bruno LESBATS  |  Date : 04/02/2026  |  heure : 15h07</t>
  </si>
  <si>
    <t>End of document — cell - Fin del documento — celda</t>
  </si>
  <si>
    <t>Auteur : Joel Leboucher • Rochefort sur Mer | suite à une demande de Bruno Lesbats |  d'après un modèle HORECA.be | Date : 04 Février 2026  |  heure : 18h30</t>
  </si>
  <si>
    <t>A votre disposition 4 modèles identiques de couleurs différentes</t>
  </si>
  <si>
    <t>Vous pouvez supprimer des lignes non utilsées ►</t>
  </si>
  <si>
    <t>ce qui vous permet d’avoir des postits de hauteurs différentes, adaptées au nombre de lignes de denrées de la recette.</t>
  </si>
  <si>
    <t>Avant de saisir dans une cellule, cliquez dessus pour vérifier qu’elle ne contient pas déjà une formule.</t>
  </si>
  <si>
    <t>Faites vivre ce document et transmettez vos savoir-faire.</t>
  </si>
  <si>
    <t>(Je fournis la base. Vous construisez votre outil)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</si>
</sst>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64" formatCode="0.0"/>
    <numFmt numFmtId="165" formatCode="0&quot; g&quot;"/>
    <numFmt numFmtId="166" formatCode="0.000&quot; Kg&quot;"/>
    <numFmt numFmtId="167" formatCode="#,##0.0"/>
    <numFmt numFmtId="168" formatCode="#,##0.00&quot; kg&quot;"/>
    <numFmt numFmtId="169" formatCode="#,##0.0&quot; grs&quot;"/>
    <numFmt numFmtId="170" formatCode="0&quot; Kg&quot;"/>
    <numFmt numFmtId="171" formatCode="0.000&quot;Kg&quot;"/>
    <numFmt numFmtId="172" formatCode="0.000&quot; L&quot;"/>
    <numFmt numFmtId="173" formatCode="[h]&quot;H&quot;mm"/>
    <numFmt numFmtId="174" formatCode="0.00&quot; Kg&quot;"/>
    <numFmt numFmtId="175" formatCode="&quot;/ &quot;0"/>
    <numFmt numFmtId="176" formatCode="h&quot;h&quot;mm"/>
    <numFmt numFmtId="177" formatCode="0&quot;°C&quot;"/>
    <numFmt numFmtId="178" formatCode="0.000"/>
    <numFmt numFmtId="179" formatCode="#,##0.00\ &quot;€&quot;"/>
    <numFmt numFmtId="180" formatCode="0.0&quot; %&quot;"/>
    <numFmt numFmtId="181" formatCode="0.00&quot;Kg&quot;"/>
    <numFmt numFmtId="182" formatCode="0.0%"/>
    <numFmt numFmtId="183" formatCode="0&quot;%&quot;"/>
    <numFmt numFmtId="184" formatCode="0&quot; Kg pour&quot;"/>
    <numFmt numFmtId="185" formatCode="0.0&quot; Kg&quot;"/>
    <numFmt numFmtId="186" formatCode="_-* #,##0.00\ [$€-40C]_-;\-* #,##0.00\ [$€-40C]_-;_-* &quot;-&quot;??\ [$€-40C]_-;_-@_-"/>
    <numFmt numFmtId="187" formatCode="ddd\ dd\ mm\ yyyy\ hh:m"/>
    <numFmt numFmtId="188" formatCode="ddd\ dd\ mm\ yyyy"/>
    <numFmt numFmtId="189" formatCode="h:mm;@"/>
    <numFmt numFmtId="190" formatCode="0&quot; car.&quot;"/>
    <numFmt numFmtId="191" formatCode="0.000&quot; g&quot;"/>
  </numFmts>
  <fonts count="234">
    <font>
      <sz val="11"/>
      <color theme="1"/>
      <name val="Calibri"/>
      <family val="2"/>
      <scheme val="minor"/>
    </font>
    <font>
      <sz val="11"/>
      <color theme="1"/>
      <name val="Calibri"/>
      <family val="2"/>
      <scheme val="minor"/>
    </font>
    <font>
      <b/>
      <sz val="8"/>
      <color theme="0"/>
      <name val="Calibri"/>
      <family val="2"/>
      <scheme val="minor"/>
    </font>
    <font>
      <sz val="10"/>
      <name val="Arial"/>
      <family val="2"/>
    </font>
    <font>
      <b/>
      <sz val="10"/>
      <name val="Calibri"/>
      <family val="2"/>
      <scheme val="minor"/>
    </font>
    <font>
      <sz val="8"/>
      <name val="Arial"/>
      <family val="2"/>
    </font>
    <font>
      <b/>
      <sz val="11"/>
      <color theme="0"/>
      <name val="Calibri"/>
      <family val="2"/>
      <scheme val="minor"/>
    </font>
    <font>
      <b/>
      <sz val="11"/>
      <color theme="1"/>
      <name val="Calibri"/>
      <family val="2"/>
      <scheme val="minor"/>
    </font>
    <font>
      <sz val="11"/>
      <color theme="0"/>
      <name val="Calibri"/>
      <family val="2"/>
      <scheme val="minor"/>
    </font>
    <font>
      <sz val="11"/>
      <color theme="1"/>
      <name val="Calibri"/>
      <family val="2"/>
    </font>
    <font>
      <b/>
      <sz val="11"/>
      <name val="Calibri"/>
      <family val="2"/>
      <scheme val="minor"/>
    </font>
    <font>
      <b/>
      <sz val="12"/>
      <color theme="9" tint="-0.249977111117893"/>
      <name val="Calibri"/>
      <family val="2"/>
      <scheme val="minor"/>
    </font>
    <font>
      <sz val="10"/>
      <color rgb="FF0000FF"/>
      <name val="Calibri"/>
      <family val="2"/>
      <scheme val="minor"/>
    </font>
    <font>
      <sz val="10"/>
      <name val="Calibri"/>
      <family val="2"/>
      <scheme val="minor"/>
    </font>
    <font>
      <sz val="11"/>
      <color theme="9" tint="-0.499984740745262"/>
      <name val="Calibri"/>
      <family val="2"/>
      <scheme val="minor"/>
    </font>
    <font>
      <u/>
      <sz val="11"/>
      <color theme="10"/>
      <name val="Calibri"/>
      <family val="2"/>
      <scheme val="minor"/>
    </font>
    <font>
      <sz val="8"/>
      <color theme="0"/>
      <name val="Calibri"/>
      <family val="2"/>
      <scheme val="minor"/>
    </font>
    <font>
      <b/>
      <sz val="11"/>
      <color indexed="9"/>
      <name val="Calibri"/>
      <family val="2"/>
      <scheme val="minor"/>
    </font>
    <font>
      <sz val="11"/>
      <name val="Calibri"/>
      <family val="2"/>
      <scheme val="minor"/>
    </font>
    <font>
      <b/>
      <sz val="11"/>
      <color rgb="FFFFC000"/>
      <name val="Calibri"/>
      <family val="2"/>
      <scheme val="minor"/>
    </font>
    <font>
      <b/>
      <sz val="11"/>
      <color rgb="FFFFFF00"/>
      <name val="Calibri"/>
      <family val="2"/>
      <scheme val="minor"/>
    </font>
    <font>
      <b/>
      <sz val="12"/>
      <color rgb="FFFFFF00"/>
      <name val="Calibri"/>
      <family val="2"/>
      <scheme val="minor"/>
    </font>
    <font>
      <b/>
      <sz val="12"/>
      <color rgb="FFFFC000"/>
      <name val="Calibri"/>
      <family val="2"/>
      <scheme val="minor"/>
    </font>
    <font>
      <b/>
      <sz val="12"/>
      <color theme="0"/>
      <name val="Calibri"/>
      <family val="2"/>
      <scheme val="minor"/>
    </font>
    <font>
      <sz val="8"/>
      <color theme="9" tint="0.79998168889431442"/>
      <name val="Calibri"/>
      <family val="2"/>
      <scheme val="minor"/>
    </font>
    <font>
      <b/>
      <sz val="20"/>
      <color theme="0"/>
      <name val="Calibri"/>
      <family val="2"/>
      <scheme val="minor"/>
    </font>
    <font>
      <b/>
      <sz val="14"/>
      <name val="Calibri"/>
      <family val="2"/>
      <scheme val="minor"/>
    </font>
    <font>
      <b/>
      <sz val="26"/>
      <color rgb="FFFFFFFF"/>
      <name val="Calibri"/>
      <family val="2"/>
      <scheme val="minor"/>
    </font>
    <font>
      <sz val="12"/>
      <color theme="1"/>
      <name val="Calibri"/>
      <family val="2"/>
      <scheme val="minor"/>
    </font>
    <font>
      <sz val="12"/>
      <color theme="0"/>
      <name val="Calibri"/>
      <family val="2"/>
      <scheme val="minor"/>
    </font>
    <font>
      <sz val="8"/>
      <color theme="1" tint="0.249977111117893"/>
      <name val="Calibri"/>
      <family val="2"/>
      <scheme val="minor"/>
    </font>
    <font>
      <sz val="9"/>
      <name val="Calibri"/>
      <family val="2"/>
      <scheme val="minor"/>
    </font>
    <font>
      <sz val="9"/>
      <color theme="0"/>
      <name val="Calibri"/>
      <family val="2"/>
      <scheme val="minor"/>
    </font>
    <font>
      <b/>
      <sz val="14"/>
      <color theme="0"/>
      <name val="Calibri"/>
      <family val="2"/>
      <scheme val="minor"/>
    </font>
    <font>
      <sz val="10"/>
      <name val="MS Sans Serif"/>
      <family val="2"/>
    </font>
    <font>
      <b/>
      <sz val="12"/>
      <color theme="5" tint="-0.499984740745262"/>
      <name val="Calibri"/>
      <family val="2"/>
      <scheme val="minor"/>
    </font>
    <font>
      <b/>
      <sz val="12"/>
      <color rgb="FF0033CC"/>
      <name val="Calibri"/>
      <family val="2"/>
      <scheme val="minor"/>
    </font>
    <font>
      <b/>
      <sz val="12"/>
      <color theme="9" tint="-0.499984740745262"/>
      <name val="Calibri"/>
      <family val="2"/>
      <scheme val="minor"/>
    </font>
    <font>
      <b/>
      <sz val="11"/>
      <color theme="9" tint="-0.499984740745262"/>
      <name val="Calibri"/>
      <family val="2"/>
      <scheme val="minor"/>
    </font>
    <font>
      <sz val="12"/>
      <color theme="9" tint="-0.499984740745262"/>
      <name val="Calibri"/>
      <family val="2"/>
      <scheme val="minor"/>
    </font>
    <font>
      <sz val="12"/>
      <color theme="9" tint="-0.249977111117893"/>
      <name val="Calibri"/>
      <family val="2"/>
      <scheme val="minor"/>
    </font>
    <font>
      <b/>
      <sz val="12"/>
      <color rgb="FF0000FF"/>
      <name val="Calibri"/>
      <family val="2"/>
      <scheme val="minor"/>
    </font>
    <font>
      <sz val="10"/>
      <color theme="1"/>
      <name val="Calibri"/>
      <family val="2"/>
      <scheme val="minor"/>
    </font>
    <font>
      <sz val="12"/>
      <color rgb="FFC00000"/>
      <name val="Calibri"/>
      <family val="2"/>
      <scheme val="minor"/>
    </font>
    <font>
      <b/>
      <sz val="14"/>
      <color rgb="FFC00000"/>
      <name val="Calibri"/>
      <family val="2"/>
      <scheme val="minor"/>
    </font>
    <font>
      <sz val="11"/>
      <color theme="0" tint="-0.249977111117893"/>
      <name val="Calibri"/>
      <family val="2"/>
      <scheme val="minor"/>
    </font>
    <font>
      <sz val="11"/>
      <color rgb="FFC00000"/>
      <name val="Calibri"/>
      <family val="2"/>
      <scheme val="minor"/>
    </font>
    <font>
      <sz val="11"/>
      <color theme="1" tint="0.249977111117893"/>
      <name val="Calibri"/>
      <family val="2"/>
      <scheme val="minor"/>
    </font>
    <font>
      <sz val="8"/>
      <color theme="0" tint="-0.499984740745262"/>
      <name val="Calibri"/>
      <family val="2"/>
      <scheme val="minor"/>
    </font>
    <font>
      <sz val="11"/>
      <color rgb="FF0000FF"/>
      <name val="Calibri"/>
      <family val="2"/>
      <scheme val="minor"/>
    </font>
    <font>
      <sz val="12"/>
      <color rgb="FF0000FF"/>
      <name val="Calibri"/>
      <family val="2"/>
      <scheme val="minor"/>
    </font>
    <font>
      <b/>
      <sz val="14"/>
      <color rgb="FF0000FF"/>
      <name val="Calibri"/>
      <family val="2"/>
      <scheme val="minor"/>
    </font>
    <font>
      <b/>
      <sz val="11"/>
      <color rgb="FF0000FF"/>
      <name val="Calibri"/>
      <family val="2"/>
      <scheme val="minor"/>
    </font>
    <font>
      <sz val="8"/>
      <color theme="0" tint="-0.249977111117893"/>
      <name val="Calibri"/>
      <family val="2"/>
      <scheme val="minor"/>
    </font>
    <font>
      <b/>
      <sz val="9"/>
      <name val="Calibri"/>
      <family val="2"/>
      <scheme val="minor"/>
    </font>
    <font>
      <sz val="8"/>
      <color theme="1"/>
      <name val="Calibri"/>
      <family val="2"/>
      <scheme val="minor"/>
    </font>
    <font>
      <b/>
      <sz val="10"/>
      <color rgb="FFC00000"/>
      <name val="Calibri"/>
      <family val="2"/>
      <scheme val="minor"/>
    </font>
    <font>
      <b/>
      <sz val="10"/>
      <color theme="9" tint="-0.499984740745262"/>
      <name val="Calibri"/>
      <family val="2"/>
      <scheme val="minor"/>
    </font>
    <font>
      <b/>
      <sz val="11"/>
      <color rgb="FFC00000"/>
      <name val="Calibri"/>
      <family val="2"/>
      <scheme val="minor"/>
    </font>
    <font>
      <b/>
      <sz val="8"/>
      <name val="Calibri"/>
      <family val="2"/>
      <scheme val="minor"/>
    </font>
    <font>
      <sz val="9"/>
      <color theme="7" tint="-0.499984740745262"/>
      <name val="Calibri"/>
      <family val="2"/>
      <scheme val="minor"/>
    </font>
    <font>
      <sz val="9"/>
      <color theme="9" tint="-0.249977111117893"/>
      <name val="Calibri"/>
      <family val="2"/>
      <scheme val="minor"/>
    </font>
    <font>
      <sz val="10"/>
      <color theme="3"/>
      <name val="Calibri"/>
      <family val="2"/>
      <scheme val="minor"/>
    </font>
    <font>
      <sz val="12"/>
      <name val="Calibri"/>
      <family val="2"/>
      <scheme val="minor"/>
    </font>
    <font>
      <b/>
      <sz val="12"/>
      <color rgb="FFFF0000"/>
      <name val="Calibri"/>
      <family val="2"/>
      <scheme val="minor"/>
    </font>
    <font>
      <b/>
      <sz val="11"/>
      <color theme="7" tint="-0.499984740745262"/>
      <name val="Calibri"/>
      <family val="2"/>
      <scheme val="minor"/>
    </font>
    <font>
      <b/>
      <sz val="11"/>
      <color theme="9" tint="-0.249977111117893"/>
      <name val="Calibri"/>
      <family val="2"/>
      <scheme val="minor"/>
    </font>
    <font>
      <sz val="9"/>
      <color theme="0" tint="-0.499984740745262"/>
      <name val="Calibri"/>
      <family val="2"/>
      <scheme val="minor"/>
    </font>
    <font>
      <b/>
      <sz val="12"/>
      <name val="Calibri"/>
      <family val="2"/>
      <scheme val="minor"/>
    </font>
    <font>
      <sz val="12"/>
      <color rgb="FFFF0000"/>
      <name val="Calibri"/>
      <family val="2"/>
      <scheme val="minor"/>
    </font>
    <font>
      <sz val="8"/>
      <color theme="0" tint="-0.14999847407452621"/>
      <name val="Calibri"/>
      <family val="2"/>
      <scheme val="minor"/>
    </font>
    <font>
      <b/>
      <sz val="12"/>
      <color theme="1"/>
      <name val="Calibri"/>
      <family val="2"/>
      <scheme val="minor"/>
    </font>
    <font>
      <sz val="8"/>
      <color theme="9" tint="-0.499984740745262"/>
      <name val="Calibri"/>
      <family val="2"/>
      <scheme val="minor"/>
    </font>
    <font>
      <sz val="11"/>
      <color rgb="FF7030A0"/>
      <name val="Calibri"/>
      <family val="2"/>
      <scheme val="minor"/>
    </font>
    <font>
      <sz val="8"/>
      <color theme="0" tint="-0.34998626667073579"/>
      <name val="Calibri"/>
      <family val="2"/>
      <scheme val="minor"/>
    </font>
    <font>
      <b/>
      <sz val="10"/>
      <color theme="0"/>
      <name val="Calibri"/>
      <family val="2"/>
      <scheme val="minor"/>
    </font>
    <font>
      <sz val="11"/>
      <color theme="9" tint="-0.249977111117893"/>
      <name val="Calibri"/>
      <family val="2"/>
      <scheme val="minor"/>
    </font>
    <font>
      <b/>
      <sz val="14"/>
      <color theme="1"/>
      <name val="Calibri"/>
      <family val="2"/>
      <scheme val="minor"/>
    </font>
    <font>
      <sz val="12"/>
      <color rgb="FF0033CC"/>
      <name val="Calibri"/>
      <family val="2"/>
      <scheme val="minor"/>
    </font>
    <font>
      <b/>
      <sz val="18"/>
      <name val="Calibri"/>
      <family val="2"/>
      <scheme val="minor"/>
    </font>
    <font>
      <b/>
      <sz val="12"/>
      <color indexed="12"/>
      <name val="Calibri"/>
      <family val="2"/>
      <scheme val="minor"/>
    </font>
    <font>
      <b/>
      <sz val="11"/>
      <color rgb="FF0033CC"/>
      <name val="Calibri"/>
      <family val="2"/>
      <scheme val="minor"/>
    </font>
    <font>
      <sz val="9"/>
      <color theme="1" tint="0.34998626667073579"/>
      <name val="Calibri"/>
      <family val="2"/>
      <scheme val="minor"/>
    </font>
    <font>
      <b/>
      <sz val="12"/>
      <color theme="7" tint="-0.499984740745262"/>
      <name val="Calibri"/>
      <family val="2"/>
      <scheme val="minor"/>
    </font>
    <font>
      <b/>
      <sz val="10"/>
      <color theme="7" tint="-0.499984740745262"/>
      <name val="Calibri"/>
      <family val="2"/>
      <scheme val="minor"/>
    </font>
    <font>
      <sz val="12"/>
      <color theme="7" tint="-0.499984740745262"/>
      <name val="Calibri"/>
      <family val="2"/>
      <scheme val="minor"/>
    </font>
    <font>
      <sz val="10"/>
      <color theme="9" tint="-0.499984740745262"/>
      <name val="Calibri"/>
      <family val="2"/>
      <scheme val="minor"/>
    </font>
    <font>
      <b/>
      <sz val="14"/>
      <color theme="9" tint="-0.249977111117893"/>
      <name val="Calibri"/>
      <family val="2"/>
      <scheme val="minor"/>
    </font>
    <font>
      <sz val="14"/>
      <color theme="1"/>
      <name val="Calibri"/>
      <family val="2"/>
      <scheme val="minor"/>
    </font>
    <font>
      <sz val="11"/>
      <color rgb="FF0033CC"/>
      <name val="Calibri"/>
      <family val="2"/>
      <scheme val="minor"/>
    </font>
    <font>
      <b/>
      <sz val="12"/>
      <color rgb="FFC00000"/>
      <name val="Calibri"/>
      <family val="2"/>
      <scheme val="minor"/>
    </font>
    <font>
      <sz val="11"/>
      <color rgb="FF0066FF"/>
      <name val="Calibri"/>
      <family val="2"/>
      <scheme val="minor"/>
    </font>
    <font>
      <b/>
      <sz val="10"/>
      <color rgb="FF0066FF"/>
      <name val="Calibri"/>
      <family val="2"/>
      <scheme val="minor"/>
    </font>
    <font>
      <sz val="11"/>
      <color indexed="12"/>
      <name val="Calibri"/>
      <family val="2"/>
      <scheme val="minor"/>
    </font>
    <font>
      <i/>
      <sz val="11"/>
      <color theme="9" tint="-0.249977111117893"/>
      <name val="Calibri"/>
      <family val="2"/>
      <scheme val="minor"/>
    </font>
    <font>
      <b/>
      <sz val="11"/>
      <color indexed="12"/>
      <name val="Calibri"/>
      <family val="2"/>
      <scheme val="minor"/>
    </font>
    <font>
      <b/>
      <sz val="14"/>
      <color indexed="14"/>
      <name val="Calibri"/>
      <family val="2"/>
      <scheme val="minor"/>
    </font>
    <font>
      <sz val="12"/>
      <color rgb="FF00BC55"/>
      <name val="Calibri"/>
      <family val="2"/>
      <scheme val="minor"/>
    </font>
    <font>
      <i/>
      <sz val="11"/>
      <color rgb="FF0000FF"/>
      <name val="Calibri"/>
      <family val="2"/>
      <scheme val="minor"/>
    </font>
    <font>
      <sz val="10"/>
      <color rgb="FF0033CC"/>
      <name val="Calibri"/>
      <family val="2"/>
      <scheme val="minor"/>
    </font>
    <font>
      <sz val="12"/>
      <color indexed="12"/>
      <name val="Calibri"/>
      <family val="2"/>
      <scheme val="minor"/>
    </font>
    <font>
      <sz val="10"/>
      <color indexed="12"/>
      <name val="Calibri"/>
      <family val="2"/>
      <scheme val="minor"/>
    </font>
    <font>
      <sz val="11"/>
      <color theme="8" tint="-0.499984740745262"/>
      <name val="Calibri"/>
      <family val="2"/>
      <scheme val="minor"/>
    </font>
    <font>
      <sz val="10"/>
      <color rgb="FFC00000"/>
      <name val="Calibri"/>
      <family val="2"/>
      <scheme val="minor"/>
    </font>
    <font>
      <sz val="9"/>
      <color rgb="FF0000FF"/>
      <name val="Calibri"/>
      <family val="2"/>
      <scheme val="minor"/>
    </font>
    <font>
      <sz val="8"/>
      <name val="Calibri"/>
      <family val="2"/>
      <scheme val="minor"/>
    </font>
    <font>
      <b/>
      <i/>
      <sz val="11"/>
      <color theme="5" tint="-0.249977111117893"/>
      <name val="Calibri"/>
      <family val="2"/>
      <scheme val="minor"/>
    </font>
    <font>
      <b/>
      <sz val="11"/>
      <color indexed="10"/>
      <name val="Calibri"/>
      <family val="2"/>
      <scheme val="minor"/>
    </font>
    <font>
      <b/>
      <sz val="11"/>
      <color rgb="FFFF0000"/>
      <name val="Calibri"/>
      <family val="2"/>
      <scheme val="minor"/>
    </font>
    <font>
      <b/>
      <i/>
      <sz val="12"/>
      <name val="Calibri"/>
      <family val="2"/>
      <scheme val="minor"/>
    </font>
    <font>
      <b/>
      <sz val="10"/>
      <color indexed="12"/>
      <name val="Calibri"/>
      <family val="2"/>
      <scheme val="minor"/>
    </font>
    <font>
      <b/>
      <sz val="14"/>
      <color indexed="12"/>
      <name val="Calibri"/>
      <family val="2"/>
      <scheme val="minor"/>
    </font>
    <font>
      <b/>
      <sz val="10"/>
      <color rgb="FF0000FF"/>
      <name val="Calibri"/>
      <family val="2"/>
      <scheme val="minor"/>
    </font>
    <font>
      <b/>
      <sz val="20"/>
      <name val="Calibri"/>
      <family val="2"/>
      <scheme val="minor"/>
    </font>
    <font>
      <i/>
      <sz val="12"/>
      <color rgb="FFC00000"/>
      <name val="Calibri"/>
      <family val="2"/>
      <scheme val="minor"/>
    </font>
    <font>
      <b/>
      <sz val="12"/>
      <color rgb="FF0033CC"/>
      <name val="Arial Unicode MS"/>
    </font>
    <font>
      <b/>
      <sz val="16"/>
      <color theme="0"/>
      <name val="Calibri"/>
      <family val="2"/>
      <scheme val="minor"/>
    </font>
    <font>
      <sz val="16"/>
      <name val="Calibri"/>
      <family val="2"/>
      <scheme val="minor"/>
    </font>
    <font>
      <sz val="8"/>
      <color rgb="FFBFBFBF"/>
      <name val="Calibri"/>
      <family val="2"/>
      <scheme val="minor"/>
    </font>
    <font>
      <sz val="14"/>
      <name val="Calibri"/>
      <family val="2"/>
      <scheme val="minor"/>
    </font>
    <font>
      <b/>
      <sz val="14"/>
      <color theme="4"/>
      <name val="Calibri"/>
      <family val="2"/>
      <scheme val="minor"/>
    </font>
    <font>
      <b/>
      <sz val="14"/>
      <color theme="9" tint="-0.499984740745262"/>
      <name val="Calibri"/>
      <family val="2"/>
      <scheme val="minor"/>
    </font>
    <font>
      <sz val="14"/>
      <color rgb="FF0000FF"/>
      <name val="Calibri"/>
      <family val="2"/>
      <scheme val="minor"/>
    </font>
    <font>
      <sz val="11"/>
      <color theme="1" tint="0.34998626667073579"/>
      <name val="Calibri"/>
      <family val="2"/>
      <scheme val="minor"/>
    </font>
    <font>
      <b/>
      <sz val="10"/>
      <color rgb="FFFF0000"/>
      <name val="Calibri"/>
      <family val="2"/>
      <scheme val="minor"/>
    </font>
    <font>
      <sz val="10"/>
      <name val="Calibri"/>
      <family val="2"/>
    </font>
    <font>
      <sz val="8"/>
      <name val="Calibri"/>
      <family val="2"/>
    </font>
    <font>
      <i/>
      <sz val="14"/>
      <color rgb="FF0033CC"/>
      <name val="Calibri"/>
      <family val="2"/>
      <scheme val="minor"/>
    </font>
    <font>
      <i/>
      <sz val="12"/>
      <color theme="1"/>
      <name val="Calibri"/>
      <family val="2"/>
      <scheme val="minor"/>
    </font>
    <font>
      <b/>
      <sz val="11"/>
      <color rgb="FF548235"/>
      <name val="Calibri"/>
      <family val="2"/>
      <scheme val="minor"/>
    </font>
    <font>
      <sz val="11"/>
      <color theme="7" tint="-0.499984740745262"/>
      <name val="Calibri"/>
      <family val="2"/>
      <scheme val="minor"/>
    </font>
    <font>
      <b/>
      <sz val="12"/>
      <color rgb="FF548235"/>
      <name val="Calibri"/>
      <family val="2"/>
      <scheme val="minor"/>
    </font>
    <font>
      <i/>
      <sz val="11"/>
      <name val="Calibri"/>
      <family val="2"/>
      <scheme val="minor"/>
    </font>
    <font>
      <i/>
      <sz val="12"/>
      <name val="Calibri"/>
      <family val="2"/>
      <scheme val="minor"/>
    </font>
    <font>
      <sz val="12"/>
      <color rgb="FF0070C0"/>
      <name val="Calibri"/>
      <family val="2"/>
      <scheme val="minor"/>
    </font>
    <font>
      <b/>
      <sz val="18"/>
      <color theme="1"/>
      <name val="Calibri"/>
      <family val="2"/>
      <scheme val="minor"/>
    </font>
    <font>
      <sz val="10"/>
      <color theme="1"/>
      <name val="Arial Unicode MS"/>
    </font>
    <font>
      <b/>
      <sz val="10"/>
      <color theme="1" tint="0.34998626667073579"/>
      <name val="Calibri"/>
      <family val="2"/>
      <scheme val="minor"/>
    </font>
    <font>
      <b/>
      <sz val="10"/>
      <color theme="1" tint="0.499984740745262"/>
      <name val="Calibri"/>
      <family val="2"/>
      <scheme val="minor"/>
    </font>
    <font>
      <sz val="8"/>
      <color theme="1" tint="0.499984740745262"/>
      <name val="Calibri"/>
      <family val="2"/>
      <scheme val="minor"/>
    </font>
    <font>
      <sz val="11"/>
      <color theme="10"/>
      <name val="Calibri"/>
      <family val="2"/>
      <scheme val="minor"/>
    </font>
    <font>
      <b/>
      <sz val="16"/>
      <color rgb="FF0033CC"/>
      <name val="Calibri"/>
      <family val="2"/>
      <scheme val="minor"/>
    </font>
    <font>
      <i/>
      <sz val="9"/>
      <name val="Calibri"/>
      <family val="2"/>
      <scheme val="minor"/>
    </font>
    <font>
      <i/>
      <sz val="10"/>
      <name val="Calibri"/>
      <family val="2"/>
      <scheme val="minor"/>
    </font>
    <font>
      <i/>
      <sz val="11"/>
      <color theme="1"/>
      <name val="Calibri"/>
      <family val="2"/>
      <scheme val="minor"/>
    </font>
    <font>
      <u/>
      <sz val="12"/>
      <color theme="10"/>
      <name val="Calibri"/>
      <family val="2"/>
      <scheme val="minor"/>
    </font>
    <font>
      <sz val="14"/>
      <color theme="0"/>
      <name val="Calibri"/>
      <family val="2"/>
      <scheme val="minor"/>
    </font>
    <font>
      <b/>
      <sz val="12"/>
      <color theme="0"/>
      <name val="Arial"/>
      <family val="2"/>
    </font>
    <font>
      <b/>
      <sz val="16"/>
      <name val="Calibri"/>
      <family val="2"/>
      <scheme val="minor"/>
    </font>
    <font>
      <b/>
      <sz val="12"/>
      <color rgb="FF7030A0"/>
      <name val="Calibri"/>
      <family val="2"/>
      <scheme val="minor"/>
    </font>
    <font>
      <u/>
      <sz val="10"/>
      <color indexed="12"/>
      <name val="Arial"/>
      <family val="2"/>
    </font>
    <font>
      <sz val="10"/>
      <color theme="0"/>
      <name val="Calibri"/>
      <family val="2"/>
    </font>
    <font>
      <sz val="10"/>
      <color theme="9" tint="-0.249977111117893"/>
      <name val="Calibri"/>
      <family val="2"/>
      <scheme val="minor"/>
    </font>
    <font>
      <b/>
      <sz val="18"/>
      <color rgb="FFC00000"/>
      <name val="Calibri"/>
      <family val="2"/>
      <scheme val="minor"/>
    </font>
    <font>
      <b/>
      <u/>
      <sz val="12"/>
      <color theme="10"/>
      <name val="Calibri"/>
      <family val="2"/>
      <scheme val="minor"/>
    </font>
    <font>
      <sz val="16"/>
      <color theme="1"/>
      <name val="Calibri"/>
      <family val="2"/>
      <scheme val="minor"/>
    </font>
    <font>
      <sz val="12"/>
      <color rgb="FF7030A0"/>
      <name val="Calibri"/>
      <family val="2"/>
      <scheme val="minor"/>
    </font>
    <font>
      <b/>
      <sz val="14"/>
      <color rgb="FF0033CC"/>
      <name val="Calibri"/>
      <family val="2"/>
      <scheme val="minor"/>
    </font>
    <font>
      <sz val="12"/>
      <color theme="5" tint="-0.499984740745262"/>
      <name val="Calibri"/>
      <family val="2"/>
      <scheme val="minor"/>
    </font>
    <font>
      <b/>
      <sz val="13.5"/>
      <color theme="1"/>
      <name val="Calibri"/>
      <family val="2"/>
      <scheme val="minor"/>
    </font>
    <font>
      <sz val="11"/>
      <name val="Calibri"/>
      <family val="2"/>
    </font>
    <font>
      <b/>
      <sz val="11"/>
      <color rgb="FFFFFFFF"/>
      <name val="Calibri"/>
      <family val="2"/>
    </font>
    <font>
      <b/>
      <sz val="16"/>
      <color theme="0"/>
      <name val="Calibri"/>
      <family val="2"/>
    </font>
    <font>
      <b/>
      <sz val="36"/>
      <color theme="9" tint="-0.249977111117893"/>
      <name val="Calibri"/>
      <family val="2"/>
      <scheme val="minor"/>
    </font>
    <font>
      <b/>
      <sz val="24"/>
      <color theme="9" tint="-0.249977111117893"/>
      <name val="Calibri"/>
      <family val="2"/>
      <scheme val="minor"/>
    </font>
    <font>
      <b/>
      <sz val="14"/>
      <name val="Calibri"/>
      <family val="2"/>
    </font>
    <font>
      <b/>
      <sz val="48"/>
      <name val="Calibri"/>
      <family val="2"/>
      <scheme val="minor"/>
    </font>
    <font>
      <b/>
      <sz val="12"/>
      <color rgb="FFC00000"/>
      <name val="Arial"/>
      <family val="2"/>
    </font>
    <font>
      <b/>
      <sz val="20"/>
      <color rgb="FF2F5597"/>
      <name val="Calibri"/>
      <family val="2"/>
      <scheme val="minor"/>
    </font>
    <font>
      <b/>
      <sz val="16"/>
      <color rgb="FF2F5597"/>
      <name val="Calibri"/>
      <family val="2"/>
      <scheme val="minor"/>
    </font>
    <font>
      <sz val="8"/>
      <color theme="0" tint="-4.9989318521683403E-2"/>
      <name val="Calibri"/>
      <family val="2"/>
      <scheme val="minor"/>
    </font>
    <font>
      <b/>
      <sz val="10"/>
      <name val="Calibri"/>
      <family val="2"/>
    </font>
    <font>
      <b/>
      <sz val="16"/>
      <color rgb="FFC00000"/>
      <name val="Calibri"/>
      <family val="2"/>
      <scheme val="minor"/>
    </font>
    <font>
      <sz val="8"/>
      <color theme="9" tint="0.39997558519241921"/>
      <name val="Calibri"/>
      <family val="2"/>
      <scheme val="minor"/>
    </font>
    <font>
      <b/>
      <sz val="16"/>
      <color theme="9" tint="-0.499984740745262"/>
      <name val="Calibri"/>
      <family val="2"/>
      <scheme val="minor"/>
    </font>
    <font>
      <b/>
      <sz val="12"/>
      <color theme="5" tint="-0.499984740745262"/>
      <name val="Calibri"/>
      <family val="2"/>
    </font>
    <font>
      <b/>
      <sz val="10"/>
      <color rgb="FFC00000"/>
      <name val="Calibri"/>
      <family val="2"/>
    </font>
    <font>
      <sz val="8"/>
      <color theme="3"/>
      <name val="Calibri"/>
      <family val="2"/>
      <scheme val="minor"/>
    </font>
    <font>
      <sz val="8"/>
      <color rgb="FF00B050"/>
      <name val="Calibri"/>
      <family val="2"/>
      <scheme val="minor"/>
    </font>
    <font>
      <sz val="11"/>
      <color rgb="FF000000"/>
      <name val="Calibri"/>
      <family val="2"/>
    </font>
    <font>
      <b/>
      <sz val="16"/>
      <color rgb="FF375623"/>
      <name val="Arial"/>
      <family val="2"/>
    </font>
    <font>
      <b/>
      <sz val="12"/>
      <color rgb="FF375623"/>
      <name val="Calibri"/>
      <family val="2"/>
      <scheme val="minor"/>
    </font>
    <font>
      <b/>
      <sz val="10"/>
      <color rgb="FF111827"/>
      <name val="Calibri"/>
      <family val="2"/>
    </font>
    <font>
      <i/>
      <sz val="12"/>
      <color theme="1" tint="0.499984740745262"/>
      <name val="Calibri"/>
      <family val="2"/>
      <scheme val="minor"/>
    </font>
    <font>
      <sz val="11"/>
      <color theme="1" tint="0.499984740745262"/>
      <name val="Calibri"/>
      <family val="2"/>
      <scheme val="minor"/>
    </font>
    <font>
      <sz val="11"/>
      <color rgb="FF705300"/>
      <name val="Calibri"/>
      <family val="2"/>
      <scheme val="minor"/>
    </font>
    <font>
      <sz val="11"/>
      <color rgb="FF6B7280"/>
      <name val="Calibri"/>
      <family val="2"/>
    </font>
    <font>
      <b/>
      <sz val="12"/>
      <color rgb="FFFFFFFF"/>
      <name val="Calibri"/>
      <family val="2"/>
    </font>
    <font>
      <b/>
      <sz val="11"/>
      <color rgb="FF000000"/>
      <name val="Calibri"/>
      <family val="2"/>
    </font>
    <font>
      <sz val="11"/>
      <color rgb="FF1F4E79"/>
      <name val="Calibri"/>
      <family val="2"/>
      <scheme val="minor"/>
    </font>
    <font>
      <b/>
      <sz val="11"/>
      <color rgb="FF2F5597"/>
      <name val="Calibri"/>
      <family val="2"/>
      <scheme val="minor"/>
    </font>
    <font>
      <sz val="11"/>
      <color rgb="FF2F5597"/>
      <name val="Calibri"/>
      <family val="2"/>
      <scheme val="minor"/>
    </font>
    <font>
      <b/>
      <sz val="12"/>
      <color rgb="FF2F5597"/>
      <name val="Calibri"/>
      <family val="2"/>
    </font>
    <font>
      <b/>
      <sz val="12"/>
      <color rgb="FF1F4E79"/>
      <name val="Calibri"/>
      <family val="2"/>
      <scheme val="minor"/>
    </font>
    <font>
      <sz val="11"/>
      <color rgb="FF0033CC"/>
      <name val="Calibri"/>
      <family val="2"/>
    </font>
    <font>
      <b/>
      <sz val="16"/>
      <name val="Calibri"/>
      <family val="2"/>
    </font>
    <font>
      <sz val="11"/>
      <color rgb="FFC00000"/>
      <name val="Calibri"/>
      <family val="2"/>
    </font>
    <font>
      <sz val="12"/>
      <name val="Calibri"/>
      <family val="2"/>
    </font>
    <font>
      <b/>
      <sz val="11"/>
      <color rgb="FFC00000"/>
      <name val="Calibri"/>
      <family val="2"/>
    </font>
    <font>
      <b/>
      <sz val="12"/>
      <color theme="0" tint="-4.9989318521683403E-2"/>
      <name val="Calibri"/>
      <family val="2"/>
      <scheme val="minor"/>
    </font>
    <font>
      <b/>
      <sz val="10"/>
      <color rgb="FFFFFFFF"/>
      <name val="Calibri"/>
      <family val="2"/>
    </font>
    <font>
      <b/>
      <sz val="11"/>
      <color rgb="FF2F5597"/>
      <name val="Calibri"/>
      <family val="2"/>
    </font>
    <font>
      <sz val="11"/>
      <color rgb="FF0033CC"/>
      <name val="Arial Unicode MS"/>
    </font>
    <font>
      <i/>
      <sz val="10"/>
      <name val="Calibri"/>
      <family val="2"/>
    </font>
    <font>
      <sz val="11"/>
      <color rgb="FFFFFFFF"/>
      <name val="Calibri"/>
      <family val="2"/>
    </font>
    <font>
      <sz val="11"/>
      <color theme="9" tint="0.39997558519241921"/>
      <name val="Calibri"/>
      <family val="2"/>
      <scheme val="minor"/>
    </font>
    <font>
      <sz val="11"/>
      <color theme="0" tint="-0.499984740745262"/>
      <name val="Calibri"/>
      <family val="2"/>
      <scheme val="minor"/>
    </font>
    <font>
      <b/>
      <sz val="22"/>
      <color rgb="FF0000FF"/>
      <name val="Calibri"/>
      <family val="2"/>
      <scheme val="minor"/>
    </font>
    <font>
      <b/>
      <sz val="24"/>
      <color rgb="FF0000FF"/>
      <name val="Calibri"/>
      <family val="2"/>
      <scheme val="minor"/>
    </font>
    <font>
      <b/>
      <sz val="20"/>
      <color rgb="FF0000FF"/>
      <name val="Calibri"/>
      <family val="2"/>
      <scheme val="minor"/>
    </font>
    <font>
      <b/>
      <sz val="12"/>
      <name val="Calibri"/>
      <family val="2"/>
    </font>
    <font>
      <b/>
      <sz val="14"/>
      <color rgb="FFFFFF00"/>
      <name val="Calibri"/>
      <family val="2"/>
      <scheme val="minor"/>
    </font>
    <font>
      <b/>
      <sz val="16"/>
      <color theme="1"/>
      <name val="Calibri"/>
      <family val="2"/>
      <scheme val="minor"/>
    </font>
    <font>
      <b/>
      <sz val="16"/>
      <color rgb="FF0000FF"/>
      <name val="Calibri"/>
      <family val="2"/>
      <scheme val="minor"/>
    </font>
    <font>
      <b/>
      <sz val="14"/>
      <color rgb="FF4472C4"/>
      <name val="Calibri"/>
      <family val="2"/>
      <scheme val="minor"/>
    </font>
    <font>
      <sz val="10"/>
      <color rgb="FF000000"/>
      <name val="Calibri"/>
      <family val="2"/>
      <scheme val="minor"/>
    </font>
    <font>
      <b/>
      <sz val="14"/>
      <color rgb="FF375623"/>
      <name val="Calibri"/>
      <family val="2"/>
      <scheme val="minor"/>
    </font>
    <font>
      <sz val="9"/>
      <color theme="3"/>
      <name val="Calibri"/>
      <family val="2"/>
      <scheme val="minor"/>
    </font>
    <font>
      <b/>
      <sz val="11"/>
      <color theme="5" tint="-0.499984740745262"/>
      <name val="Calibri"/>
      <family val="2"/>
      <scheme val="minor"/>
    </font>
    <font>
      <b/>
      <u/>
      <sz val="11"/>
      <color theme="10"/>
      <name val="Calibri"/>
      <family val="2"/>
      <scheme val="minor"/>
    </font>
    <font>
      <sz val="11"/>
      <color rgb="FF0563C1"/>
      <name val="Calibri"/>
      <family val="2"/>
      <scheme val="minor"/>
    </font>
    <font>
      <sz val="16"/>
      <color rgb="FFC00000"/>
      <name val="Calibri"/>
      <family val="2"/>
      <scheme val="minor"/>
    </font>
    <font>
      <b/>
      <sz val="20"/>
      <name val="Calibri"/>
      <family val="2"/>
    </font>
    <font>
      <b/>
      <sz val="18"/>
      <color rgb="FF1F4E79"/>
      <name val="Calibri"/>
      <family val="2"/>
    </font>
    <font>
      <b/>
      <sz val="11"/>
      <color rgb="FF000000"/>
      <name val="Calibri"/>
      <family val="2"/>
      <scheme val="minor"/>
    </font>
    <font>
      <b/>
      <sz val="18"/>
      <color rgb="FF0000FF"/>
      <name val="Calibri"/>
      <family val="2"/>
      <scheme val="minor"/>
    </font>
    <font>
      <sz val="12"/>
      <color theme="1"/>
      <name val="Arial Unicode MS"/>
    </font>
    <font>
      <b/>
      <sz val="9"/>
      <color theme="0"/>
      <name val="Calibri"/>
      <family val="2"/>
      <scheme val="minor"/>
    </font>
    <font>
      <b/>
      <sz val="12"/>
      <color rgb="FF0070C0"/>
      <name val="Calibri"/>
      <family val="2"/>
      <scheme val="minor"/>
    </font>
    <font>
      <sz val="10"/>
      <color theme="0"/>
      <name val="Calibri"/>
      <family val="2"/>
      <scheme val="minor"/>
    </font>
    <font>
      <i/>
      <sz val="11"/>
      <color theme="0"/>
      <name val="Calibri"/>
      <family val="2"/>
      <scheme val="minor"/>
    </font>
    <font>
      <u/>
      <sz val="11"/>
      <color theme="0"/>
      <name val="Calibri"/>
      <family val="2"/>
      <scheme val="minor"/>
    </font>
    <font>
      <b/>
      <sz val="16"/>
      <color theme="8" tint="-0.249977111117893"/>
      <name val="Calibri"/>
      <family val="2"/>
      <scheme val="minor"/>
    </font>
    <font>
      <b/>
      <sz val="16"/>
      <color theme="1"/>
      <name val="Calibri"/>
      <family val="2"/>
    </font>
  </fonts>
  <fills count="158">
    <fill>
      <patternFill patternType="none"/>
    </fill>
    <fill>
      <patternFill patternType="gray125"/>
    </fill>
    <fill>
      <patternFill patternType="solid">
        <fgColor rgb="FFED7D31"/>
        <bgColor indexed="64"/>
      </patternFill>
    </fill>
    <fill>
      <patternFill patternType="solid">
        <fgColor theme="0" tint="-0.14999847407452621"/>
        <bgColor indexed="64"/>
      </patternFill>
    </fill>
    <fill>
      <patternFill patternType="solid">
        <fgColor rgb="FF99CC00"/>
        <bgColor indexed="64"/>
      </patternFill>
    </fill>
    <fill>
      <patternFill patternType="solid">
        <fgColor theme="0"/>
        <bgColor indexed="64"/>
      </patternFill>
    </fill>
    <fill>
      <patternFill patternType="solid">
        <fgColor rgb="FFDEFFBD"/>
        <bgColor indexed="64"/>
      </patternFill>
    </fill>
    <fill>
      <patternFill patternType="solid">
        <fgColor rgb="FFFFFFCC"/>
        <bgColor indexed="64"/>
      </patternFill>
    </fill>
    <fill>
      <patternFill patternType="solid">
        <fgColor rgb="FFCC00FF"/>
        <bgColor indexed="64"/>
      </patternFill>
    </fill>
    <fill>
      <patternFill patternType="solid">
        <fgColor rgb="FF92D050"/>
        <bgColor indexed="64"/>
      </patternFill>
    </fill>
    <fill>
      <patternFill patternType="solid">
        <fgColor indexed="23"/>
        <bgColor indexed="64"/>
      </patternFill>
    </fill>
    <fill>
      <patternFill patternType="solid">
        <fgColor rgb="FF808080"/>
        <bgColor indexed="64"/>
      </patternFill>
    </fill>
    <fill>
      <patternFill patternType="solid">
        <fgColor rgb="FFFF0000"/>
        <bgColor indexed="64"/>
      </patternFill>
    </fill>
    <fill>
      <patternFill patternType="solid">
        <fgColor rgb="FFFFF2CC"/>
        <bgColor indexed="64"/>
      </patternFill>
    </fill>
    <fill>
      <patternFill patternType="solid">
        <fgColor rgb="FF99CC00"/>
        <bgColor theme="9"/>
      </patternFill>
    </fill>
    <fill>
      <patternFill patternType="solid">
        <fgColor theme="9" tint="0.79998168889431442"/>
        <bgColor indexed="64"/>
      </patternFill>
    </fill>
    <fill>
      <patternFill patternType="solid">
        <fgColor rgb="FFFFFF9F"/>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indexed="64"/>
      </patternFill>
    </fill>
    <fill>
      <patternFill patternType="gray0625">
        <bgColor theme="0"/>
      </patternFill>
    </fill>
    <fill>
      <patternFill patternType="solid">
        <fgColor theme="9" tint="0.59999389629810485"/>
        <bgColor theme="9"/>
      </patternFill>
    </fill>
    <fill>
      <patternFill patternType="solid">
        <fgColor theme="0"/>
        <bgColor theme="9"/>
      </patternFill>
    </fill>
    <fill>
      <patternFill patternType="solid">
        <fgColor rgb="FFDCF5BD"/>
        <bgColor theme="9" tint="0.79995117038483843"/>
      </patternFill>
    </fill>
    <fill>
      <patternFill patternType="solid">
        <fgColor rgb="FFFFFFD5"/>
        <bgColor indexed="64"/>
      </patternFill>
    </fill>
    <fill>
      <patternFill patternType="solid">
        <fgColor rgb="FFECECEC"/>
        <bgColor theme="9" tint="0.79995117038483843"/>
      </patternFill>
    </fill>
    <fill>
      <patternFill patternType="solid">
        <fgColor rgb="FFECECEC"/>
        <bgColor indexed="64"/>
      </patternFill>
    </fill>
    <fill>
      <patternFill patternType="solid">
        <fgColor rgb="FFF4F9F1"/>
        <bgColor theme="9" tint="0.79998168889431442"/>
      </patternFill>
    </fill>
    <fill>
      <patternFill patternType="solid">
        <fgColor rgb="FFF4F9F1"/>
        <bgColor theme="9" tint="0.79995117038483843"/>
      </patternFill>
    </fill>
    <fill>
      <patternFill patternType="solid">
        <fgColor rgb="FFFFFFD9"/>
        <bgColor indexed="64"/>
      </patternFill>
    </fill>
    <fill>
      <patternFill patternType="solid">
        <fgColor theme="0"/>
        <bgColor theme="9" tint="0.79995117038483843"/>
      </patternFill>
    </fill>
    <fill>
      <patternFill patternType="solid">
        <fgColor theme="9" tint="0.39997558519241921"/>
        <bgColor indexed="64"/>
      </patternFill>
    </fill>
    <fill>
      <patternFill patternType="solid">
        <fgColor theme="8" tint="0.79998168889431442"/>
        <bgColor indexed="64"/>
      </patternFill>
    </fill>
    <fill>
      <patternFill patternType="solid">
        <fgColor rgb="FFA9D08E"/>
        <bgColor indexed="64"/>
      </patternFill>
    </fill>
    <fill>
      <patternFill patternType="solid">
        <fgColor theme="4" tint="0.79998168889431442"/>
        <bgColor indexed="64"/>
      </patternFill>
    </fill>
    <fill>
      <patternFill patternType="solid">
        <fgColor rgb="FFEFE5F7"/>
        <bgColor indexed="64"/>
      </patternFill>
    </fill>
    <fill>
      <patternFill patternType="solid">
        <fgColor rgb="FFDDDDFF"/>
        <bgColor indexed="64"/>
      </patternFill>
    </fill>
    <fill>
      <patternFill patternType="solid">
        <fgColor rgb="FFC00000"/>
        <bgColor indexed="64"/>
      </patternFill>
    </fill>
    <fill>
      <patternFill patternType="solid">
        <fgColor rgb="FFDDDDFF"/>
        <bgColor theme="9"/>
      </patternFill>
    </fill>
    <fill>
      <patternFill patternType="solid">
        <fgColor rgb="FFFFFFB7"/>
        <bgColor indexed="64"/>
      </patternFill>
    </fill>
    <fill>
      <patternFill patternType="gray125">
        <fgColor theme="7" tint="0.39994506668294322"/>
        <bgColor theme="0"/>
      </patternFill>
    </fill>
    <fill>
      <patternFill patternType="solid">
        <fgColor rgb="FFF97316"/>
        <bgColor indexed="64"/>
      </patternFill>
    </fill>
    <fill>
      <patternFill patternType="gray125">
        <fgColor theme="7" tint="0.39994506668294322"/>
        <bgColor theme="0" tint="-0.34998626667073579"/>
      </patternFill>
    </fill>
    <fill>
      <patternFill patternType="solid">
        <fgColor theme="0"/>
        <bgColor indexed="9"/>
      </patternFill>
    </fill>
    <fill>
      <patternFill patternType="solid">
        <fgColor rgb="FFFFFFCC"/>
        <bgColor indexed="9"/>
      </patternFill>
    </fill>
    <fill>
      <patternFill patternType="solid">
        <fgColor rgb="FFFFFFD9"/>
        <bgColor indexed="9"/>
      </patternFill>
    </fill>
    <fill>
      <patternFill patternType="gray0625">
        <fgColor theme="9" tint="0.79998168889431442"/>
        <bgColor theme="0"/>
      </patternFill>
    </fill>
    <fill>
      <patternFill patternType="solid">
        <fgColor theme="5" tint="0.59999389629810485"/>
        <bgColor indexed="64"/>
      </patternFill>
    </fill>
    <fill>
      <patternFill patternType="solid">
        <fgColor indexed="9"/>
        <bgColor indexed="9"/>
      </patternFill>
    </fill>
    <fill>
      <patternFill patternType="solid">
        <fgColor rgb="FFCCCCFF"/>
        <bgColor indexed="64"/>
      </patternFill>
    </fill>
    <fill>
      <patternFill patternType="solid">
        <fgColor rgb="FFF4F9F1"/>
        <bgColor indexed="64"/>
      </patternFill>
    </fill>
    <fill>
      <patternFill patternType="solid">
        <fgColor theme="0" tint="-4.9989318521683403E-2"/>
        <bgColor indexed="9"/>
      </patternFill>
    </fill>
    <fill>
      <patternFill patternType="solid">
        <fgColor rgb="FFB8D9A3"/>
        <bgColor indexed="64"/>
      </patternFill>
    </fill>
    <fill>
      <patternFill patternType="solid">
        <fgColor theme="4" tint="0.59999389629810485"/>
        <bgColor indexed="64"/>
      </patternFill>
    </fill>
    <fill>
      <patternFill patternType="solid">
        <fgColor indexed="26"/>
        <bgColor indexed="64"/>
      </patternFill>
    </fill>
    <fill>
      <patternFill patternType="solid">
        <fgColor indexed="9"/>
        <bgColor indexed="64"/>
      </patternFill>
    </fill>
    <fill>
      <patternFill patternType="solid">
        <fgColor rgb="FFFFFFDD"/>
        <bgColor theme="0"/>
      </patternFill>
    </fill>
    <fill>
      <patternFill patternType="solid">
        <fgColor theme="7" tint="0.59999389629810485"/>
        <bgColor indexed="64"/>
      </patternFill>
    </fill>
    <fill>
      <patternFill patternType="solid">
        <fgColor rgb="FFF9D4BD"/>
        <bgColor indexed="64"/>
      </patternFill>
    </fill>
    <fill>
      <patternFill patternType="solid">
        <fgColor rgb="FFD9E1F2"/>
        <bgColor indexed="64"/>
      </patternFill>
    </fill>
    <fill>
      <patternFill patternType="solid">
        <fgColor theme="4" tint="0.79998168889431442"/>
        <bgColor theme="0"/>
      </patternFill>
    </fill>
    <fill>
      <patternFill patternType="solid">
        <fgColor rgb="FFDBEBD1"/>
        <bgColor theme="0"/>
      </patternFill>
    </fill>
    <fill>
      <patternFill patternType="solid">
        <fgColor theme="0" tint="-4.9989318521683403E-2"/>
        <bgColor theme="0"/>
      </patternFill>
    </fill>
    <fill>
      <patternFill patternType="solid">
        <fgColor theme="7" tint="0.59999389629810485"/>
        <bgColor theme="0"/>
      </patternFill>
    </fill>
    <fill>
      <patternFill patternType="solid">
        <fgColor rgb="FFF9D4BD"/>
        <bgColor theme="0"/>
      </patternFill>
    </fill>
    <fill>
      <patternFill patternType="gray0625">
        <fgColor theme="9" tint="0.79998168889431442"/>
        <bgColor theme="4" tint="0.79998168889431442"/>
      </patternFill>
    </fill>
    <fill>
      <patternFill patternType="gray0625">
        <fgColor theme="9" tint="0.79998168889431442"/>
        <bgColor rgb="FFDBEBD1"/>
      </patternFill>
    </fill>
    <fill>
      <patternFill patternType="solid">
        <fgColor rgb="FFDBEBD1"/>
        <bgColor indexed="64"/>
      </patternFill>
    </fill>
    <fill>
      <patternFill patternType="gray0625">
        <fgColor theme="9" tint="0.79998168889431442"/>
        <bgColor theme="7" tint="0.59999389629810485"/>
      </patternFill>
    </fill>
    <fill>
      <patternFill patternType="gray0625">
        <fgColor theme="9" tint="0.79998168889431442"/>
        <bgColor rgb="FFF9D4BD"/>
      </patternFill>
    </fill>
    <fill>
      <patternFill patternType="solid">
        <fgColor rgb="FFFFF8E5"/>
        <bgColor indexed="64"/>
      </patternFill>
    </fill>
    <fill>
      <patternFill patternType="solid">
        <fgColor rgb="FFED7D31"/>
        <bgColor indexed="50"/>
      </patternFill>
    </fill>
    <fill>
      <patternFill patternType="solid">
        <fgColor rgb="FFFFC000"/>
        <bgColor indexed="64"/>
      </patternFill>
    </fill>
    <fill>
      <patternFill patternType="gray0625">
        <fgColor theme="9" tint="0.79998168889431442"/>
        <bgColor rgb="FFFFFFCC"/>
      </patternFill>
    </fill>
    <fill>
      <patternFill patternType="solid">
        <fgColor rgb="FFF2F2F2"/>
        <bgColor indexed="64"/>
      </patternFill>
    </fill>
    <fill>
      <patternFill patternType="gray0625">
        <fgColor theme="9" tint="0.79998168889431442"/>
        <bgColor theme="0" tint="-0.14999847407452621"/>
      </patternFill>
    </fill>
    <fill>
      <patternFill patternType="solid">
        <fgColor rgb="FFFF3B3B"/>
        <bgColor indexed="64"/>
      </patternFill>
    </fill>
    <fill>
      <patternFill patternType="solid">
        <fgColor rgb="FFDEFFBD"/>
        <bgColor theme="9"/>
      </patternFill>
    </fill>
    <fill>
      <patternFill patternType="solid">
        <fgColor rgb="FFFFF2CC"/>
        <bgColor theme="9" tint="0.79995117038483843"/>
      </patternFill>
    </fill>
    <fill>
      <patternFill patternType="solid">
        <fgColor theme="0" tint="-0.14999847407452621"/>
        <bgColor theme="9" tint="0.79995117038483843"/>
      </patternFill>
    </fill>
    <fill>
      <patternFill patternType="solid">
        <fgColor rgb="FFEAF4E4"/>
        <bgColor indexed="64"/>
      </patternFill>
    </fill>
    <fill>
      <patternFill patternType="solid">
        <fgColor rgb="FFEAF4E4"/>
        <bgColor theme="9" tint="0.79995117038483843"/>
      </patternFill>
    </fill>
    <fill>
      <patternFill patternType="gray0625">
        <fgColor theme="7" tint="-0.24994659260841701"/>
        <bgColor rgb="FFFFFFCC"/>
      </patternFill>
    </fill>
    <fill>
      <patternFill patternType="solid">
        <fgColor rgb="FFF2A068"/>
        <bgColor indexed="64"/>
      </patternFill>
    </fill>
    <fill>
      <patternFill patternType="solid">
        <fgColor rgb="FFD9D9D9"/>
        <bgColor rgb="FFD9D9D9"/>
      </patternFill>
    </fill>
    <fill>
      <patternFill patternType="solid">
        <fgColor rgb="FFC6EFCE"/>
        <bgColor rgb="FFC6EFCE"/>
      </patternFill>
    </fill>
    <fill>
      <patternFill patternType="solid">
        <fgColor theme="9" tint="0.59999389629810485"/>
        <bgColor indexed="64"/>
      </patternFill>
    </fill>
    <fill>
      <patternFill patternType="solid">
        <fgColor rgb="FF548235"/>
        <bgColor indexed="64"/>
      </patternFill>
    </fill>
    <fill>
      <patternFill patternType="solid">
        <fgColor theme="9" tint="-0.249977111117893"/>
        <bgColor indexed="64"/>
      </patternFill>
    </fill>
    <fill>
      <patternFill patternType="solid">
        <fgColor theme="9" tint="0.79998168889431442"/>
        <bgColor theme="9"/>
      </patternFill>
    </fill>
    <fill>
      <patternFill patternType="solid">
        <fgColor rgb="FF0066FF"/>
        <bgColor indexed="64"/>
      </patternFill>
    </fill>
    <fill>
      <patternFill patternType="solid">
        <fgColor theme="1" tint="0.34998626667073579"/>
        <bgColor indexed="64"/>
      </patternFill>
    </fill>
    <fill>
      <patternFill patternType="solid">
        <fgColor theme="7" tint="0.79998168889431442"/>
        <bgColor indexed="64"/>
      </patternFill>
    </fill>
    <fill>
      <patternFill patternType="solid">
        <fgColor rgb="FFFF00FF"/>
        <bgColor indexed="64"/>
      </patternFill>
    </fill>
    <fill>
      <patternFill patternType="solid">
        <fgColor rgb="FFFFCC00"/>
        <bgColor indexed="64"/>
      </patternFill>
    </fill>
    <fill>
      <patternFill patternType="solid">
        <fgColor rgb="FFB38867"/>
        <bgColor indexed="64"/>
      </patternFill>
    </fill>
    <fill>
      <patternFill patternType="solid">
        <fgColor rgb="FF0F766E"/>
        <bgColor indexed="64"/>
      </patternFill>
    </fill>
    <fill>
      <patternFill patternType="solid">
        <fgColor rgb="FF22C55E"/>
        <bgColor indexed="64"/>
      </patternFill>
    </fill>
    <fill>
      <patternFill patternType="solid">
        <fgColor rgb="FFEAB308"/>
        <bgColor indexed="64"/>
      </patternFill>
    </fill>
    <fill>
      <patternFill patternType="solid">
        <fgColor rgb="FFF4B740"/>
        <bgColor indexed="64"/>
      </patternFill>
    </fill>
    <fill>
      <patternFill patternType="solid">
        <fgColor rgb="FFFFD64D"/>
        <bgColor indexed="64"/>
      </patternFill>
    </fill>
    <fill>
      <patternFill patternType="solid">
        <fgColor rgb="FF3B82F6"/>
        <bgColor indexed="64"/>
      </patternFill>
    </fill>
    <fill>
      <patternFill patternType="solid">
        <fgColor rgb="FF8B5CF6"/>
        <bgColor indexed="64"/>
      </patternFill>
    </fill>
    <fill>
      <patternFill patternType="solid">
        <fgColor rgb="FFD6BFA6"/>
        <bgColor indexed="64"/>
      </patternFill>
    </fill>
    <fill>
      <patternFill patternType="solid">
        <fgColor rgb="FF60A5FA"/>
        <bgColor indexed="64"/>
      </patternFill>
    </fill>
    <fill>
      <patternFill patternType="solid">
        <fgColor rgb="FF16A34A"/>
        <bgColor indexed="64"/>
      </patternFill>
    </fill>
    <fill>
      <patternFill patternType="solid">
        <fgColor rgb="FF6366F1"/>
        <bgColor indexed="64"/>
      </patternFill>
    </fill>
    <fill>
      <patternFill patternType="solid">
        <fgColor rgb="FFE3D4C3"/>
        <bgColor indexed="64"/>
      </patternFill>
    </fill>
    <fill>
      <patternFill patternType="solid">
        <fgColor rgb="FFF2F2F2"/>
      </patternFill>
    </fill>
    <fill>
      <patternFill patternType="solid">
        <fgColor rgb="FF284780"/>
        <bgColor indexed="64"/>
      </patternFill>
    </fill>
    <fill>
      <patternFill patternType="solid">
        <fgColor rgb="FF6B8E23"/>
      </patternFill>
    </fill>
    <fill>
      <patternFill patternType="solid">
        <fgColor rgb="FF2F5597"/>
        <bgColor indexed="64"/>
      </patternFill>
    </fill>
    <fill>
      <patternFill patternType="solid">
        <fgColor rgb="FF7A5C3A"/>
        <bgColor indexed="64"/>
      </patternFill>
    </fill>
    <fill>
      <patternFill patternType="solid">
        <fgColor rgb="FFB38867"/>
      </patternFill>
    </fill>
    <fill>
      <patternFill patternType="solid">
        <fgColor rgb="FFFFF8F0"/>
        <bgColor indexed="64"/>
      </patternFill>
    </fill>
    <fill>
      <patternFill patternType="solid">
        <fgColor rgb="FF6B8E23"/>
        <bgColor indexed="64"/>
      </patternFill>
    </fill>
    <fill>
      <patternFill patternType="solid">
        <fgColor rgb="FFF4B740"/>
      </patternFill>
    </fill>
    <fill>
      <patternFill patternType="solid">
        <fgColor rgb="FFFAF3E8"/>
        <bgColor indexed="64"/>
      </patternFill>
    </fill>
    <fill>
      <patternFill patternType="gray125">
        <bgColor rgb="FFFFCC00"/>
      </patternFill>
    </fill>
    <fill>
      <patternFill patternType="solid">
        <fgColor rgb="FF2F5597"/>
        <bgColor theme="9"/>
      </patternFill>
    </fill>
    <fill>
      <patternFill patternType="gray125">
        <bgColor theme="0" tint="-0.14996795556505021"/>
      </patternFill>
    </fill>
    <fill>
      <patternFill patternType="solid">
        <fgColor rgb="FF3E5C76"/>
        <bgColor indexed="64"/>
      </patternFill>
    </fill>
    <fill>
      <patternFill patternType="solid">
        <fgColor rgb="FFF5F3EF"/>
        <bgColor indexed="64"/>
      </patternFill>
    </fill>
    <fill>
      <patternFill patternType="solid">
        <fgColor rgb="FFF2E2C8"/>
        <bgColor indexed="64"/>
      </patternFill>
    </fill>
    <fill>
      <patternFill patternType="solid">
        <fgColor rgb="FFDDBC95"/>
      </patternFill>
    </fill>
    <fill>
      <patternFill patternType="solid">
        <fgColor rgb="FFFAF3E8"/>
      </patternFill>
    </fill>
    <fill>
      <patternFill patternType="solid">
        <fgColor theme="2"/>
        <bgColor indexed="64"/>
      </patternFill>
    </fill>
    <fill>
      <patternFill patternType="solid">
        <fgColor rgb="FFFCF8F2"/>
        <bgColor indexed="64"/>
      </patternFill>
    </fill>
    <fill>
      <patternFill patternType="solid">
        <fgColor rgb="FF0000FF"/>
        <bgColor indexed="64"/>
      </patternFill>
    </fill>
    <fill>
      <patternFill patternType="solid">
        <fgColor rgb="FFC00000"/>
        <bgColor theme="9"/>
      </patternFill>
    </fill>
    <fill>
      <patternFill patternType="solid">
        <fgColor theme="0"/>
        <bgColor theme="4" tint="0.59999389629810485"/>
      </patternFill>
    </fill>
    <fill>
      <patternFill patternType="solid">
        <fgColor rgb="FFFFF2CC"/>
        <bgColor theme="4" tint="0.59999389629810485"/>
      </patternFill>
    </fill>
    <fill>
      <patternFill patternType="solid">
        <fgColor rgb="FF008000"/>
        <bgColor indexed="64"/>
      </patternFill>
    </fill>
    <fill>
      <patternFill patternType="solid">
        <fgColor theme="0" tint="-0.249977111117893"/>
        <bgColor indexed="64"/>
      </patternFill>
    </fill>
    <fill>
      <patternFill patternType="solid">
        <fgColor rgb="FFFFCCFF"/>
        <bgColor indexed="64"/>
      </patternFill>
    </fill>
    <fill>
      <patternFill patternType="solid">
        <fgColor rgb="FF800000"/>
        <bgColor indexed="64"/>
      </patternFill>
    </fill>
    <fill>
      <patternFill patternType="solid">
        <fgColor theme="4" tint="-0.249977111117893"/>
        <bgColor indexed="64"/>
      </patternFill>
    </fill>
    <fill>
      <patternFill patternType="solid">
        <fgColor rgb="FFD5D5FF"/>
        <bgColor indexed="64"/>
      </patternFill>
    </fill>
    <fill>
      <patternFill patternType="solid">
        <fgColor rgb="FF339966"/>
        <bgColor indexed="64"/>
      </patternFill>
    </fill>
    <fill>
      <patternFill patternType="solid">
        <fgColor rgb="FF00FF00"/>
        <bgColor indexed="64"/>
      </patternFill>
    </fill>
    <fill>
      <patternFill patternType="solid">
        <fgColor rgb="FFFF99CC"/>
        <bgColor indexed="64"/>
      </patternFill>
    </fill>
    <fill>
      <patternFill patternType="solid">
        <fgColor rgb="FFFF6600"/>
        <bgColor indexed="64"/>
      </patternFill>
    </fill>
    <fill>
      <patternFill patternType="solid">
        <fgColor rgb="FF00CCFF"/>
        <bgColor indexed="64"/>
      </patternFill>
    </fill>
    <fill>
      <patternFill patternType="solid">
        <fgColor rgb="FF0066CC"/>
        <bgColor indexed="64"/>
      </patternFill>
    </fill>
    <fill>
      <patternFill patternType="solid">
        <fgColor rgb="FFFFCC99"/>
        <bgColor indexed="64"/>
      </patternFill>
    </fill>
    <fill>
      <patternFill patternType="solid">
        <fgColor rgb="FF99CCFF"/>
        <bgColor indexed="64"/>
      </patternFill>
    </fill>
    <fill>
      <patternFill patternType="solid">
        <fgColor rgb="FFCC99FF"/>
        <bgColor indexed="64"/>
      </patternFill>
    </fill>
    <fill>
      <patternFill patternType="solid">
        <fgColor rgb="FF993300"/>
        <bgColor indexed="64"/>
      </patternFill>
    </fill>
    <fill>
      <patternFill patternType="solid">
        <fgColor rgb="FF0E7C7B"/>
        <bgColor indexed="64"/>
      </patternFill>
    </fill>
    <fill>
      <patternFill patternType="solid">
        <fgColor rgb="FF0E7C7B"/>
        <bgColor theme="9"/>
      </patternFill>
    </fill>
    <fill>
      <patternFill patternType="solid">
        <fgColor rgb="FF13ADA9"/>
        <bgColor indexed="64"/>
      </patternFill>
    </fill>
    <fill>
      <patternFill patternType="gray0625">
        <fgColor theme="9" tint="0.79998168889431442"/>
        <bgColor rgb="FF13ADA9"/>
      </patternFill>
    </fill>
    <fill>
      <patternFill patternType="solid">
        <fgColor rgb="FFE11D48"/>
        <bgColor indexed="64"/>
      </patternFill>
    </fill>
    <fill>
      <patternFill patternType="solid">
        <fgColor rgb="FFE11D48"/>
        <bgColor theme="9"/>
      </patternFill>
    </fill>
    <fill>
      <patternFill patternType="solid">
        <fgColor rgb="FFE85272"/>
        <bgColor indexed="64"/>
      </patternFill>
    </fill>
    <fill>
      <patternFill patternType="gray0625">
        <fgColor theme="9" tint="0.79998168889431442"/>
        <bgColor rgb="FFE85272"/>
      </patternFill>
    </fill>
    <fill>
      <patternFill patternType="solid">
        <fgColor rgb="FF6D91D1"/>
        <bgColor indexed="64"/>
      </patternFill>
    </fill>
    <fill>
      <patternFill patternType="gray0625">
        <fgColor theme="9" tint="0.79998168889431442"/>
        <bgColor rgb="FF6D91D1"/>
      </patternFill>
    </fill>
  </fills>
  <borders count="238">
    <border>
      <left/>
      <right/>
      <top/>
      <bottom/>
      <diagonal/>
    </border>
    <border>
      <left/>
      <right/>
      <top style="double">
        <color theme="9" tint="0.39994506668294322"/>
      </top>
      <bottom/>
      <diagonal/>
    </border>
    <border>
      <left/>
      <right/>
      <top/>
      <bottom style="medium">
        <color auto="1"/>
      </bottom>
      <diagonal/>
    </border>
    <border>
      <left/>
      <right style="hair">
        <color auto="1"/>
      </right>
      <top/>
      <bottom style="hair">
        <color auto="1"/>
      </bottom>
      <diagonal/>
    </border>
    <border>
      <left/>
      <right style="hair">
        <color indexed="64"/>
      </right>
      <top/>
      <bottom/>
      <diagonal/>
    </border>
    <border>
      <left/>
      <right/>
      <top/>
      <bottom style="hair">
        <color auto="1"/>
      </bottom>
      <diagonal/>
    </border>
    <border>
      <left/>
      <right/>
      <top/>
      <bottom style="thin">
        <color theme="9" tint="0.39997558519241921"/>
      </bottom>
      <diagonal/>
    </border>
    <border>
      <left/>
      <right/>
      <top style="thin">
        <color theme="9" tint="0.39997558519241921"/>
      </top>
      <bottom style="thin">
        <color theme="9" tint="0.39997558519241921"/>
      </bottom>
      <diagonal/>
    </border>
    <border>
      <left/>
      <right/>
      <top style="thin">
        <color theme="9" tint="0.39997558519241921"/>
      </top>
      <bottom style="hair">
        <color auto="1"/>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auto="1"/>
      </top>
      <bottom/>
      <diagonal/>
    </border>
    <border>
      <left style="medium">
        <color indexed="64"/>
      </left>
      <right/>
      <top/>
      <bottom/>
      <diagonal/>
    </border>
    <border>
      <left/>
      <right style="medium">
        <color indexed="64"/>
      </right>
      <top/>
      <bottom/>
      <diagonal/>
    </border>
    <border>
      <left/>
      <right/>
      <top style="hair">
        <color auto="1"/>
      </top>
      <bottom style="thin">
        <color indexed="64"/>
      </bottom>
      <diagonal/>
    </border>
    <border>
      <left/>
      <right/>
      <top style="thin">
        <color indexed="64"/>
      </top>
      <bottom style="hair">
        <color indexed="64"/>
      </bottom>
      <diagonal/>
    </border>
    <border>
      <left style="hair">
        <color indexed="64"/>
      </left>
      <right/>
      <top/>
      <bottom/>
      <diagonal/>
    </border>
    <border>
      <left style="hair">
        <color indexed="64"/>
      </left>
      <right style="hair">
        <color indexed="64"/>
      </right>
      <top/>
      <bottom/>
      <diagonal/>
    </border>
    <border>
      <left/>
      <right/>
      <top style="hair">
        <color auto="1"/>
      </top>
      <bottom/>
      <diagonal/>
    </border>
    <border>
      <left style="hair">
        <color auto="1"/>
      </left>
      <right/>
      <top/>
      <bottom style="hair">
        <color auto="1"/>
      </bottom>
      <diagonal/>
    </border>
    <border>
      <left style="hair">
        <color auto="1"/>
      </left>
      <right style="hair">
        <color indexed="64"/>
      </right>
      <top/>
      <bottom style="hair">
        <color auto="1"/>
      </bottom>
      <diagonal/>
    </border>
    <border>
      <left/>
      <right style="medium">
        <color indexed="64"/>
      </right>
      <top/>
      <bottom style="hair">
        <color indexed="64"/>
      </bottom>
      <diagonal/>
    </border>
    <border>
      <left style="hair">
        <color auto="1"/>
      </left>
      <right/>
      <top/>
      <bottom style="thin">
        <color theme="9" tint="0.39997558519241921"/>
      </bottom>
      <diagonal/>
    </border>
    <border>
      <left/>
      <right style="hair">
        <color indexed="64"/>
      </right>
      <top/>
      <bottom style="thin">
        <color theme="9" tint="0.39997558519241921"/>
      </bottom>
      <diagonal/>
    </border>
    <border>
      <left/>
      <right style="hair">
        <color indexed="64"/>
      </right>
      <top style="hair">
        <color indexed="64"/>
      </top>
      <bottom/>
      <diagonal/>
    </border>
    <border>
      <left/>
      <right style="medium">
        <color indexed="64"/>
      </right>
      <top/>
      <bottom style="hair">
        <color theme="9" tint="0.59996337778862885"/>
      </bottom>
      <diagonal/>
    </border>
    <border>
      <left style="hair">
        <color theme="9" tint="0.39988402966399123"/>
      </left>
      <right/>
      <top style="hair">
        <color theme="9" tint="0.39988402966399123"/>
      </top>
      <bottom style="hair">
        <color theme="9" tint="0.39988402966399123"/>
      </bottom>
      <diagonal/>
    </border>
    <border>
      <left/>
      <right/>
      <top style="hair">
        <color theme="9" tint="0.39988402966399123"/>
      </top>
      <bottom style="hair">
        <color theme="9" tint="0.39988402966399123"/>
      </bottom>
      <diagonal/>
    </border>
    <border>
      <left style="hair">
        <color auto="1"/>
      </left>
      <right style="hair">
        <color auto="1"/>
      </right>
      <top style="hair">
        <color auto="1"/>
      </top>
      <bottom style="hair">
        <color auto="1"/>
      </bottom>
      <diagonal/>
    </border>
    <border>
      <left/>
      <right style="medium">
        <color indexed="64"/>
      </right>
      <top style="hair">
        <color theme="9" tint="0.39994506668294322"/>
      </top>
      <bottom style="hair">
        <color theme="9" tint="0.39994506668294322"/>
      </bottom>
      <diagonal/>
    </border>
    <border>
      <left/>
      <right style="medium">
        <color auto="1"/>
      </right>
      <top style="hair">
        <color auto="1"/>
      </top>
      <bottom/>
      <diagonal/>
    </border>
    <border>
      <left style="thin">
        <color theme="0"/>
      </left>
      <right/>
      <top/>
      <bottom/>
      <diagonal/>
    </border>
    <border>
      <left style="hair">
        <color auto="1"/>
      </left>
      <right style="thin">
        <color theme="0"/>
      </right>
      <top/>
      <bottom/>
      <diagonal/>
    </border>
    <border>
      <left style="medium">
        <color indexed="64"/>
      </left>
      <right/>
      <top/>
      <bottom style="hair">
        <color indexed="64"/>
      </bottom>
      <diagonal/>
    </border>
    <border>
      <left style="medium">
        <color auto="1"/>
      </left>
      <right/>
      <top/>
      <bottom style="medium">
        <color auto="1"/>
      </bottom>
      <diagonal/>
    </border>
    <border>
      <left/>
      <right style="medium">
        <color auto="1"/>
      </right>
      <top/>
      <bottom style="medium">
        <color auto="1"/>
      </bottom>
      <diagonal/>
    </border>
    <border>
      <left/>
      <right style="medium">
        <color indexed="64"/>
      </right>
      <top style="hair">
        <color indexed="64"/>
      </top>
      <bottom style="thin">
        <color indexed="64"/>
      </bottom>
      <diagonal/>
    </border>
    <border>
      <left style="hair">
        <color theme="9" tint="0.39988402966399123"/>
      </left>
      <right/>
      <top style="hair">
        <color auto="1"/>
      </top>
      <bottom style="hair">
        <color theme="9" tint="0.39988402966399123"/>
      </bottom>
      <diagonal/>
    </border>
    <border>
      <left/>
      <right/>
      <top style="hair">
        <color auto="1"/>
      </top>
      <bottom style="hair">
        <color theme="9" tint="0.39988402966399123"/>
      </bottom>
      <diagonal/>
    </border>
    <border>
      <left style="hair">
        <color indexed="64"/>
      </left>
      <right/>
      <top style="hair">
        <color indexed="64"/>
      </top>
      <bottom style="hair">
        <color indexed="64"/>
      </bottom>
      <diagonal/>
    </border>
    <border>
      <left style="hair">
        <color indexed="64"/>
      </left>
      <right style="hair">
        <color indexed="64"/>
      </right>
      <top style="hair">
        <color auto="1"/>
      </top>
      <bottom/>
      <diagonal/>
    </border>
    <border>
      <left/>
      <right style="medium">
        <color auto="1"/>
      </right>
      <top style="thin">
        <color auto="1"/>
      </top>
      <bottom/>
      <diagonal/>
    </border>
    <border>
      <left style="dashed">
        <color auto="1"/>
      </left>
      <right/>
      <top style="dashed">
        <color auto="1"/>
      </top>
      <bottom/>
      <diagonal/>
    </border>
    <border>
      <left/>
      <right/>
      <top style="dashed">
        <color indexed="64"/>
      </top>
      <bottom/>
      <diagonal/>
    </border>
    <border>
      <left/>
      <right style="medium">
        <color indexed="64"/>
      </right>
      <top style="dashed">
        <color indexed="64"/>
      </top>
      <bottom/>
      <diagonal/>
    </border>
    <border>
      <left style="dashed">
        <color auto="1"/>
      </left>
      <right/>
      <top/>
      <bottom/>
      <diagonal/>
    </border>
    <border>
      <left style="dashed">
        <color auto="1"/>
      </left>
      <right/>
      <top style="thin">
        <color indexed="64"/>
      </top>
      <bottom/>
      <diagonal/>
    </border>
    <border>
      <left/>
      <right/>
      <top/>
      <bottom style="dashDot">
        <color auto="1"/>
      </bottom>
      <diagonal/>
    </border>
    <border>
      <left/>
      <right style="medium">
        <color indexed="64"/>
      </right>
      <top/>
      <bottom style="dashDot">
        <color indexed="64"/>
      </bottom>
      <diagonal/>
    </border>
    <border>
      <left/>
      <right/>
      <top style="thin">
        <color auto="1"/>
      </top>
      <bottom/>
      <diagonal/>
    </border>
    <border>
      <left/>
      <right style="medium">
        <color indexed="64"/>
      </right>
      <top style="thin">
        <color indexed="64"/>
      </top>
      <bottom style="hair">
        <color indexed="64"/>
      </bottom>
      <diagonal/>
    </border>
    <border>
      <left style="dashed">
        <color auto="1"/>
      </left>
      <right style="dashed">
        <color auto="1"/>
      </right>
      <top style="dashed">
        <color auto="1"/>
      </top>
      <bottom style="dashed">
        <color auto="1"/>
      </bottom>
      <diagonal/>
    </border>
    <border>
      <left style="dashed">
        <color auto="1"/>
      </left>
      <right style="medium">
        <color indexed="64"/>
      </right>
      <top style="dashed">
        <color auto="1"/>
      </top>
      <bottom style="dashed">
        <color auto="1"/>
      </bottom>
      <diagonal/>
    </border>
    <border>
      <left/>
      <right style="dashed">
        <color auto="1"/>
      </right>
      <top/>
      <bottom/>
      <diagonal/>
    </border>
    <border>
      <left/>
      <right/>
      <top/>
      <bottom style="dashed">
        <color indexed="64"/>
      </bottom>
      <diagonal/>
    </border>
    <border>
      <left/>
      <right style="medium">
        <color indexed="64"/>
      </right>
      <top/>
      <bottom style="dashed">
        <color indexed="64"/>
      </bottom>
      <diagonal/>
    </border>
    <border>
      <left style="thin">
        <color theme="0"/>
      </left>
      <right style="medium">
        <color auto="1"/>
      </right>
      <top/>
      <bottom/>
      <diagonal/>
    </border>
    <border>
      <left/>
      <right style="medium">
        <color auto="1"/>
      </right>
      <top style="hair">
        <color auto="1"/>
      </top>
      <bottom style="dashed">
        <color auto="1"/>
      </bottom>
      <diagonal/>
    </border>
    <border>
      <left style="double">
        <color indexed="64"/>
      </left>
      <right style="double">
        <color indexed="64"/>
      </right>
      <top style="double">
        <color indexed="64"/>
      </top>
      <bottom/>
      <diagonal/>
    </border>
    <border>
      <left style="double">
        <color indexed="64"/>
      </left>
      <right style="double">
        <color indexed="64"/>
      </right>
      <top/>
      <bottom style="hair">
        <color auto="1"/>
      </bottom>
      <diagonal/>
    </border>
    <border>
      <left style="double">
        <color indexed="64"/>
      </left>
      <right style="double">
        <color indexed="64"/>
      </right>
      <top/>
      <bottom style="double">
        <color indexed="64"/>
      </bottom>
      <diagonal/>
    </border>
    <border>
      <left style="hair">
        <color auto="1"/>
      </left>
      <right/>
      <top style="dashed">
        <color indexed="64"/>
      </top>
      <bottom/>
      <diagonal/>
    </border>
    <border>
      <left/>
      <right/>
      <top/>
      <bottom style="hair">
        <color theme="9" tint="0.39991454817346722"/>
      </bottom>
      <diagonal/>
    </border>
    <border>
      <left/>
      <right style="hair">
        <color indexed="64"/>
      </right>
      <top style="hair">
        <color indexed="64"/>
      </top>
      <bottom style="thin">
        <color theme="9" tint="0.39997558519241921"/>
      </bottom>
      <diagonal/>
    </border>
    <border>
      <left/>
      <right style="hair">
        <color indexed="64"/>
      </right>
      <top/>
      <bottom style="hair">
        <color theme="9" tint="0.59996337778862885"/>
      </bottom>
      <diagonal/>
    </border>
    <border>
      <left/>
      <right/>
      <top style="hair">
        <color theme="9" tint="0.39991454817346722"/>
      </top>
      <bottom style="hair">
        <color theme="9" tint="0.39991454817346722"/>
      </bottom>
      <diagonal/>
    </border>
    <border>
      <left style="hair">
        <color indexed="64"/>
      </left>
      <right/>
      <top/>
      <bottom style="dashed">
        <color indexed="64"/>
      </bottom>
      <diagonal/>
    </border>
    <border>
      <left style="dashed">
        <color auto="1"/>
      </left>
      <right style="medium">
        <color auto="1"/>
      </right>
      <top/>
      <bottom style="dashed">
        <color auto="1"/>
      </bottom>
      <diagonal/>
    </border>
    <border>
      <left/>
      <right style="dashed">
        <color indexed="64"/>
      </right>
      <top style="dashed">
        <color indexed="64"/>
      </top>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top/>
      <bottom style="thin">
        <color indexed="64"/>
      </bottom>
      <diagonal/>
    </border>
    <border>
      <left/>
      <right style="dashed">
        <color auto="1"/>
      </right>
      <top/>
      <bottom style="dashed">
        <color indexed="64"/>
      </bottom>
      <diagonal/>
    </border>
    <border>
      <left style="dashed">
        <color auto="1"/>
      </left>
      <right style="dashed">
        <color auto="1"/>
      </right>
      <top/>
      <bottom style="dashed">
        <color auto="1"/>
      </bottom>
      <diagonal/>
    </border>
    <border>
      <left/>
      <right style="dashed">
        <color auto="1"/>
      </right>
      <top style="thin">
        <color auto="1"/>
      </top>
      <bottom/>
      <diagonal/>
    </border>
    <border>
      <left/>
      <right style="thin">
        <color auto="1"/>
      </right>
      <top/>
      <bottom/>
      <diagonal/>
    </border>
    <border>
      <left/>
      <right/>
      <top style="medium">
        <color indexed="64"/>
      </top>
      <bottom/>
      <diagonal/>
    </border>
    <border>
      <left style="thin">
        <color indexed="64"/>
      </left>
      <right/>
      <top/>
      <bottom style="thin">
        <color indexed="64"/>
      </bottom>
      <diagonal/>
    </border>
    <border>
      <left style="medium">
        <color indexed="64"/>
      </left>
      <right/>
      <top style="hair">
        <color indexed="64"/>
      </top>
      <bottom/>
      <diagonal/>
    </border>
    <border>
      <left/>
      <right/>
      <top/>
      <bottom style="hair">
        <color theme="9" tint="0.59996337778862885"/>
      </bottom>
      <diagonal/>
    </border>
    <border>
      <left/>
      <right/>
      <top style="hair">
        <color theme="9" tint="0.59996337778862885"/>
      </top>
      <bottom style="hair">
        <color theme="9" tint="0.59996337778862885"/>
      </bottom>
      <diagonal/>
    </border>
    <border>
      <left/>
      <right/>
      <top style="hair">
        <color theme="9" tint="0.39994506668294322"/>
      </top>
      <bottom style="hair">
        <color theme="9" tint="0.39994506668294322"/>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thin">
        <color auto="1"/>
      </left>
      <right style="hair">
        <color auto="1"/>
      </right>
      <top/>
      <bottom/>
      <diagonal/>
    </border>
    <border>
      <left style="thin">
        <color auto="1"/>
      </left>
      <right style="hair">
        <color indexed="64"/>
      </right>
      <top/>
      <bottom style="thin">
        <color indexed="64"/>
      </bottom>
      <diagonal/>
    </border>
    <border>
      <left style="hair">
        <color indexed="64"/>
      </left>
      <right/>
      <top/>
      <bottom style="thin">
        <color auto="1"/>
      </bottom>
      <diagonal/>
    </border>
    <border>
      <left/>
      <right/>
      <top style="hair">
        <color indexed="64"/>
      </top>
      <bottom style="hair">
        <color indexed="64"/>
      </bottom>
      <diagonal/>
    </border>
    <border>
      <left style="medium">
        <color auto="1"/>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medium">
        <color auto="1"/>
      </left>
      <right/>
      <top/>
      <bottom style="thin">
        <color theme="9" tint="0.39997558519241921"/>
      </bottom>
      <diagonal/>
    </border>
    <border>
      <left/>
      <right style="hair">
        <color theme="9" tint="0.39994506668294322"/>
      </right>
      <top/>
      <bottom style="hair">
        <color theme="9" tint="0.39991454817346722"/>
      </bottom>
      <diagonal/>
    </border>
    <border>
      <left style="medium">
        <color indexed="64"/>
      </left>
      <right style="hair">
        <color indexed="64"/>
      </right>
      <top style="double">
        <color theme="9" tint="0.39994506668294322"/>
      </top>
      <bottom/>
      <diagonal/>
    </border>
    <border>
      <left style="hair">
        <color indexed="64"/>
      </left>
      <right/>
      <top style="double">
        <color theme="9" tint="0.39994506668294322"/>
      </top>
      <bottom/>
      <diagonal/>
    </border>
    <border>
      <left/>
      <right style="medium">
        <color indexed="64"/>
      </right>
      <top style="double">
        <color theme="9" tint="0.39994506668294322"/>
      </top>
      <bottom/>
      <diagonal/>
    </border>
    <border>
      <left style="medium">
        <color indexed="64"/>
      </left>
      <right style="hair">
        <color auto="1"/>
      </right>
      <top/>
      <bottom style="hair">
        <color auto="1"/>
      </bottom>
      <diagonal/>
    </border>
    <border>
      <left style="medium">
        <color indexed="64"/>
      </left>
      <right style="hair">
        <color indexed="64"/>
      </right>
      <top style="hair">
        <color theme="9" tint="0.39991454817346722"/>
      </top>
      <bottom style="hair">
        <color theme="9" tint="0.39991454817346722"/>
      </bottom>
      <diagonal/>
    </border>
    <border>
      <left style="hair">
        <color indexed="64"/>
      </left>
      <right/>
      <top style="hair">
        <color theme="9" tint="0.39994506668294322"/>
      </top>
      <bottom style="hair">
        <color theme="9" tint="0.39994506668294322"/>
      </bottom>
      <diagonal/>
    </border>
    <border>
      <left/>
      <right/>
      <top style="hair">
        <color theme="9" tint="0.39994506668294322"/>
      </top>
      <bottom/>
      <diagonal/>
    </border>
    <border>
      <left/>
      <right style="medium">
        <color indexed="64"/>
      </right>
      <top style="hair">
        <color theme="9" tint="0.39994506668294322"/>
      </top>
      <bottom/>
      <diagonal/>
    </border>
    <border>
      <left style="medium">
        <color auto="1"/>
      </left>
      <right/>
      <top style="double">
        <color theme="9" tint="0.39994506668294322"/>
      </top>
      <bottom/>
      <diagonal/>
    </border>
    <border>
      <left/>
      <right style="hair">
        <color indexed="64"/>
      </right>
      <top style="double">
        <color theme="9" tint="0.39994506668294322"/>
      </top>
      <bottom/>
      <diagonal/>
    </border>
    <border>
      <left style="hair">
        <color indexed="64"/>
      </left>
      <right style="hair">
        <color indexed="64"/>
      </right>
      <top style="double">
        <color theme="9" tint="0.39994506668294322"/>
      </top>
      <bottom/>
      <diagonal/>
    </border>
    <border>
      <left/>
      <right/>
      <top/>
      <bottom style="hair">
        <color theme="9" tint="0.39994506668294322"/>
      </bottom>
      <diagonal/>
    </border>
    <border>
      <left/>
      <right style="hair">
        <color indexed="64"/>
      </right>
      <top/>
      <bottom style="hair">
        <color theme="9" tint="0.39994506668294322"/>
      </bottom>
      <diagonal/>
    </border>
    <border>
      <left style="medium">
        <color indexed="64"/>
      </left>
      <right/>
      <top style="hair">
        <color theme="9" tint="0.39994506668294322"/>
      </top>
      <bottom style="hair">
        <color theme="9" tint="0.39994506668294322"/>
      </bottom>
      <diagonal/>
    </border>
    <border>
      <left style="hair">
        <color theme="9" tint="0.39991454817346722"/>
      </left>
      <right style="hair">
        <color theme="9" tint="0.39994506668294322"/>
      </right>
      <top style="hair">
        <color theme="9" tint="0.39994506668294322"/>
      </top>
      <bottom style="hair">
        <color theme="9" tint="0.39994506668294322"/>
      </bottom>
      <diagonal/>
    </border>
    <border>
      <left style="hair">
        <color theme="9" tint="0.39994506668294322"/>
      </left>
      <right/>
      <top style="hair">
        <color theme="9" tint="0.39994506668294322"/>
      </top>
      <bottom style="hair">
        <color theme="9" tint="0.39994506668294322"/>
      </bottom>
      <diagonal/>
    </border>
    <border>
      <left style="hair">
        <color indexed="64"/>
      </left>
      <right style="hair">
        <color indexed="64"/>
      </right>
      <top style="hair">
        <color theme="9" tint="0.39994506668294322"/>
      </top>
      <bottom style="hair">
        <color theme="9" tint="0.39994506668294322"/>
      </bottom>
      <diagonal/>
    </border>
    <border>
      <left/>
      <right style="hair">
        <color indexed="64"/>
      </right>
      <top style="hair">
        <color theme="9" tint="0.39994506668294322"/>
      </top>
      <bottom style="hair">
        <color theme="9" tint="0.39994506668294322"/>
      </bottom>
      <diagonal/>
    </border>
    <border>
      <left style="hair">
        <color theme="9" tint="0.39991454817346722"/>
      </left>
      <right style="hair">
        <color theme="9" tint="0.39994506668294322"/>
      </right>
      <top/>
      <bottom style="thin">
        <color theme="9" tint="0.39997558519241921"/>
      </bottom>
      <diagonal/>
    </border>
    <border>
      <left style="medium">
        <color auto="1"/>
      </left>
      <right/>
      <top style="thin">
        <color theme="9" tint="0.39997558519241921"/>
      </top>
      <bottom style="thin">
        <color theme="9" tint="0.39997558519241921"/>
      </bottom>
      <diagonal/>
    </border>
    <border>
      <left style="hair">
        <color indexed="64"/>
      </left>
      <right/>
      <top style="double">
        <color theme="9" tint="0.39994506668294322"/>
      </top>
      <bottom style="hair">
        <color indexed="64"/>
      </bottom>
      <diagonal/>
    </border>
    <border>
      <left/>
      <right/>
      <top style="double">
        <color theme="9" tint="0.39994506668294322"/>
      </top>
      <bottom style="hair">
        <color auto="1"/>
      </bottom>
      <diagonal/>
    </border>
    <border>
      <left/>
      <right/>
      <top style="hair">
        <color auto="1"/>
      </top>
      <bottom style="hair">
        <color theme="9" tint="0.39994506668294322"/>
      </bottom>
      <diagonal/>
    </border>
    <border>
      <left/>
      <right/>
      <top style="hair">
        <color theme="9" tint="0.39985351115451523"/>
      </top>
      <bottom style="hair">
        <color theme="9" tint="0.39985351115451523"/>
      </bottom>
      <diagonal/>
    </border>
    <border>
      <left/>
      <right/>
      <top style="hair">
        <color indexed="64"/>
      </top>
      <bottom style="hair">
        <color theme="9" tint="0.39985351115451523"/>
      </bottom>
      <diagonal/>
    </border>
    <border>
      <left style="hair">
        <color theme="9" tint="0.39991454817346722"/>
      </left>
      <right style="hair">
        <color theme="9" tint="0.39991454817346722"/>
      </right>
      <top/>
      <bottom style="thin">
        <color theme="9" tint="0.39997558519241921"/>
      </bottom>
      <diagonal/>
    </border>
    <border>
      <left style="hair">
        <color theme="9" tint="0.39985351115451523"/>
      </left>
      <right style="hair">
        <color theme="9" tint="0.39985351115451523"/>
      </right>
      <top style="hair">
        <color theme="9" tint="0.39985351115451523"/>
      </top>
      <bottom style="hair">
        <color theme="9" tint="0.39985351115451523"/>
      </bottom>
      <diagonal/>
    </border>
    <border>
      <left style="medium">
        <color auto="1"/>
      </left>
      <right/>
      <top/>
      <bottom/>
      <diagonal/>
    </border>
    <border>
      <left/>
      <right style="hair">
        <color theme="9" tint="0.39985351115451523"/>
      </right>
      <top/>
      <bottom/>
      <diagonal/>
    </border>
    <border>
      <left/>
      <right style="thin">
        <color indexed="64"/>
      </right>
      <top/>
      <bottom/>
      <diagonal/>
    </border>
    <border>
      <left/>
      <right style="hair">
        <color theme="9" tint="0.39985351115451523"/>
      </right>
      <top/>
      <bottom style="hair">
        <color auto="1"/>
      </bottom>
      <diagonal/>
    </border>
    <border>
      <left/>
      <right style="hair">
        <color theme="9" tint="0.39985351115451523"/>
      </right>
      <top style="hair">
        <color theme="9" tint="0.39988402966399123"/>
      </top>
      <bottom style="hair">
        <color theme="9" tint="0.39988402966399123"/>
      </bottom>
      <diagonal/>
    </border>
    <border>
      <left/>
      <right style="thin">
        <color indexed="64"/>
      </right>
      <top/>
      <bottom style="hair">
        <color indexed="64"/>
      </bottom>
      <diagonal/>
    </border>
    <border>
      <left style="medium">
        <color indexed="64"/>
      </left>
      <right/>
      <top style="hair">
        <color indexed="64"/>
      </top>
      <bottom style="hair">
        <color indexed="64"/>
      </bottom>
      <diagonal/>
    </border>
    <border>
      <left/>
      <right/>
      <top style="hair">
        <color auto="1"/>
      </top>
      <bottom style="dashed">
        <color indexed="64"/>
      </bottom>
      <diagonal/>
    </border>
    <border>
      <left style="medium">
        <color indexed="64"/>
      </left>
      <right style="hair">
        <color indexed="64"/>
      </right>
      <top style="hair">
        <color indexed="64"/>
      </top>
      <bottom style="hair">
        <color indexed="64"/>
      </bottom>
      <diagonal/>
    </border>
    <border>
      <left style="hair">
        <color auto="1"/>
      </left>
      <right style="medium">
        <color auto="1"/>
      </right>
      <top style="hair">
        <color auto="1"/>
      </top>
      <bottom style="hair">
        <color auto="1"/>
      </bottom>
      <diagonal/>
    </border>
    <border>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right style="medium">
        <color auto="1"/>
      </right>
      <top style="thin">
        <color indexed="64"/>
      </top>
      <bottom style="dashed">
        <color auto="1"/>
      </bottom>
      <diagonal/>
    </border>
    <border>
      <left style="medium">
        <color indexed="64"/>
      </left>
      <right/>
      <top style="hair">
        <color auto="1"/>
      </top>
      <bottom style="dashed">
        <color indexed="64"/>
      </bottom>
      <diagonal/>
    </border>
    <border>
      <left style="thin">
        <color auto="1"/>
      </left>
      <right/>
      <top style="thin">
        <color indexed="64"/>
      </top>
      <bottom/>
      <diagonal/>
    </border>
    <border>
      <left style="thin">
        <color auto="1"/>
      </left>
      <right/>
      <top/>
      <bottom style="hair">
        <color indexed="64"/>
      </bottom>
      <diagonal/>
    </border>
    <border>
      <left style="thin">
        <color auto="1"/>
      </left>
      <right/>
      <top/>
      <bottom/>
      <diagonal/>
    </border>
    <border>
      <left style="mediumDashed">
        <color auto="1"/>
      </left>
      <right/>
      <top/>
      <bottom/>
      <diagonal/>
    </border>
    <border>
      <left style="mediumDashed">
        <color auto="1"/>
      </left>
      <right/>
      <top/>
      <bottom style="dashDot">
        <color auto="1"/>
      </bottom>
      <diagonal/>
    </border>
    <border>
      <left style="mediumDashed">
        <color indexed="64"/>
      </left>
      <right/>
      <top/>
      <bottom style="thin">
        <color auto="1"/>
      </bottom>
      <diagonal/>
    </border>
    <border>
      <left/>
      <right/>
      <top/>
      <bottom style="thin">
        <color indexed="64"/>
      </bottom>
      <diagonal/>
    </border>
    <border>
      <left/>
      <right style="medium">
        <color indexed="64"/>
      </right>
      <top/>
      <bottom style="thin">
        <color indexed="64"/>
      </bottom>
      <diagonal/>
    </border>
    <border>
      <left/>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rgb="FFDDDDFF"/>
      </top>
      <bottom/>
      <diagonal/>
    </border>
    <border>
      <left/>
      <right/>
      <top style="medium">
        <color rgb="FFDDDDFF"/>
      </top>
      <bottom/>
      <diagonal/>
    </border>
    <border>
      <left style="hair">
        <color auto="1"/>
      </left>
      <right/>
      <top style="hair">
        <color auto="1"/>
      </top>
      <bottom style="hair">
        <color theme="9" tint="0.39988402966399123"/>
      </bottom>
      <diagonal/>
    </border>
    <border>
      <left style="hair">
        <color auto="1"/>
      </left>
      <right/>
      <top style="hair">
        <color theme="9" tint="0.39988402966399123"/>
      </top>
      <bottom style="hair">
        <color theme="9" tint="0.39988402966399123"/>
      </bottom>
      <diagonal/>
    </border>
    <border>
      <left style="thin">
        <color auto="1"/>
      </left>
      <right/>
      <top/>
      <bottom style="dashDot">
        <color auto="1"/>
      </bottom>
      <diagonal/>
    </border>
    <border>
      <left style="thin">
        <color auto="1"/>
      </left>
      <right/>
      <top/>
      <bottom style="dashed">
        <color indexed="64"/>
      </bottom>
      <diagonal/>
    </border>
    <border>
      <left style="thin">
        <color auto="1"/>
      </left>
      <right/>
      <top style="hair">
        <color auto="1"/>
      </top>
      <bottom style="thin">
        <color auto="1"/>
      </bottom>
      <diagonal/>
    </border>
    <border>
      <left style="thin">
        <color auto="1"/>
      </left>
      <right/>
      <top style="dashed">
        <color indexed="64"/>
      </top>
      <bottom/>
      <diagonal/>
    </border>
    <border>
      <left style="thin">
        <color indexed="64"/>
      </left>
      <right style="hair">
        <color auto="1"/>
      </right>
      <top style="hair">
        <color auto="1"/>
      </top>
      <bottom style="thin">
        <color theme="9" tint="0.39997558519241921"/>
      </bottom>
      <diagonal/>
    </border>
    <border>
      <left style="thin">
        <color indexed="64"/>
      </left>
      <right style="hair">
        <color auto="1"/>
      </right>
      <top style="thin">
        <color theme="9" tint="0.39997558519241921"/>
      </top>
      <bottom style="thin">
        <color theme="9" tint="0.39997558519241921"/>
      </bottom>
      <diagonal/>
    </border>
    <border>
      <left style="thin">
        <color indexed="64"/>
      </left>
      <right style="hair">
        <color auto="1"/>
      </right>
      <top style="hair">
        <color auto="1"/>
      </top>
      <bottom style="hair">
        <color auto="1"/>
      </bottom>
      <diagonal/>
    </border>
    <border>
      <left/>
      <right style="thin">
        <color indexed="64"/>
      </right>
      <top style="thin">
        <color indexed="64"/>
      </top>
      <bottom/>
      <diagonal/>
    </border>
    <border>
      <left style="thin">
        <color rgb="FFC0C0C0"/>
      </left>
      <right/>
      <top style="thin">
        <color rgb="FFC0C0C0"/>
      </top>
      <bottom/>
      <diagonal/>
    </border>
    <border>
      <left/>
      <right/>
      <top style="thin">
        <color rgb="FFC0C0C0"/>
      </top>
      <bottom/>
      <diagonal/>
    </border>
    <border>
      <left/>
      <right style="thin">
        <color rgb="FFC0C0C0"/>
      </right>
      <top style="thin">
        <color rgb="FFC0C0C0"/>
      </top>
      <bottom/>
      <diagonal/>
    </border>
    <border>
      <left style="thin">
        <color rgb="FFC0C0C0"/>
      </left>
      <right/>
      <top/>
      <bottom style="thin">
        <color rgb="FFC0C0C0"/>
      </bottom>
      <diagonal/>
    </border>
    <border>
      <left/>
      <right/>
      <top/>
      <bottom style="thin">
        <color rgb="FFC0C0C0"/>
      </bottom>
      <diagonal/>
    </border>
    <border>
      <left/>
      <right style="thin">
        <color rgb="FFC0C0C0"/>
      </right>
      <top/>
      <bottom style="thin">
        <color rgb="FFC0C0C0"/>
      </bottom>
      <diagonal/>
    </border>
    <border>
      <left style="thin">
        <color rgb="FF9E9E9E"/>
      </left>
      <right style="thin">
        <color rgb="FF9E9E9E"/>
      </right>
      <top/>
      <bottom/>
      <diagonal/>
    </border>
    <border>
      <left style="hair">
        <color indexed="64"/>
      </left>
      <right/>
      <top style="hair">
        <color indexed="64"/>
      </top>
      <bottom/>
      <diagonal/>
    </border>
    <border>
      <left style="hair">
        <color indexed="64"/>
      </left>
      <right/>
      <top/>
      <bottom style="hair">
        <color auto="1"/>
      </bottom>
      <diagonal/>
    </border>
    <border>
      <left style="hair">
        <color auto="1"/>
      </left>
      <right style="hair">
        <color indexed="64"/>
      </right>
      <top/>
      <bottom style="hair">
        <color auto="1"/>
      </bottom>
      <diagonal/>
    </border>
    <border>
      <left style="hair">
        <color auto="1"/>
      </left>
      <right style="hair">
        <color auto="1"/>
      </right>
      <top style="hair">
        <color auto="1"/>
      </top>
      <bottom style="hair">
        <color auto="1"/>
      </bottom>
      <diagonal/>
    </border>
    <border>
      <left style="thin">
        <color rgb="FFB7B7B7"/>
      </left>
      <right style="thin">
        <color rgb="FFB7B7B7"/>
      </right>
      <top/>
      <bottom style="thin">
        <color rgb="FFB7B7B7"/>
      </bottom>
      <diagonal/>
    </border>
    <border>
      <left style="thin">
        <color rgb="FFC0C0C0"/>
      </left>
      <right style="thin">
        <color rgb="FFC0C0C0"/>
      </right>
      <top style="thin">
        <color rgb="FFC0C0C0"/>
      </top>
      <bottom style="thin">
        <color rgb="FFC0C0C0"/>
      </bottom>
      <diagonal/>
    </border>
    <border>
      <left style="thin">
        <color rgb="FF9E9E9E"/>
      </left>
      <right/>
      <top/>
      <bottom/>
      <diagonal/>
    </border>
    <border>
      <left/>
      <right style="thin">
        <color rgb="FF9E9E9E"/>
      </right>
      <top/>
      <bottom/>
      <diagonal/>
    </border>
    <border>
      <left style="medium">
        <color auto="1"/>
      </left>
      <right/>
      <top style="thin">
        <color theme="0" tint="-0.24994659260841701"/>
      </top>
      <bottom/>
      <diagonal/>
    </border>
    <border>
      <left/>
      <right/>
      <top style="thin">
        <color theme="0" tint="-0.24994659260841701"/>
      </top>
      <bottom/>
      <diagonal/>
    </border>
    <border>
      <left/>
      <right style="medium">
        <color auto="1"/>
      </right>
      <top style="thin">
        <color theme="0" tint="-0.24994659260841701"/>
      </top>
      <bottom/>
      <diagonal/>
    </border>
    <border>
      <left style="medium">
        <color auto="1"/>
      </left>
      <right/>
      <top/>
      <bottom style="thin">
        <color theme="0" tint="-0.24994659260841701"/>
      </bottom>
      <diagonal/>
    </border>
    <border>
      <left/>
      <right/>
      <top/>
      <bottom style="thin">
        <color theme="0" tint="-0.24994659260841701"/>
      </bottom>
      <diagonal/>
    </border>
    <border>
      <left/>
      <right style="medium">
        <color auto="1"/>
      </right>
      <top/>
      <bottom style="thin">
        <color theme="0" tint="-0.24994659260841701"/>
      </bottom>
      <diagonal/>
    </border>
    <border>
      <left/>
      <right style="thin">
        <color rgb="FFA0A0A0"/>
      </right>
      <top style="thin">
        <color rgb="FFA0A0A0"/>
      </top>
      <bottom style="thin">
        <color rgb="FFA0A0A0"/>
      </bottom>
      <diagonal/>
    </border>
    <border>
      <left style="thin">
        <color rgb="FFA0A0A0"/>
      </left>
      <right/>
      <top/>
      <bottom/>
      <diagonal/>
    </border>
    <border>
      <left style="medium">
        <color auto="1"/>
      </left>
      <right/>
      <top style="thin">
        <color rgb="FF7F7F7F"/>
      </top>
      <bottom/>
      <diagonal/>
    </border>
    <border>
      <left/>
      <right/>
      <top style="thin">
        <color rgb="FF7F7F7F"/>
      </top>
      <bottom/>
      <diagonal/>
    </border>
    <border>
      <left/>
      <right style="medium">
        <color auto="1"/>
      </right>
      <top style="thin">
        <color rgb="FF7F7F7F"/>
      </top>
      <bottom/>
      <diagonal/>
    </border>
    <border>
      <left style="thin">
        <color rgb="FFA0A0A0"/>
      </left>
      <right/>
      <top/>
      <bottom style="medium">
        <color theme="7" tint="-0.499984740745262"/>
      </bottom>
      <diagonal/>
    </border>
    <border>
      <left/>
      <right/>
      <top style="medium">
        <color theme="7" tint="-0.499984740745262"/>
      </top>
      <bottom/>
      <diagonal/>
    </border>
    <border>
      <left style="thin">
        <color rgb="FFC0C0C0"/>
      </left>
      <right style="thin">
        <color rgb="FFC0C0C0"/>
      </right>
      <top style="thin">
        <color rgb="FFC0C0C0"/>
      </top>
      <bottom/>
      <diagonal/>
    </border>
    <border>
      <left style="medium">
        <color rgb="FFC0C0C0"/>
      </left>
      <right/>
      <top style="medium">
        <color rgb="FFC0C0C0"/>
      </top>
      <bottom/>
      <diagonal/>
    </border>
    <border>
      <left/>
      <right/>
      <top style="medium">
        <color rgb="FFC0C0C0"/>
      </top>
      <bottom/>
      <diagonal/>
    </border>
    <border>
      <left/>
      <right style="medium">
        <color rgb="FFC0C0C0"/>
      </right>
      <top style="medium">
        <color rgb="FFC0C0C0"/>
      </top>
      <bottom/>
      <diagonal/>
    </border>
    <border>
      <left style="medium">
        <color rgb="FFC0C0C0"/>
      </left>
      <right/>
      <top/>
      <bottom style="medium">
        <color rgb="FFC0C0C0"/>
      </bottom>
      <diagonal/>
    </border>
    <border>
      <left/>
      <right/>
      <top/>
      <bottom style="medium">
        <color rgb="FFC0C0C0"/>
      </bottom>
      <diagonal/>
    </border>
    <border>
      <left/>
      <right style="medium">
        <color rgb="FFC0C0C0"/>
      </right>
      <top/>
      <bottom style="medium">
        <color rgb="FFC0C0C0"/>
      </bottom>
      <diagonal/>
    </border>
    <border>
      <left/>
      <right style="mediumDashed">
        <color rgb="FF0000FF"/>
      </right>
      <top/>
      <bottom/>
      <diagonal/>
    </border>
    <border>
      <left/>
      <right/>
      <top style="mediumDashed">
        <color rgb="FF0000FF"/>
      </top>
      <bottom/>
      <diagonal/>
    </border>
    <border>
      <left style="mediumDashed">
        <color rgb="FF0000FF"/>
      </left>
      <right/>
      <top style="thin">
        <color auto="1"/>
      </top>
      <bottom/>
      <diagonal/>
    </border>
    <border>
      <left style="hair">
        <color auto="1"/>
      </left>
      <right style="hair">
        <color auto="1"/>
      </right>
      <top style="hair">
        <color auto="1"/>
      </top>
      <bottom style="mediumDashed">
        <color rgb="FF0000FF"/>
      </bottom>
      <diagonal/>
    </border>
    <border>
      <left/>
      <right style="thin">
        <color rgb="FFC0C0C0"/>
      </right>
      <top style="thin">
        <color rgb="FFC0C0C0"/>
      </top>
      <bottom style="thin">
        <color rgb="FFC0C0C0"/>
      </bottom>
      <diagonal/>
    </border>
    <border>
      <left style="hair">
        <color indexed="64"/>
      </left>
      <right/>
      <top style="hair">
        <color auto="1"/>
      </top>
      <bottom style="medium">
        <color rgb="FFC0C0C0"/>
      </bottom>
      <diagonal/>
    </border>
    <border>
      <left/>
      <right style="thin">
        <color rgb="FFC0C0C0"/>
      </right>
      <top style="thin">
        <color rgb="FFC0C0C0"/>
      </top>
      <bottom style="medium">
        <color rgb="FFC0C0C0"/>
      </bottom>
      <diagonal/>
    </border>
    <border>
      <left style="thin">
        <color theme="9" tint="0.39991454817346722"/>
      </left>
      <right/>
      <top style="double">
        <color theme="9" tint="0.39994506668294322"/>
      </top>
      <bottom/>
      <diagonal/>
    </border>
    <border>
      <left/>
      <right style="thin">
        <color auto="1"/>
      </right>
      <top style="double">
        <color theme="9" tint="0.39994506668294322"/>
      </top>
      <bottom/>
      <diagonal/>
    </border>
    <border>
      <left style="thin">
        <color theme="9" tint="0.39991454817346722"/>
      </left>
      <right/>
      <top/>
      <bottom style="hair">
        <color auto="1"/>
      </bottom>
      <diagonal/>
    </border>
    <border>
      <left style="thin">
        <color theme="9" tint="0.39991454817346722"/>
      </left>
      <right/>
      <top style="hair">
        <color theme="9" tint="0.39991454817346722"/>
      </top>
      <bottom style="hair">
        <color theme="9" tint="0.39991454817346722"/>
      </bottom>
      <diagonal/>
    </border>
    <border>
      <left/>
      <right style="thin">
        <color auto="1"/>
      </right>
      <top style="hair">
        <color theme="9" tint="0.59996337778862885"/>
      </top>
      <bottom style="hair">
        <color theme="9" tint="0.59996337778862885"/>
      </bottom>
      <diagonal/>
    </border>
    <border>
      <left style="thin">
        <color auto="1"/>
      </left>
      <right/>
      <top style="hair">
        <color auto="1"/>
      </top>
      <bottom/>
      <diagonal/>
    </border>
    <border>
      <left/>
      <right style="thin">
        <color auto="1"/>
      </right>
      <top style="hair">
        <color auto="1"/>
      </top>
      <bottom/>
      <diagonal/>
    </border>
    <border>
      <left style="thin">
        <color rgb="FF9AA0A6"/>
      </left>
      <right/>
      <top style="thin">
        <color rgb="FF9AA0A6"/>
      </top>
      <bottom/>
      <diagonal/>
    </border>
    <border>
      <left/>
      <right/>
      <top style="thin">
        <color rgb="FF9AA0A6"/>
      </top>
      <bottom/>
      <diagonal/>
    </border>
    <border>
      <left/>
      <right style="thin">
        <color rgb="FF9AA0A6"/>
      </right>
      <top style="thin">
        <color rgb="FF9AA0A6"/>
      </top>
      <bottom/>
      <diagonal/>
    </border>
    <border>
      <left style="thin">
        <color rgb="FF9AA0A6"/>
      </left>
      <right/>
      <top/>
      <bottom style="thin">
        <color rgb="FF9AA0A6"/>
      </bottom>
      <diagonal/>
    </border>
    <border>
      <left/>
      <right/>
      <top/>
      <bottom style="thin">
        <color rgb="FF9AA0A6"/>
      </bottom>
      <diagonal/>
    </border>
    <border>
      <left/>
      <right style="thin">
        <color rgb="FF9AA0A6"/>
      </right>
      <top/>
      <bottom style="thin">
        <color rgb="FF9AA0A6"/>
      </bottom>
      <diagonal/>
    </border>
    <border>
      <left style="thin">
        <color rgb="FF9AA0A6"/>
      </left>
      <right/>
      <top/>
      <bottom/>
      <diagonal/>
    </border>
    <border>
      <left/>
      <right style="thin">
        <color rgb="FF9AA0A6"/>
      </right>
      <top/>
      <bottom/>
      <diagonal/>
    </border>
    <border>
      <left/>
      <right style="medium">
        <color theme="0"/>
      </right>
      <top/>
      <bottom style="thin">
        <color rgb="FF9AA0A6"/>
      </bottom>
      <diagonal/>
    </border>
    <border>
      <left style="medium">
        <color theme="0"/>
      </left>
      <right style="medium">
        <color theme="0"/>
      </right>
      <top/>
      <bottom style="thin">
        <color rgb="FF9AA0A6"/>
      </bottom>
      <diagonal/>
    </border>
    <border>
      <left style="thin">
        <color auto="1"/>
      </left>
      <right/>
      <top/>
      <bottom style="thin">
        <color rgb="FF9AA0A6"/>
      </bottom>
      <diagonal/>
    </border>
    <border>
      <left/>
      <right style="thin">
        <color auto="1"/>
      </right>
      <top/>
      <bottom style="thin">
        <color rgb="FF9AA0A6"/>
      </bottom>
      <diagonal/>
    </border>
    <border>
      <left style="thin">
        <color auto="1"/>
      </left>
      <right/>
      <top style="thin">
        <color rgb="FF9AA0A6"/>
      </top>
      <bottom/>
      <diagonal/>
    </border>
    <border>
      <left/>
      <right style="thin">
        <color auto="1"/>
      </right>
      <top style="thin">
        <color rgb="FF9AA0A6"/>
      </top>
      <bottom/>
      <diagonal/>
    </border>
    <border>
      <left style="thin">
        <color rgb="FF9AA0A6"/>
      </left>
      <right style="medium">
        <color theme="0"/>
      </right>
      <top style="thin">
        <color rgb="FF9AA0A6"/>
      </top>
      <bottom/>
      <diagonal/>
    </border>
    <border>
      <left/>
      <right style="medium">
        <color theme="0"/>
      </right>
      <top style="thin">
        <color rgb="FF9AA0A6"/>
      </top>
      <bottom/>
      <diagonal/>
    </border>
    <border>
      <left style="medium">
        <color theme="0"/>
      </left>
      <right style="medium">
        <color theme="0"/>
      </right>
      <top style="thin">
        <color rgb="FF9AA0A6"/>
      </top>
      <bottom/>
      <diagonal/>
    </border>
    <border>
      <left style="medium">
        <color theme="0"/>
      </left>
      <right style="thin">
        <color rgb="FF9AA0A6"/>
      </right>
      <top style="thin">
        <color rgb="FF9AA0A6"/>
      </top>
      <bottom/>
      <diagonal/>
    </border>
    <border>
      <left style="thin">
        <color rgb="FF9AA0A6"/>
      </left>
      <right style="medium">
        <color theme="0"/>
      </right>
      <top/>
      <bottom style="thin">
        <color rgb="FF9AA0A6"/>
      </bottom>
      <diagonal/>
    </border>
    <border>
      <left style="medium">
        <color theme="0"/>
      </left>
      <right style="thin">
        <color rgb="FF9AA0A6"/>
      </right>
      <top/>
      <bottom style="thin">
        <color rgb="FF9AA0A6"/>
      </bottom>
      <diagonal/>
    </border>
    <border>
      <left/>
      <right/>
      <top style="hair">
        <color rgb="FF9AA0A6"/>
      </top>
      <bottom/>
      <diagonal/>
    </border>
    <border>
      <left style="thin">
        <color indexed="64"/>
      </left>
      <right/>
      <top style="hair">
        <color rgb="FF9AA0A6"/>
      </top>
      <bottom/>
      <diagonal/>
    </border>
    <border>
      <left/>
      <right style="thin">
        <color indexed="64"/>
      </right>
      <top style="hair">
        <color rgb="FF9AA0A6"/>
      </top>
      <bottom/>
      <diagonal/>
    </border>
    <border>
      <left/>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indexed="64"/>
      </bottom>
      <diagonal/>
    </border>
    <border>
      <left style="dashed">
        <color indexed="64"/>
      </left>
      <right/>
      <top/>
      <bottom style="dashDot">
        <color auto="1"/>
      </bottom>
      <diagonal/>
    </border>
  </borders>
  <cellStyleXfs count="36">
    <xf numFmtId="0" fontId="0" fillId="0" borderId="0"/>
    <xf numFmtId="0" fontId="1" fillId="0" borderId="0"/>
    <xf numFmtId="0" fontId="3" fillId="0" borderId="0"/>
    <xf numFmtId="0" fontId="9" fillId="0" borderId="0"/>
    <xf numFmtId="0" fontId="3" fillId="0" borderId="0"/>
    <xf numFmtId="0" fontId="15" fillId="0" borderId="0" applyNumberFormat="0" applyFill="0" applyBorder="0" applyAlignment="0" applyProtection="0"/>
    <xf numFmtId="0" fontId="1" fillId="0" borderId="0"/>
    <xf numFmtId="0" fontId="3" fillId="0" borderId="0"/>
    <xf numFmtId="0" fontId="28"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3" fillId="0" borderId="0"/>
    <xf numFmtId="0" fontId="5" fillId="0" borderId="0"/>
    <xf numFmtId="0" fontId="28" fillId="0" borderId="0"/>
    <xf numFmtId="0" fontId="5" fillId="0" borderId="0"/>
    <xf numFmtId="0" fontId="3" fillId="0" borderId="0"/>
    <xf numFmtId="0" fontId="3" fillId="0" borderId="0"/>
    <xf numFmtId="0" fontId="1" fillId="0" borderId="0"/>
    <xf numFmtId="0" fontId="3" fillId="0" borderId="0"/>
    <xf numFmtId="0" fontId="9" fillId="0" borderId="0"/>
    <xf numFmtId="0" fontId="1" fillId="0" borderId="0"/>
    <xf numFmtId="0" fontId="1" fillId="0" borderId="0"/>
    <xf numFmtId="0" fontId="3" fillId="0" borderId="0"/>
    <xf numFmtId="0" fontId="3" fillId="0" borderId="0"/>
    <xf numFmtId="0" fontId="28" fillId="0" borderId="0"/>
    <xf numFmtId="0" fontId="150" fillId="0" borderId="0" applyNumberFormat="0" applyFill="0" applyBorder="0" applyAlignment="0" applyProtection="0"/>
    <xf numFmtId="0" fontId="15" fillId="0" borderId="0" applyNumberFormat="0" applyFill="0" applyBorder="0" applyAlignment="0" applyProtection="0"/>
    <xf numFmtId="0" fontId="1" fillId="0" borderId="0"/>
    <xf numFmtId="0" fontId="1" fillId="0" borderId="0"/>
    <xf numFmtId="0" fontId="1" fillId="0" borderId="0"/>
    <xf numFmtId="0" fontId="28" fillId="0" borderId="0"/>
  </cellStyleXfs>
  <cellXfs count="1969">
    <xf numFmtId="0" fontId="0" fillId="0" borderId="0" xfId="0"/>
    <xf numFmtId="0" fontId="0" fillId="0" borderId="0" xfId="0" applyAlignment="1">
      <alignment vertical="center"/>
    </xf>
    <xf numFmtId="0" fontId="2" fillId="2" borderId="1" xfId="1" applyFont="1" applyFill="1" applyBorder="1" applyAlignment="1">
      <alignment horizontal="center" vertical="center"/>
    </xf>
    <xf numFmtId="0" fontId="4" fillId="3" borderId="0" xfId="2" quotePrefix="1" applyFont="1" applyFill="1" applyAlignment="1">
      <alignment horizontal="center" vertical="center"/>
    </xf>
    <xf numFmtId="0" fontId="13" fillId="6" borderId="5" xfId="4" applyFont="1" applyFill="1" applyBorder="1" applyAlignment="1">
      <alignment horizontal="center" vertical="center"/>
    </xf>
    <xf numFmtId="1" fontId="14" fillId="7" borderId="6" xfId="2" applyNumberFormat="1" applyFont="1" applyFill="1" applyBorder="1" applyAlignment="1">
      <alignment horizontal="center" vertical="center"/>
    </xf>
    <xf numFmtId="1" fontId="14" fillId="7" borderId="7" xfId="2" applyNumberFormat="1" applyFont="1" applyFill="1" applyBorder="1" applyAlignment="1">
      <alignment horizontal="center" vertical="center"/>
    </xf>
    <xf numFmtId="1" fontId="14" fillId="7" borderId="8" xfId="2" applyNumberFormat="1" applyFont="1" applyFill="1" applyBorder="1" applyAlignment="1">
      <alignment horizontal="center" vertical="center"/>
    </xf>
    <xf numFmtId="0" fontId="1" fillId="5" borderId="0" xfId="0" applyFont="1" applyFill="1"/>
    <xf numFmtId="0" fontId="16" fillId="9" borderId="0" xfId="6" applyFont="1" applyFill="1" applyAlignment="1">
      <alignment horizontal="center" vertical="center"/>
    </xf>
    <xf numFmtId="0" fontId="6" fillId="8" borderId="0" xfId="2" applyFont="1" applyFill="1" applyAlignment="1">
      <alignment horizontal="center" vertical="center"/>
    </xf>
    <xf numFmtId="0" fontId="19" fillId="11" borderId="0" xfId="2" applyFont="1" applyFill="1" applyAlignment="1">
      <alignment horizontal="left" vertical="center"/>
    </xf>
    <xf numFmtId="0" fontId="20" fillId="11" borderId="0" xfId="2" applyFont="1" applyFill="1" applyAlignment="1">
      <alignment horizontal="left" vertical="center"/>
    </xf>
    <xf numFmtId="0" fontId="21" fillId="11" borderId="0" xfId="2" applyFont="1" applyFill="1" applyAlignment="1">
      <alignment horizontal="right" vertical="center"/>
    </xf>
    <xf numFmtId="0" fontId="22" fillId="11" borderId="0" xfId="2" applyFont="1" applyFill="1" applyAlignment="1">
      <alignment horizontal="left" vertical="center"/>
    </xf>
    <xf numFmtId="0" fontId="23" fillId="12" borderId="10" xfId="2" applyFont="1" applyFill="1" applyBorder="1" applyAlignment="1" applyProtection="1">
      <alignment horizontal="center" vertical="center" textRotation="90"/>
      <protection locked="0"/>
    </xf>
    <xf numFmtId="0" fontId="30" fillId="4" borderId="0" xfId="0" applyFont="1" applyFill="1" applyAlignment="1">
      <alignment horizontal="center" vertical="center" wrapText="1"/>
    </xf>
    <xf numFmtId="0" fontId="31" fillId="4" borderId="0" xfId="2" applyFont="1" applyFill="1" applyAlignment="1">
      <alignment horizontal="center" vertical="center" wrapText="1"/>
    </xf>
    <xf numFmtId="0" fontId="35" fillId="5" borderId="0" xfId="10" applyFont="1" applyFill="1" applyAlignment="1">
      <alignment vertical="center"/>
    </xf>
    <xf numFmtId="0" fontId="0" fillId="5" borderId="0" xfId="0" applyFill="1" applyAlignment="1">
      <alignment vertical="center"/>
    </xf>
    <xf numFmtId="0" fontId="36" fillId="5" borderId="13" xfId="0" applyFont="1" applyFill="1" applyBorder="1" applyAlignment="1">
      <alignment horizontal="right" vertical="center"/>
    </xf>
    <xf numFmtId="0" fontId="37" fillId="16" borderId="12" xfId="11" applyFont="1" applyFill="1" applyBorder="1" applyAlignment="1">
      <alignment horizontal="center" vertical="center"/>
    </xf>
    <xf numFmtId="0" fontId="31" fillId="3" borderId="0" xfId="12" applyFont="1" applyFill="1" applyAlignment="1">
      <alignment horizontal="center" vertical="center"/>
    </xf>
    <xf numFmtId="1" fontId="44" fillId="17" borderId="0" xfId="2" applyNumberFormat="1" applyFont="1" applyFill="1" applyAlignment="1" applyProtection="1">
      <alignment horizontal="center" vertical="center"/>
      <protection hidden="1"/>
    </xf>
    <xf numFmtId="0" fontId="11" fillId="7" borderId="0" xfId="2" applyFont="1" applyFill="1" applyAlignment="1">
      <alignment horizontal="center" vertical="center"/>
    </xf>
    <xf numFmtId="0" fontId="28" fillId="5" borderId="0" xfId="0" applyFont="1" applyFill="1" applyAlignment="1">
      <alignment vertical="center"/>
    </xf>
    <xf numFmtId="0" fontId="42" fillId="5" borderId="13" xfId="0" applyFont="1" applyFill="1" applyBorder="1" applyAlignment="1">
      <alignment horizontal="center" vertical="center"/>
    </xf>
    <xf numFmtId="164" fontId="48" fillId="20" borderId="0" xfId="3" applyNumberFormat="1" applyFont="1" applyFill="1" applyAlignment="1">
      <alignment horizontal="center" vertical="center"/>
    </xf>
    <xf numFmtId="0" fontId="1" fillId="5" borderId="0" xfId="14" applyFill="1" applyAlignment="1">
      <alignment horizontal="left" vertical="center"/>
    </xf>
    <xf numFmtId="164" fontId="51" fillId="17" borderId="0" xfId="2" applyNumberFormat="1" applyFont="1" applyFill="1" applyAlignment="1">
      <alignment horizontal="center" vertical="center"/>
    </xf>
    <xf numFmtId="0" fontId="52" fillId="17" borderId="13" xfId="2" applyFont="1" applyFill="1" applyBorder="1" applyAlignment="1">
      <alignment horizontal="left" vertical="center"/>
    </xf>
    <xf numFmtId="0" fontId="57" fillId="14" borderId="15" xfId="6" applyFont="1" applyFill="1" applyBorder="1" applyAlignment="1">
      <alignment horizontal="center" vertical="center"/>
    </xf>
    <xf numFmtId="0" fontId="10" fillId="21" borderId="15" xfId="6" applyFont="1" applyFill="1" applyBorder="1" applyAlignment="1">
      <alignment horizontal="center" vertical="center"/>
    </xf>
    <xf numFmtId="0" fontId="58" fillId="22" borderId="5" xfId="6" applyFont="1" applyFill="1" applyBorder="1" applyAlignment="1">
      <alignment horizontal="center" vertical="center"/>
    </xf>
    <xf numFmtId="0" fontId="13" fillId="6" borderId="16" xfId="2" applyFont="1" applyFill="1" applyBorder="1" applyAlignment="1" applyProtection="1">
      <alignment horizontal="center" vertical="center"/>
      <protection locked="0"/>
    </xf>
    <xf numFmtId="0" fontId="12" fillId="6" borderId="0" xfId="2" applyFont="1" applyFill="1" applyAlignment="1" applyProtection="1">
      <alignment horizontal="center" vertical="center"/>
      <protection locked="0"/>
    </xf>
    <xf numFmtId="0" fontId="59" fillId="3" borderId="0" xfId="2" applyFont="1" applyFill="1" applyAlignment="1" applyProtection="1">
      <alignment horizontal="center" vertical="center"/>
      <protection hidden="1"/>
    </xf>
    <xf numFmtId="169" fontId="13" fillId="23" borderId="4" xfId="2" applyNumberFormat="1" applyFont="1" applyFill="1" applyBorder="1" applyAlignment="1">
      <alignment horizontal="center" vertical="center"/>
    </xf>
    <xf numFmtId="0" fontId="13" fillId="6" borderId="19" xfId="2" applyFont="1" applyFill="1" applyBorder="1" applyAlignment="1" applyProtection="1">
      <alignment horizontal="center" vertical="center"/>
      <protection hidden="1"/>
    </xf>
    <xf numFmtId="0" fontId="31" fillId="3" borderId="5" xfId="12" applyFont="1" applyFill="1" applyBorder="1" applyAlignment="1">
      <alignment horizontal="center" vertical="center"/>
    </xf>
    <xf numFmtId="170" fontId="64" fillId="5" borderId="3" xfId="2" applyNumberFormat="1" applyFont="1" applyFill="1" applyBorder="1" applyAlignment="1">
      <alignment horizontal="left" vertical="center"/>
    </xf>
    <xf numFmtId="164" fontId="14" fillId="24" borderId="22" xfId="2" applyNumberFormat="1" applyFont="1" applyFill="1" applyBorder="1" applyAlignment="1">
      <alignment horizontal="center" vertical="center"/>
    </xf>
    <xf numFmtId="2" fontId="1" fillId="26" borderId="24" xfId="13" applyNumberFormat="1" applyFill="1" applyBorder="1" applyAlignment="1" applyProtection="1">
      <alignment horizontal="center" vertical="center"/>
      <protection locked="0"/>
    </xf>
    <xf numFmtId="166" fontId="67" fillId="3" borderId="0" xfId="2" applyNumberFormat="1" applyFont="1" applyFill="1" applyAlignment="1">
      <alignment horizontal="center" vertical="center"/>
    </xf>
    <xf numFmtId="166" fontId="18" fillId="15" borderId="0" xfId="2" applyNumberFormat="1" applyFont="1" applyFill="1" applyAlignment="1">
      <alignment horizontal="center" vertical="center"/>
    </xf>
    <xf numFmtId="1" fontId="68" fillId="28" borderId="25" xfId="2" applyNumberFormat="1" applyFont="1" applyFill="1" applyBorder="1" applyAlignment="1">
      <alignment horizontal="center" vertical="center"/>
    </xf>
    <xf numFmtId="2" fontId="1" fillId="26" borderId="4" xfId="13" applyNumberFormat="1" applyFill="1" applyBorder="1" applyAlignment="1" applyProtection="1">
      <alignment horizontal="center" vertical="center"/>
      <protection locked="0"/>
    </xf>
    <xf numFmtId="167" fontId="18" fillId="5" borderId="26" xfId="2" applyNumberFormat="1" applyFont="1" applyFill="1" applyBorder="1" applyAlignment="1">
      <alignment horizontal="center" vertical="center"/>
    </xf>
    <xf numFmtId="0" fontId="63" fillId="31" borderId="28" xfId="2" applyFont="1" applyFill="1" applyBorder="1" applyAlignment="1" applyProtection="1">
      <alignment horizontal="center" vertical="center"/>
      <protection hidden="1"/>
    </xf>
    <xf numFmtId="1" fontId="49" fillId="32" borderId="28" xfId="2" applyNumberFormat="1" applyFont="1" applyFill="1" applyBorder="1" applyAlignment="1" applyProtection="1">
      <alignment horizontal="center" vertical="center"/>
      <protection hidden="1"/>
    </xf>
    <xf numFmtId="1" fontId="38" fillId="7" borderId="6" xfId="2" applyNumberFormat="1" applyFont="1" applyFill="1" applyBorder="1" applyAlignment="1">
      <alignment horizontal="center" vertical="center"/>
    </xf>
    <xf numFmtId="164" fontId="14" fillId="24" borderId="19" xfId="2" applyNumberFormat="1" applyFont="1" applyFill="1" applyBorder="1" applyAlignment="1">
      <alignment horizontal="center" vertical="center"/>
    </xf>
    <xf numFmtId="1" fontId="38" fillId="7" borderId="5" xfId="2" applyNumberFormat="1" applyFont="1" applyFill="1" applyBorder="1" applyAlignment="1">
      <alignment horizontal="center" vertical="center"/>
    </xf>
    <xf numFmtId="168" fontId="10" fillId="3" borderId="0" xfId="2" applyNumberFormat="1" applyFont="1" applyFill="1" applyAlignment="1">
      <alignment horizontal="center" vertical="center"/>
    </xf>
    <xf numFmtId="0" fontId="39" fillId="15" borderId="28" xfId="2" applyFont="1" applyFill="1" applyBorder="1" applyAlignment="1" applyProtection="1">
      <alignment horizontal="center" vertical="center"/>
      <protection hidden="1"/>
    </xf>
    <xf numFmtId="0" fontId="39" fillId="34" borderId="28" xfId="2" applyFont="1" applyFill="1" applyBorder="1" applyAlignment="1" applyProtection="1">
      <alignment horizontal="center" vertical="center"/>
      <protection hidden="1"/>
    </xf>
    <xf numFmtId="0" fontId="69" fillId="29" borderId="28" xfId="2" applyFont="1" applyFill="1" applyBorder="1" applyAlignment="1" applyProtection="1">
      <alignment horizontal="center" vertical="center"/>
      <protection hidden="1"/>
    </xf>
    <xf numFmtId="0" fontId="68" fillId="36" borderId="13" xfId="2" applyFont="1" applyFill="1" applyBorder="1" applyAlignment="1" applyProtection="1">
      <alignment horizontal="right" vertical="center"/>
      <protection hidden="1"/>
    </xf>
    <xf numFmtId="0" fontId="76" fillId="19" borderId="0" xfId="0" applyFont="1" applyFill="1" applyAlignment="1">
      <alignment horizontal="right" vertical="center"/>
    </xf>
    <xf numFmtId="0" fontId="11" fillId="19" borderId="0" xfId="2" applyFont="1" applyFill="1" applyAlignment="1" applyProtection="1">
      <alignment horizontal="center" vertical="center"/>
      <protection hidden="1"/>
    </xf>
    <xf numFmtId="0" fontId="13" fillId="19" borderId="0" xfId="6" applyFont="1" applyFill="1" applyAlignment="1">
      <alignment horizontal="right" vertical="center"/>
    </xf>
    <xf numFmtId="0" fontId="78" fillId="5" borderId="0" xfId="3" applyFont="1" applyFill="1" applyAlignment="1">
      <alignment horizontal="left" vertical="center"/>
    </xf>
    <xf numFmtId="0" fontId="13" fillId="5" borderId="0" xfId="7" applyFont="1" applyFill="1" applyAlignment="1">
      <alignment horizontal="right" vertical="center"/>
    </xf>
    <xf numFmtId="0" fontId="13" fillId="5" borderId="0" xfId="10" applyFont="1" applyFill="1" applyAlignment="1">
      <alignment horizontal="right" vertical="center"/>
    </xf>
    <xf numFmtId="173" fontId="80" fillId="39" borderId="13" xfId="2" applyNumberFormat="1" applyFont="1" applyFill="1" applyBorder="1" applyAlignment="1">
      <alignment horizontal="center" vertical="center"/>
    </xf>
    <xf numFmtId="173" fontId="64" fillId="39" borderId="13" xfId="2" applyNumberFormat="1" applyFont="1" applyFill="1" applyBorder="1" applyAlignment="1">
      <alignment horizontal="center" vertical="center"/>
    </xf>
    <xf numFmtId="173" fontId="41" fillId="32" borderId="13" xfId="2" applyNumberFormat="1" applyFont="1" applyFill="1" applyBorder="1" applyAlignment="1">
      <alignment horizontal="center" vertical="center"/>
    </xf>
    <xf numFmtId="0" fontId="68" fillId="5" borderId="0" xfId="10" applyFont="1" applyFill="1" applyAlignment="1">
      <alignment horizontal="right" vertical="center"/>
    </xf>
    <xf numFmtId="173" fontId="68" fillId="19" borderId="13" xfId="2" applyNumberFormat="1" applyFont="1" applyFill="1" applyBorder="1" applyAlignment="1">
      <alignment horizontal="center" vertical="center"/>
    </xf>
    <xf numFmtId="0" fontId="78" fillId="5" borderId="13" xfId="3" applyFont="1" applyFill="1" applyBorder="1" applyAlignment="1">
      <alignment horizontal="left" vertical="center"/>
    </xf>
    <xf numFmtId="0" fontId="68" fillId="7" borderId="16" xfId="2" applyFont="1" applyFill="1" applyBorder="1" applyAlignment="1" applyProtection="1">
      <alignment horizontal="center" vertical="center"/>
      <protection hidden="1"/>
    </xf>
    <xf numFmtId="0" fontId="68" fillId="7" borderId="32" xfId="2" applyFont="1" applyFill="1" applyBorder="1" applyAlignment="1" applyProtection="1">
      <alignment horizontal="center" vertical="center"/>
      <protection hidden="1"/>
    </xf>
    <xf numFmtId="0" fontId="78" fillId="5" borderId="0" xfId="2" applyFont="1" applyFill="1" applyAlignment="1" applyProtection="1">
      <alignment horizontal="left" vertical="center"/>
      <protection locked="0"/>
    </xf>
    <xf numFmtId="0" fontId="63" fillId="5" borderId="5" xfId="2" applyFont="1" applyFill="1" applyBorder="1" applyAlignment="1" applyProtection="1">
      <alignment horizontal="left" vertical="center"/>
      <protection locked="0"/>
    </xf>
    <xf numFmtId="0" fontId="78" fillId="5" borderId="5" xfId="2" applyFont="1" applyFill="1" applyBorder="1" applyAlignment="1" applyProtection="1">
      <alignment horizontal="left" vertical="center"/>
      <protection locked="0"/>
    </xf>
    <xf numFmtId="0" fontId="0" fillId="5" borderId="0" xfId="0" applyFill="1" applyAlignment="1">
      <alignment horizontal="left" vertical="center"/>
    </xf>
    <xf numFmtId="0" fontId="63" fillId="15" borderId="0" xfId="4" applyFont="1" applyFill="1" applyAlignment="1">
      <alignment horizontal="right" vertical="center"/>
    </xf>
    <xf numFmtId="0" fontId="1" fillId="5" borderId="0" xfId="6" applyFill="1" applyAlignment="1">
      <alignment vertical="center"/>
    </xf>
    <xf numFmtId="0" fontId="69" fillId="29" borderId="39" xfId="2" applyFont="1" applyFill="1" applyBorder="1" applyAlignment="1" applyProtection="1">
      <alignment horizontal="center" vertical="center"/>
      <protection hidden="1"/>
    </xf>
    <xf numFmtId="0" fontId="12" fillId="7" borderId="0" xfId="0" applyFont="1" applyFill="1" applyAlignment="1">
      <alignment horizontal="left" vertical="center"/>
    </xf>
    <xf numFmtId="0" fontId="1" fillId="5" borderId="0" xfId="14" applyFill="1"/>
    <xf numFmtId="0" fontId="51" fillId="0" borderId="0" xfId="3" applyFont="1" applyAlignment="1">
      <alignment vertical="center"/>
    </xf>
    <xf numFmtId="0" fontId="1" fillId="0" borderId="0" xfId="14"/>
    <xf numFmtId="0" fontId="26" fillId="5" borderId="0" xfId="14" applyFont="1" applyFill="1" applyAlignment="1">
      <alignment horizontal="left" vertical="center"/>
    </xf>
    <xf numFmtId="0" fontId="59" fillId="7" borderId="16" xfId="2" applyFont="1" applyFill="1" applyBorder="1" applyAlignment="1" applyProtection="1">
      <alignment horizontal="center" vertical="center"/>
      <protection hidden="1"/>
    </xf>
    <xf numFmtId="0" fontId="0" fillId="5" borderId="0" xfId="0" applyFill="1"/>
    <xf numFmtId="0" fontId="7" fillId="5" borderId="0" xfId="0" applyFont="1" applyFill="1" applyAlignment="1">
      <alignment vertical="center"/>
    </xf>
    <xf numFmtId="0" fontId="89" fillId="5" borderId="0" xfId="3" applyFont="1" applyFill="1" applyAlignment="1">
      <alignment horizontal="left" vertical="center"/>
    </xf>
    <xf numFmtId="0" fontId="7" fillId="5" borderId="0" xfId="0" applyFont="1" applyFill="1" applyAlignment="1">
      <alignment horizontal="left" vertical="center"/>
    </xf>
    <xf numFmtId="0" fontId="89" fillId="5" borderId="13" xfId="3" applyFont="1" applyFill="1" applyBorder="1" applyAlignment="1">
      <alignment horizontal="left" vertical="center"/>
    </xf>
    <xf numFmtId="0" fontId="68" fillId="42" borderId="0" xfId="2" applyFont="1" applyFill="1" applyAlignment="1" applyProtection="1">
      <alignment vertical="center"/>
      <protection hidden="1"/>
    </xf>
    <xf numFmtId="0" fontId="85" fillId="42" borderId="0" xfId="2" applyFont="1" applyFill="1" applyAlignment="1" applyProtection="1">
      <alignment vertical="center"/>
      <protection hidden="1"/>
    </xf>
    <xf numFmtId="0" fontId="68" fillId="42" borderId="0" xfId="2" applyFont="1" applyFill="1" applyAlignment="1" applyProtection="1">
      <alignment horizontal="right" vertical="center"/>
      <protection hidden="1"/>
    </xf>
    <xf numFmtId="0" fontId="0" fillId="5" borderId="43" xfId="0" applyFill="1" applyBorder="1"/>
    <xf numFmtId="0" fontId="0" fillId="5" borderId="5" xfId="0" applyFill="1" applyBorder="1"/>
    <xf numFmtId="0" fontId="18" fillId="5" borderId="5" xfId="7" applyFont="1" applyFill="1" applyBorder="1" applyAlignment="1">
      <alignment horizontal="right" vertical="center"/>
    </xf>
    <xf numFmtId="0" fontId="78" fillId="5" borderId="16" xfId="3" applyFont="1" applyFill="1" applyBorder="1" applyAlignment="1">
      <alignment horizontal="left" vertical="center"/>
    </xf>
    <xf numFmtId="0" fontId="63" fillId="5" borderId="0" xfId="10" applyFont="1" applyFill="1" applyAlignment="1">
      <alignment horizontal="right" vertical="center"/>
    </xf>
    <xf numFmtId="0" fontId="68" fillId="3" borderId="41" xfId="2" applyFont="1" applyFill="1" applyBorder="1" applyAlignment="1">
      <alignment vertical="center"/>
    </xf>
    <xf numFmtId="0" fontId="50" fillId="43" borderId="0" xfId="17" applyFont="1" applyFill="1" applyAlignment="1" applyProtection="1">
      <alignment horizontal="right" vertical="center"/>
      <protection locked="0"/>
    </xf>
    <xf numFmtId="0" fontId="71" fillId="5" borderId="0" xfId="0" applyFont="1" applyFill="1" applyAlignment="1">
      <alignment vertical="center"/>
    </xf>
    <xf numFmtId="0" fontId="41" fillId="44" borderId="0" xfId="17" applyFont="1" applyFill="1" applyAlignment="1" applyProtection="1">
      <alignment vertical="center"/>
      <protection locked="0"/>
    </xf>
    <xf numFmtId="0" fontId="41" fillId="44" borderId="13" xfId="17" applyFont="1" applyFill="1" applyBorder="1" applyAlignment="1" applyProtection="1">
      <alignment vertical="center"/>
      <protection locked="0"/>
    </xf>
    <xf numFmtId="0" fontId="68" fillId="5" borderId="0" xfId="17" applyFont="1" applyFill="1" applyAlignment="1">
      <alignment horizontal="left" vertical="center"/>
    </xf>
    <xf numFmtId="0" fontId="0" fillId="5" borderId="13" xfId="0" applyFill="1" applyBorder="1" applyAlignment="1">
      <alignment vertical="center"/>
    </xf>
    <xf numFmtId="0" fontId="63" fillId="5" borderId="0" xfId="2" applyFont="1" applyFill="1" applyAlignment="1">
      <alignment horizontal="left" vertical="center"/>
    </xf>
    <xf numFmtId="0" fontId="18" fillId="5" borderId="0" xfId="17" applyFont="1" applyFill="1" applyAlignment="1">
      <alignment horizontal="left" vertical="center"/>
    </xf>
    <xf numFmtId="0" fontId="0" fillId="0" borderId="13" xfId="0" applyBorder="1"/>
    <xf numFmtId="0" fontId="18" fillId="5" borderId="0" xfId="2" applyFont="1" applyFill="1" applyAlignment="1">
      <alignment horizontal="left" vertical="center"/>
    </xf>
    <xf numFmtId="0" fontId="63" fillId="5" borderId="0" xfId="0" applyFont="1" applyFill="1" applyAlignment="1">
      <alignment vertical="center"/>
    </xf>
    <xf numFmtId="174" fontId="13" fillId="46" borderId="13" xfId="2" applyNumberFormat="1" applyFont="1" applyFill="1" applyBorder="1" applyAlignment="1">
      <alignment horizontal="center" vertical="center"/>
    </xf>
    <xf numFmtId="0" fontId="28" fillId="5" borderId="0" xfId="0" applyFont="1" applyFill="1" applyAlignment="1">
      <alignment horizontal="left" vertical="center"/>
    </xf>
    <xf numFmtId="0" fontId="78" fillId="5" borderId="43" xfId="3" applyFont="1" applyFill="1" applyBorder="1" applyAlignment="1">
      <alignment horizontal="left" vertical="center"/>
    </xf>
    <xf numFmtId="0" fontId="78" fillId="5" borderId="44" xfId="3" applyFont="1" applyFill="1" applyBorder="1" applyAlignment="1">
      <alignment horizontal="left" vertical="center"/>
    </xf>
    <xf numFmtId="0" fontId="68" fillId="38" borderId="49" xfId="6" applyFont="1" applyFill="1" applyBorder="1" applyAlignment="1">
      <alignment horizontal="left" vertical="center"/>
    </xf>
    <xf numFmtId="0" fontId="68" fillId="38" borderId="15" xfId="6" applyFont="1" applyFill="1" applyBorder="1" applyAlignment="1">
      <alignment horizontal="left" vertical="center"/>
    </xf>
    <xf numFmtId="0" fontId="68" fillId="38" borderId="15" xfId="6" applyFont="1" applyFill="1" applyBorder="1" applyAlignment="1">
      <alignment horizontal="right" vertical="center"/>
    </xf>
    <xf numFmtId="0" fontId="68" fillId="36" borderId="50" xfId="2" applyFont="1" applyFill="1" applyBorder="1" applyAlignment="1" applyProtection="1">
      <alignment horizontal="right" vertical="center"/>
      <protection hidden="1"/>
    </xf>
    <xf numFmtId="0" fontId="91" fillId="5" borderId="18" xfId="18" applyFont="1" applyFill="1" applyBorder="1" applyAlignment="1">
      <alignment horizontal="left" vertical="center"/>
    </xf>
    <xf numFmtId="0" fontId="92" fillId="5" borderId="52" xfId="0" applyFont="1" applyFill="1" applyBorder="1" applyAlignment="1">
      <alignment horizontal="center" vertical="center"/>
    </xf>
    <xf numFmtId="0" fontId="91" fillId="5" borderId="0" xfId="18" applyFont="1" applyFill="1" applyAlignment="1">
      <alignment horizontal="left" vertical="center"/>
    </xf>
    <xf numFmtId="0" fontId="58" fillId="5" borderId="51" xfId="0" applyFont="1" applyFill="1" applyBorder="1" applyAlignment="1">
      <alignment horizontal="center" vertical="center"/>
    </xf>
    <xf numFmtId="0" fontId="58" fillId="5" borderId="52" xfId="0" applyFont="1" applyFill="1" applyBorder="1" applyAlignment="1">
      <alignment horizontal="center" vertical="center"/>
    </xf>
    <xf numFmtId="0" fontId="89" fillId="5" borderId="0" xfId="2" applyFont="1" applyFill="1" applyAlignment="1" applyProtection="1">
      <alignment horizontal="left" vertical="center"/>
      <protection locked="0"/>
    </xf>
    <xf numFmtId="0" fontId="13" fillId="5" borderId="0" xfId="2" applyFont="1" applyFill="1" applyAlignment="1" applyProtection="1">
      <alignment horizontal="right" vertical="center"/>
      <protection locked="0"/>
    </xf>
    <xf numFmtId="0" fontId="13" fillId="5" borderId="13" xfId="2" applyFont="1" applyFill="1" applyBorder="1" applyAlignment="1" applyProtection="1">
      <alignment horizontal="right" vertical="center"/>
      <protection locked="0"/>
    </xf>
    <xf numFmtId="0" fontId="68" fillId="38" borderId="49" xfId="6" applyFont="1" applyFill="1" applyBorder="1" applyAlignment="1">
      <alignment horizontal="right" vertical="center"/>
    </xf>
    <xf numFmtId="0" fontId="68" fillId="36" borderId="41" xfId="2" applyFont="1" applyFill="1" applyBorder="1" applyAlignment="1" applyProtection="1">
      <alignment horizontal="right" vertical="center"/>
      <protection hidden="1"/>
    </xf>
    <xf numFmtId="0" fontId="77" fillId="5" borderId="16" xfId="3" applyFont="1" applyFill="1" applyBorder="1" applyAlignment="1">
      <alignment vertical="center"/>
    </xf>
    <xf numFmtId="0" fontId="1" fillId="5" borderId="13" xfId="14" applyFill="1" applyBorder="1"/>
    <xf numFmtId="0" fontId="63" fillId="5" borderId="0" xfId="2" applyFont="1" applyFill="1" applyAlignment="1" applyProtection="1">
      <alignment horizontal="left" vertical="center"/>
      <protection locked="0"/>
    </xf>
    <xf numFmtId="0" fontId="94" fillId="5" borderId="0" xfId="10" applyFont="1" applyFill="1" applyAlignment="1">
      <alignment horizontal="left" vertical="center"/>
    </xf>
    <xf numFmtId="0" fontId="89" fillId="5" borderId="16" xfId="3" applyFont="1" applyFill="1" applyBorder="1" applyAlignment="1">
      <alignment horizontal="left" vertical="center"/>
    </xf>
    <xf numFmtId="0" fontId="89" fillId="5" borderId="0" xfId="3" applyFont="1" applyFill="1" applyAlignment="1">
      <alignment vertical="center"/>
    </xf>
    <xf numFmtId="0" fontId="89" fillId="5" borderId="31" xfId="3" applyFont="1" applyFill="1" applyBorder="1" applyAlignment="1">
      <alignment vertical="center"/>
    </xf>
    <xf numFmtId="0" fontId="89" fillId="5" borderId="56" xfId="3" applyFont="1" applyFill="1" applyBorder="1" applyAlignment="1">
      <alignment vertical="center"/>
    </xf>
    <xf numFmtId="0" fontId="89" fillId="5" borderId="0" xfId="0" applyFont="1" applyFill="1"/>
    <xf numFmtId="0" fontId="42" fillId="5" borderId="0" xfId="6" applyFont="1" applyFill="1" applyAlignment="1">
      <alignment horizontal="right" vertical="center"/>
    </xf>
    <xf numFmtId="0" fontId="95" fillId="0" borderId="28" xfId="20" applyFont="1" applyBorder="1" applyAlignment="1">
      <alignment horizontal="center" vertical="center"/>
    </xf>
    <xf numFmtId="0" fontId="68" fillId="5" borderId="18" xfId="21" applyFont="1" applyFill="1" applyBorder="1" applyAlignment="1">
      <alignment horizontal="left" vertical="center"/>
    </xf>
    <xf numFmtId="0" fontId="68" fillId="5" borderId="0" xfId="21" applyFont="1" applyFill="1" applyAlignment="1">
      <alignment horizontal="left" vertical="center"/>
    </xf>
    <xf numFmtId="0" fontId="68" fillId="5" borderId="57" xfId="21" applyFont="1" applyFill="1" applyBorder="1" applyAlignment="1">
      <alignment horizontal="right" vertical="center"/>
    </xf>
    <xf numFmtId="0" fontId="13" fillId="5" borderId="0" xfId="2" applyFont="1" applyFill="1" applyAlignment="1" applyProtection="1">
      <alignment horizontal="right" vertical="center"/>
      <protection hidden="1"/>
    </xf>
    <xf numFmtId="0" fontId="63" fillId="5" borderId="0" xfId="21" applyFont="1" applyFill="1" applyAlignment="1">
      <alignment horizontal="right" vertical="center"/>
    </xf>
    <xf numFmtId="0" fontId="96" fillId="5" borderId="52" xfId="21" applyFont="1" applyFill="1" applyBorder="1" applyAlignment="1">
      <alignment horizontal="center" vertical="center"/>
    </xf>
    <xf numFmtId="0" fontId="80" fillId="5" borderId="0" xfId="21" applyFont="1" applyFill="1" applyAlignment="1">
      <alignment horizontal="right"/>
    </xf>
    <xf numFmtId="0" fontId="68" fillId="5" borderId="13" xfId="21" applyFont="1" applyFill="1" applyBorder="1" applyAlignment="1">
      <alignment horizontal="center" vertical="center"/>
    </xf>
    <xf numFmtId="0" fontId="69" fillId="5" borderId="52" xfId="0" applyFont="1" applyFill="1" applyBorder="1" applyAlignment="1">
      <alignment horizontal="center" vertical="center"/>
    </xf>
    <xf numFmtId="0" fontId="95" fillId="0" borderId="40" xfId="20" applyFont="1" applyBorder="1" applyAlignment="1">
      <alignment horizontal="center" vertical="center"/>
    </xf>
    <xf numFmtId="0" fontId="80" fillId="5" borderId="0" xfId="21" applyFont="1" applyFill="1" applyAlignment="1">
      <alignment horizontal="right" vertical="center"/>
    </xf>
    <xf numFmtId="0" fontId="63" fillId="5" borderId="0" xfId="2" applyFont="1" applyFill="1" applyAlignment="1" applyProtection="1">
      <alignment horizontal="right" vertical="center"/>
      <protection locked="0"/>
    </xf>
    <xf numFmtId="0" fontId="10" fillId="19" borderId="58" xfId="20" applyFont="1" applyFill="1" applyBorder="1" applyAlignment="1">
      <alignment horizontal="center"/>
    </xf>
    <xf numFmtId="0" fontId="97" fillId="5" borderId="52" xfId="0" applyFont="1" applyFill="1" applyBorder="1" applyAlignment="1">
      <alignment horizontal="center" vertical="center"/>
    </xf>
    <xf numFmtId="0" fontId="63" fillId="5" borderId="0" xfId="2" applyFont="1" applyFill="1" applyAlignment="1" applyProtection="1">
      <alignment horizontal="right" vertical="center"/>
      <protection hidden="1"/>
    </xf>
    <xf numFmtId="175" fontId="18" fillId="19" borderId="59" xfId="20" applyNumberFormat="1" applyFont="1" applyFill="1" applyBorder="1" applyAlignment="1">
      <alignment horizontal="center" vertical="top"/>
    </xf>
    <xf numFmtId="0" fontId="50" fillId="5" borderId="0" xfId="2" applyFont="1" applyFill="1" applyAlignment="1" applyProtection="1">
      <alignment horizontal="right" vertical="center"/>
      <protection hidden="1"/>
    </xf>
    <xf numFmtId="0" fontId="98" fillId="7" borderId="60" xfId="20" applyFont="1" applyFill="1" applyBorder="1" applyAlignment="1">
      <alignment horizontal="center" vertical="center"/>
    </xf>
    <xf numFmtId="0" fontId="26" fillId="5" borderId="13" xfId="21" applyFont="1" applyFill="1" applyBorder="1" applyAlignment="1">
      <alignment horizontal="center" vertical="center"/>
    </xf>
    <xf numFmtId="0" fontId="89" fillId="5" borderId="0" xfId="0" applyFont="1" applyFill="1" applyAlignment="1">
      <alignment horizontal="left" vertical="center"/>
    </xf>
    <xf numFmtId="0" fontId="63" fillId="5" borderId="55" xfId="2" applyFont="1" applyFill="1" applyBorder="1" applyAlignment="1" applyProtection="1">
      <alignment horizontal="right" vertical="center"/>
      <protection locked="0"/>
    </xf>
    <xf numFmtId="0" fontId="78" fillId="5" borderId="0" xfId="21" applyFont="1" applyFill="1" applyAlignment="1">
      <alignment horizontal="left" vertical="center"/>
    </xf>
    <xf numFmtId="0" fontId="78" fillId="5" borderId="0" xfId="21" applyFont="1" applyFill="1" applyAlignment="1">
      <alignment horizontal="right" vertical="center"/>
    </xf>
    <xf numFmtId="0" fontId="43" fillId="5" borderId="0" xfId="21" applyFont="1" applyFill="1" applyAlignment="1">
      <alignment horizontal="right" vertical="center"/>
    </xf>
    <xf numFmtId="0" fontId="89" fillId="5" borderId="0" xfId="2" applyFont="1" applyFill="1" applyAlignment="1" applyProtection="1">
      <alignment horizontal="right" vertical="center"/>
      <protection locked="0"/>
    </xf>
    <xf numFmtId="176" fontId="18" fillId="0" borderId="19" xfId="2" applyNumberFormat="1" applyFont="1" applyBorder="1" applyAlignment="1">
      <alignment horizontal="center" vertical="center" wrapText="1"/>
    </xf>
    <xf numFmtId="0" fontId="1" fillId="0" borderId="5" xfId="0" applyFont="1" applyBorder="1" applyAlignment="1">
      <alignment horizontal="right" vertical="center"/>
    </xf>
    <xf numFmtId="0" fontId="1" fillId="0" borderId="5" xfId="0" applyFont="1" applyBorder="1" applyAlignment="1">
      <alignment horizontal="center" vertical="center"/>
    </xf>
    <xf numFmtId="0" fontId="42" fillId="5" borderId="21" xfId="0" applyFont="1" applyFill="1" applyBorder="1" applyAlignment="1">
      <alignment horizontal="left" vertical="center"/>
    </xf>
    <xf numFmtId="173" fontId="36" fillId="5" borderId="16" xfId="2" applyNumberFormat="1" applyFont="1" applyFill="1" applyBorder="1" applyAlignment="1">
      <alignment horizontal="center" vertical="center"/>
    </xf>
    <xf numFmtId="177" fontId="90" fillId="7" borderId="0" xfId="2" applyNumberFormat="1" applyFont="1" applyFill="1" applyAlignment="1">
      <alignment horizontal="center" vertical="center"/>
    </xf>
    <xf numFmtId="9" fontId="14" fillId="0" borderId="0" xfId="0" applyNumberFormat="1" applyFont="1" applyAlignment="1">
      <alignment horizontal="center" vertical="center"/>
    </xf>
    <xf numFmtId="0" fontId="100" fillId="0" borderId="0" xfId="2" applyFont="1" applyAlignment="1">
      <alignment vertical="center"/>
    </xf>
    <xf numFmtId="0" fontId="101" fillId="5" borderId="13" xfId="2" applyFont="1" applyFill="1" applyBorder="1" applyAlignment="1">
      <alignment vertical="center"/>
    </xf>
    <xf numFmtId="0" fontId="63" fillId="5" borderId="0" xfId="10" applyFont="1" applyFill="1" applyAlignment="1">
      <alignment horizontal="left" vertical="center"/>
    </xf>
    <xf numFmtId="173" fontId="68" fillId="49" borderId="16" xfId="2" applyNumberFormat="1" applyFont="1" applyFill="1" applyBorder="1" applyAlignment="1" applyProtection="1">
      <alignment horizontal="center" vertical="center"/>
      <protection hidden="1"/>
    </xf>
    <xf numFmtId="0" fontId="63" fillId="5" borderId="13" xfId="10" applyFont="1" applyFill="1" applyBorder="1" applyAlignment="1">
      <alignment horizontal="left" vertical="center"/>
    </xf>
    <xf numFmtId="0" fontId="28" fillId="5" borderId="0" xfId="3" applyFont="1" applyFill="1" applyAlignment="1">
      <alignment vertical="center"/>
    </xf>
    <xf numFmtId="0" fontId="28" fillId="5" borderId="31" xfId="3" applyFont="1" applyFill="1" applyBorder="1" applyAlignment="1">
      <alignment vertical="center"/>
    </xf>
    <xf numFmtId="0" fontId="28" fillId="5" borderId="56" xfId="3" applyFont="1" applyFill="1" applyBorder="1" applyAlignment="1">
      <alignment vertical="center"/>
    </xf>
    <xf numFmtId="0" fontId="59" fillId="7" borderId="17" xfId="2" applyFont="1" applyFill="1" applyBorder="1" applyAlignment="1" applyProtection="1">
      <alignment horizontal="center" vertical="center"/>
      <protection hidden="1"/>
    </xf>
    <xf numFmtId="177" fontId="36" fillId="7" borderId="0" xfId="2" applyNumberFormat="1" applyFont="1" applyFill="1" applyAlignment="1">
      <alignment horizontal="center" vertical="center"/>
    </xf>
    <xf numFmtId="0" fontId="68" fillId="7" borderId="17" xfId="2" applyFont="1" applyFill="1" applyBorder="1" applyAlignment="1" applyProtection="1">
      <alignment horizontal="center" vertical="center"/>
      <protection hidden="1"/>
    </xf>
    <xf numFmtId="0" fontId="68" fillId="38" borderId="0" xfId="6" applyFont="1" applyFill="1" applyAlignment="1">
      <alignment horizontal="left" vertical="center"/>
    </xf>
    <xf numFmtId="0" fontId="37" fillId="50" borderId="62" xfId="12" applyFont="1" applyFill="1" applyBorder="1" applyAlignment="1">
      <alignment horizontal="right" vertical="center"/>
    </xf>
    <xf numFmtId="1" fontId="38" fillId="7" borderId="63" xfId="2" applyNumberFormat="1" applyFont="1" applyFill="1" applyBorder="1" applyAlignment="1">
      <alignment horizontal="center" vertical="center"/>
    </xf>
    <xf numFmtId="0" fontId="39" fillId="15" borderId="20" xfId="2" applyFont="1" applyFill="1" applyBorder="1" applyAlignment="1" applyProtection="1">
      <alignment horizontal="center" vertical="center"/>
      <protection hidden="1"/>
    </xf>
    <xf numFmtId="166" fontId="18" fillId="51" borderId="0" xfId="2" applyNumberFormat="1" applyFont="1" applyFill="1" applyAlignment="1">
      <alignment horizontal="center" vertical="center"/>
    </xf>
    <xf numFmtId="0" fontId="37" fillId="5" borderId="65" xfId="12" applyFont="1" applyFill="1" applyBorder="1" applyAlignment="1">
      <alignment horizontal="right" vertical="center"/>
    </xf>
    <xf numFmtId="178" fontId="38" fillId="7" borderId="23" xfId="2" applyNumberFormat="1" applyFont="1" applyFill="1" applyBorder="1" applyAlignment="1">
      <alignment horizontal="center" vertical="center"/>
    </xf>
    <xf numFmtId="0" fontId="63" fillId="52" borderId="28" xfId="2" applyFont="1" applyFill="1" applyBorder="1" applyAlignment="1" applyProtection="1">
      <alignment horizontal="center" vertical="center"/>
      <protection hidden="1"/>
    </xf>
    <xf numFmtId="0" fontId="37" fillId="50" borderId="65" xfId="12" applyFont="1" applyFill="1" applyBorder="1" applyAlignment="1">
      <alignment horizontal="right" vertical="center"/>
    </xf>
    <xf numFmtId="1" fontId="38" fillId="7" borderId="23" xfId="2" applyNumberFormat="1" applyFont="1" applyFill="1" applyBorder="1" applyAlignment="1">
      <alignment horizontal="center" vertical="center"/>
    </xf>
    <xf numFmtId="0" fontId="37" fillId="5" borderId="5" xfId="2" applyFont="1" applyFill="1" applyBorder="1" applyAlignment="1" applyProtection="1">
      <alignment horizontal="right" vertical="center"/>
      <protection locked="0"/>
    </xf>
    <xf numFmtId="0" fontId="63" fillId="5" borderId="8" xfId="2" applyFont="1" applyFill="1" applyBorder="1" applyAlignment="1" applyProtection="1">
      <alignment horizontal="left" vertical="center"/>
      <protection locked="0"/>
    </xf>
    <xf numFmtId="0" fontId="102" fillId="5" borderId="0" xfId="0" applyFont="1" applyFill="1" applyAlignment="1">
      <alignment horizontal="left" vertical="center"/>
    </xf>
    <xf numFmtId="0" fontId="102" fillId="5" borderId="21" xfId="0" applyFont="1" applyFill="1" applyBorder="1" applyAlignment="1">
      <alignment horizontal="left" vertical="center"/>
    </xf>
    <xf numFmtId="0" fontId="0" fillId="5" borderId="0" xfId="0" applyFill="1" applyAlignment="1">
      <alignment horizontal="right" vertical="center"/>
    </xf>
    <xf numFmtId="0" fontId="39" fillId="53" borderId="28" xfId="2" applyFont="1" applyFill="1" applyBorder="1" applyAlignment="1" applyProtection="1">
      <alignment horizontal="center" vertical="center"/>
      <protection hidden="1"/>
    </xf>
    <xf numFmtId="0" fontId="68" fillId="5" borderId="16" xfId="2" applyFont="1" applyFill="1" applyBorder="1" applyAlignment="1">
      <alignment horizontal="right" vertical="center"/>
    </xf>
    <xf numFmtId="0" fontId="68" fillId="5" borderId="0" xfId="2" applyFont="1" applyFill="1" applyAlignment="1">
      <alignment horizontal="center" vertical="center"/>
    </xf>
    <xf numFmtId="0" fontId="68" fillId="5" borderId="13" xfId="2" applyFont="1" applyFill="1" applyBorder="1" applyAlignment="1">
      <alignment horizontal="center" vertical="center"/>
    </xf>
    <xf numFmtId="0" fontId="41" fillId="5" borderId="16" xfId="2" applyFont="1" applyFill="1" applyBorder="1" applyAlignment="1">
      <alignment horizontal="right" vertical="center"/>
    </xf>
    <xf numFmtId="173" fontId="90" fillId="5" borderId="0" xfId="2" applyNumberFormat="1" applyFont="1" applyFill="1" applyAlignment="1">
      <alignment horizontal="center" vertical="center"/>
    </xf>
    <xf numFmtId="177" fontId="90" fillId="5" borderId="0" xfId="2" applyNumberFormat="1" applyFont="1" applyFill="1" applyAlignment="1">
      <alignment horizontal="center" vertical="center"/>
    </xf>
    <xf numFmtId="0" fontId="50" fillId="5" borderId="0" xfId="2" applyFont="1" applyFill="1" applyAlignment="1">
      <alignment horizontal="left" vertical="center"/>
    </xf>
    <xf numFmtId="0" fontId="50" fillId="5" borderId="13" xfId="2" applyFont="1" applyFill="1" applyBorder="1" applyAlignment="1">
      <alignment horizontal="left" vertical="center"/>
    </xf>
    <xf numFmtId="0" fontId="68" fillId="5" borderId="61" xfId="2" applyFont="1" applyFill="1" applyBorder="1" applyAlignment="1">
      <alignment horizontal="right" vertical="center"/>
    </xf>
    <xf numFmtId="0" fontId="68" fillId="5" borderId="43" xfId="2" applyFont="1" applyFill="1" applyBorder="1" applyAlignment="1">
      <alignment horizontal="right" vertical="center"/>
    </xf>
    <xf numFmtId="0" fontId="41" fillId="5" borderId="43" xfId="2" applyFont="1" applyFill="1" applyBorder="1" applyAlignment="1">
      <alignment horizontal="left" vertical="center"/>
    </xf>
    <xf numFmtId="0" fontId="41" fillId="5" borderId="44" xfId="2" applyFont="1" applyFill="1" applyBorder="1" applyAlignment="1">
      <alignment horizontal="left" vertical="center"/>
    </xf>
    <xf numFmtId="0" fontId="41" fillId="5" borderId="66" xfId="2" applyFont="1" applyFill="1" applyBorder="1" applyAlignment="1">
      <alignment horizontal="right" vertical="center"/>
    </xf>
    <xf numFmtId="173" fontId="90" fillId="5" borderId="54" xfId="2" applyNumberFormat="1" applyFont="1" applyFill="1" applyBorder="1" applyAlignment="1">
      <alignment horizontal="center" vertical="center"/>
    </xf>
    <xf numFmtId="177" fontId="90" fillId="5" borderId="54" xfId="2" applyNumberFormat="1" applyFont="1" applyFill="1" applyBorder="1" applyAlignment="1">
      <alignment horizontal="center" vertical="center"/>
    </xf>
    <xf numFmtId="0" fontId="50" fillId="5" borderId="54" xfId="2" applyFont="1" applyFill="1" applyBorder="1" applyAlignment="1">
      <alignment horizontal="left" vertical="center"/>
    </xf>
    <xf numFmtId="0" fontId="50" fillId="5" borderId="55" xfId="2" applyFont="1" applyFill="1" applyBorder="1" applyAlignment="1">
      <alignment horizontal="left" vertical="center"/>
    </xf>
    <xf numFmtId="0" fontId="12" fillId="5" borderId="54" xfId="2" applyFont="1" applyFill="1" applyBorder="1" applyAlignment="1">
      <alignment horizontal="left" vertical="center"/>
    </xf>
    <xf numFmtId="0" fontId="12" fillId="5" borderId="55" xfId="2" applyFont="1" applyFill="1" applyBorder="1" applyAlignment="1">
      <alignment horizontal="left" vertical="center"/>
    </xf>
    <xf numFmtId="0" fontId="13" fillId="5" borderId="44" xfId="2" applyFont="1" applyFill="1" applyBorder="1" applyAlignment="1" applyProtection="1">
      <alignment horizontal="right" vertical="center"/>
      <protection locked="0"/>
    </xf>
    <xf numFmtId="0" fontId="68" fillId="5" borderId="0" xfId="2" applyFont="1" applyFill="1" applyAlignment="1">
      <alignment horizontal="right" vertical="center"/>
    </xf>
    <xf numFmtId="173" fontId="80" fillId="5" borderId="0" xfId="2" applyNumberFormat="1" applyFont="1" applyFill="1" applyAlignment="1">
      <alignment horizontal="center" vertical="center"/>
    </xf>
    <xf numFmtId="177" fontId="80" fillId="5" borderId="0" xfId="2" applyNumberFormat="1" applyFont="1" applyFill="1" applyAlignment="1">
      <alignment horizontal="center" vertical="center"/>
    </xf>
    <xf numFmtId="0" fontId="97" fillId="5" borderId="67" xfId="0" applyFont="1" applyFill="1" applyBorder="1" applyAlignment="1">
      <alignment horizontal="center" vertical="center"/>
    </xf>
    <xf numFmtId="177" fontId="90" fillId="5" borderId="0" xfId="2" quotePrefix="1" applyNumberFormat="1" applyFont="1" applyFill="1" applyAlignment="1">
      <alignment horizontal="center" vertical="center"/>
    </xf>
    <xf numFmtId="0" fontId="90" fillId="5" borderId="0" xfId="2" applyFont="1" applyFill="1" applyAlignment="1">
      <alignment horizontal="right" vertical="center"/>
    </xf>
    <xf numFmtId="0" fontId="36" fillId="5" borderId="0" xfId="2" applyFont="1" applyFill="1" applyAlignment="1">
      <alignment horizontal="right" vertical="center"/>
    </xf>
    <xf numFmtId="0" fontId="63" fillId="49" borderId="45" xfId="2" applyFont="1" applyFill="1" applyBorder="1" applyAlignment="1" applyProtection="1">
      <alignment horizontal="right" vertical="center"/>
      <protection hidden="1"/>
    </xf>
    <xf numFmtId="173" fontId="68" fillId="49" borderId="0" xfId="2" applyNumberFormat="1" applyFont="1" applyFill="1" applyAlignment="1" applyProtection="1">
      <alignment horizontal="center" vertical="center"/>
      <protection hidden="1"/>
    </xf>
    <xf numFmtId="0" fontId="41" fillId="5" borderId="0" xfId="2" applyFont="1" applyFill="1" applyAlignment="1">
      <alignment horizontal="left" vertical="center"/>
    </xf>
    <xf numFmtId="0" fontId="89" fillId="5" borderId="44" xfId="3" applyFont="1" applyFill="1" applyBorder="1" applyAlignment="1">
      <alignment vertical="center"/>
    </xf>
    <xf numFmtId="0" fontId="89" fillId="5" borderId="13" xfId="3" applyFont="1" applyFill="1" applyBorder="1" applyAlignment="1">
      <alignment vertical="center"/>
    </xf>
    <xf numFmtId="0" fontId="31" fillId="5" borderId="0" xfId="2" applyFont="1" applyFill="1" applyAlignment="1">
      <alignment horizontal="center" vertical="center"/>
    </xf>
    <xf numFmtId="0" fontId="1" fillId="0" borderId="13" xfId="14" applyBorder="1"/>
    <xf numFmtId="0" fontId="104" fillId="43" borderId="0" xfId="17" applyFont="1" applyFill="1" applyAlignment="1" applyProtection="1">
      <alignment horizontal="center" vertical="center"/>
      <protection locked="0"/>
    </xf>
    <xf numFmtId="0" fontId="12" fillId="43" borderId="0" xfId="17" applyFont="1" applyFill="1" applyAlignment="1" applyProtection="1">
      <alignment vertical="center"/>
      <protection locked="0"/>
    </xf>
    <xf numFmtId="0" fontId="13" fillId="43" borderId="0" xfId="17" applyFont="1" applyFill="1" applyAlignment="1" applyProtection="1">
      <alignment horizontal="left" vertical="center"/>
      <protection locked="0"/>
    </xf>
    <xf numFmtId="0" fontId="31" fillId="5" borderId="13" xfId="2" applyFont="1" applyFill="1" applyBorder="1" applyAlignment="1">
      <alignment horizontal="center" vertical="center"/>
    </xf>
    <xf numFmtId="0" fontId="41" fillId="45" borderId="0" xfId="2" applyFont="1" applyFill="1" applyAlignment="1">
      <alignment horizontal="center" vertical="center"/>
    </xf>
    <xf numFmtId="164" fontId="80" fillId="44" borderId="0" xfId="17" applyNumberFormat="1" applyFont="1" applyFill="1" applyAlignment="1" applyProtection="1">
      <alignment horizontal="center" vertical="center"/>
      <protection locked="0"/>
    </xf>
    <xf numFmtId="165" fontId="11" fillId="44" borderId="0" xfId="2" applyNumberFormat="1" applyFont="1" applyFill="1" applyAlignment="1">
      <alignment horizontal="center" vertical="center"/>
    </xf>
    <xf numFmtId="0" fontId="18" fillId="5" borderId="0" xfId="6" applyFont="1" applyFill="1" applyAlignment="1">
      <alignment vertical="center"/>
    </xf>
    <xf numFmtId="174" fontId="11" fillId="44" borderId="0" xfId="17" applyNumberFormat="1" applyFont="1" applyFill="1" applyAlignment="1" applyProtection="1">
      <alignment horizontal="center" vertical="center"/>
      <protection locked="0"/>
    </xf>
    <xf numFmtId="0" fontId="63" fillId="5" borderId="13" xfId="2" applyFont="1" applyFill="1" applyBorder="1" applyAlignment="1" applyProtection="1">
      <alignment horizontal="left" vertical="center"/>
      <protection locked="0"/>
    </xf>
    <xf numFmtId="0" fontId="106" fillId="5" borderId="0" xfId="2" applyFont="1" applyFill="1" applyAlignment="1" applyProtection="1">
      <alignment horizontal="right" vertical="center"/>
      <protection locked="0"/>
    </xf>
    <xf numFmtId="0" fontId="107" fillId="5" borderId="13" xfId="9" applyFont="1" applyFill="1" applyBorder="1" applyAlignment="1" applyProtection="1">
      <alignment horizontal="left" vertical="center"/>
      <protection locked="0"/>
    </xf>
    <xf numFmtId="0" fontId="95" fillId="5" borderId="13" xfId="9" applyFont="1" applyFill="1" applyBorder="1" applyAlignment="1" applyProtection="1">
      <alignment horizontal="left" vertical="center"/>
      <protection locked="0"/>
    </xf>
    <xf numFmtId="0" fontId="18" fillId="19" borderId="13" xfId="9" applyFont="1" applyFill="1" applyBorder="1" applyAlignment="1" applyProtection="1">
      <alignment horizontal="left" vertical="center"/>
      <protection locked="0"/>
    </xf>
    <xf numFmtId="0" fontId="93" fillId="19" borderId="13" xfId="9" applyFont="1" applyFill="1" applyBorder="1" applyAlignment="1" applyProtection="1">
      <alignment horizontal="left" vertical="center"/>
      <protection locked="0"/>
    </xf>
    <xf numFmtId="0" fontId="18" fillId="5" borderId="13" xfId="9" applyFont="1" applyFill="1" applyBorder="1" applyAlignment="1" applyProtection="1">
      <alignment horizontal="left" vertical="center"/>
      <protection locked="0"/>
    </xf>
    <xf numFmtId="0" fontId="94" fillId="3" borderId="13" xfId="10" applyFont="1" applyFill="1" applyBorder="1" applyAlignment="1">
      <alignment horizontal="right" vertical="center"/>
    </xf>
    <xf numFmtId="0" fontId="52" fillId="55" borderId="13" xfId="9" applyFont="1" applyFill="1" applyBorder="1" applyAlignment="1" applyProtection="1">
      <alignment horizontal="left" vertical="center"/>
      <protection locked="0"/>
    </xf>
    <xf numFmtId="0" fontId="108" fillId="55" borderId="13" xfId="9" applyFont="1" applyFill="1" applyBorder="1" applyAlignment="1" applyProtection="1">
      <alignment horizontal="left" vertical="center"/>
      <protection locked="0"/>
    </xf>
    <xf numFmtId="0" fontId="58" fillId="5" borderId="0" xfId="2" applyFont="1" applyFill="1" applyAlignment="1">
      <alignment horizontal="right" vertical="center"/>
    </xf>
    <xf numFmtId="0" fontId="90" fillId="17" borderId="0" xfId="2" applyFont="1" applyFill="1" applyAlignment="1" applyProtection="1">
      <alignment horizontal="center" vertical="center"/>
      <protection locked="0"/>
    </xf>
    <xf numFmtId="1" fontId="18" fillId="5" borderId="0" xfId="2" applyNumberFormat="1" applyFont="1" applyFill="1" applyAlignment="1">
      <alignment horizontal="left" vertical="center"/>
    </xf>
    <xf numFmtId="0" fontId="12" fillId="5" borderId="0" xfId="0" applyFont="1" applyFill="1" applyAlignment="1">
      <alignment horizontal="right" vertical="center"/>
    </xf>
    <xf numFmtId="1" fontId="103" fillId="5" borderId="0" xfId="2" applyNumberFormat="1" applyFont="1" applyFill="1" applyAlignment="1" applyProtection="1">
      <alignment horizontal="left" vertical="center"/>
      <protection hidden="1"/>
    </xf>
    <xf numFmtId="0" fontId="86" fillId="5" borderId="0" xfId="2" applyFont="1" applyFill="1" applyAlignment="1">
      <alignment horizontal="left" vertical="center"/>
    </xf>
    <xf numFmtId="0" fontId="52" fillId="29" borderId="0" xfId="2" applyFont="1" applyFill="1" applyAlignment="1">
      <alignment horizontal="center" vertical="center"/>
    </xf>
    <xf numFmtId="0" fontId="58" fillId="45" borderId="0" xfId="2" applyFont="1" applyFill="1" applyAlignment="1">
      <alignment horizontal="center" vertical="center"/>
    </xf>
    <xf numFmtId="0" fontId="57" fillId="29" borderId="0" xfId="2" applyFont="1" applyFill="1" applyAlignment="1">
      <alignment horizontal="left" vertical="center"/>
    </xf>
    <xf numFmtId="0" fontId="109" fillId="38" borderId="15" xfId="6" applyFont="1" applyFill="1" applyBorder="1" applyAlignment="1">
      <alignment horizontal="right" vertical="center"/>
    </xf>
    <xf numFmtId="0" fontId="0" fillId="5" borderId="18" xfId="0" applyFill="1" applyBorder="1"/>
    <xf numFmtId="0" fontId="18" fillId="5" borderId="0" xfId="5" applyFont="1" applyFill="1" applyBorder="1" applyAlignment="1">
      <alignment horizontal="right" vertical="center"/>
    </xf>
    <xf numFmtId="0" fontId="10" fillId="36" borderId="16" xfId="22" applyFont="1" applyFill="1" applyBorder="1" applyAlignment="1">
      <alignment horizontal="center" vertical="center"/>
    </xf>
    <xf numFmtId="0" fontId="10" fillId="36" borderId="0" xfId="22" applyFont="1" applyFill="1" applyAlignment="1">
      <alignment horizontal="center" vertical="center"/>
    </xf>
    <xf numFmtId="0" fontId="10" fillId="36" borderId="0" xfId="6" applyFont="1" applyFill="1" applyAlignment="1">
      <alignment horizontal="center" vertical="center"/>
    </xf>
    <xf numFmtId="0" fontId="10" fillId="36" borderId="30" xfId="22" applyFont="1" applyFill="1" applyBorder="1" applyAlignment="1">
      <alignment horizontal="center" vertical="center"/>
    </xf>
    <xf numFmtId="184" fontId="58" fillId="5" borderId="0" xfId="2" applyNumberFormat="1" applyFont="1" applyFill="1" applyAlignment="1">
      <alignment horizontal="right" vertical="center"/>
    </xf>
    <xf numFmtId="0" fontId="58" fillId="5" borderId="16" xfId="5" applyFont="1" applyFill="1" applyBorder="1" applyAlignment="1">
      <alignment horizontal="left" vertical="center"/>
    </xf>
    <xf numFmtId="0" fontId="1" fillId="5" borderId="0" xfId="22" applyFill="1" applyAlignment="1">
      <alignment horizontal="left" vertical="center"/>
    </xf>
    <xf numFmtId="0" fontId="66" fillId="0" borderId="0" xfId="3" applyFont="1" applyAlignment="1">
      <alignment horizontal="right" vertical="center"/>
    </xf>
    <xf numFmtId="165" fontId="66" fillId="7" borderId="16" xfId="2" applyNumberFormat="1" applyFont="1" applyFill="1" applyBorder="1" applyAlignment="1">
      <alignment horizontal="center" vertical="center"/>
    </xf>
    <xf numFmtId="165" fontId="66" fillId="7" borderId="0" xfId="2" applyNumberFormat="1" applyFont="1" applyFill="1" applyAlignment="1">
      <alignment horizontal="center" vertical="center"/>
    </xf>
    <xf numFmtId="165" fontId="66" fillId="7" borderId="13" xfId="2" applyNumberFormat="1" applyFont="1" applyFill="1" applyBorder="1" applyAlignment="1">
      <alignment horizontal="center" vertical="center"/>
    </xf>
    <xf numFmtId="0" fontId="13" fillId="5" borderId="0" xfId="15" applyFont="1" applyFill="1" applyAlignment="1">
      <alignment horizontal="right" vertical="center"/>
    </xf>
    <xf numFmtId="185" fontId="90" fillId="5" borderId="0" xfId="2" applyNumberFormat="1" applyFont="1" applyFill="1" applyAlignment="1">
      <alignment horizontal="right" vertical="center"/>
    </xf>
    <xf numFmtId="1" fontId="10" fillId="5" borderId="0" xfId="3" applyNumberFormat="1" applyFont="1" applyFill="1" applyAlignment="1">
      <alignment horizontal="center" vertical="center"/>
    </xf>
    <xf numFmtId="0" fontId="49" fillId="0" borderId="0" xfId="3" applyFont="1" applyAlignment="1">
      <alignment horizontal="right" vertical="center"/>
    </xf>
    <xf numFmtId="0" fontId="52" fillId="7" borderId="16" xfId="2" applyFont="1" applyFill="1" applyBorder="1" applyAlignment="1">
      <alignment horizontal="center" vertical="center"/>
    </xf>
    <xf numFmtId="0" fontId="52" fillId="7" borderId="0" xfId="2" applyFont="1" applyFill="1" applyAlignment="1">
      <alignment horizontal="center" vertical="center"/>
    </xf>
    <xf numFmtId="0" fontId="52" fillId="7" borderId="13" xfId="2" applyFont="1" applyFill="1" applyBorder="1" applyAlignment="1">
      <alignment horizontal="center" vertical="center"/>
    </xf>
    <xf numFmtId="0" fontId="10" fillId="5" borderId="0" xfId="15" applyFont="1" applyFill="1" applyAlignment="1">
      <alignment horizontal="right" vertical="center"/>
    </xf>
    <xf numFmtId="0" fontId="14" fillId="5" borderId="0" xfId="22" applyFont="1" applyFill="1" applyAlignment="1">
      <alignment horizontal="right" vertical="center"/>
    </xf>
    <xf numFmtId="0" fontId="14" fillId="5" borderId="0" xfId="22" applyFont="1" applyFill="1" applyAlignment="1">
      <alignment horizontal="left" vertical="center"/>
    </xf>
    <xf numFmtId="0" fontId="39" fillId="5" borderId="0" xfId="2" applyFont="1" applyFill="1" applyAlignment="1" applyProtection="1">
      <alignment horizontal="left" vertical="center"/>
      <protection locked="0"/>
    </xf>
    <xf numFmtId="0" fontId="14" fillId="5" borderId="0" xfId="6" applyFont="1" applyFill="1" applyAlignment="1">
      <alignment horizontal="left" vertical="center"/>
    </xf>
    <xf numFmtId="0" fontId="14" fillId="5" borderId="13" xfId="6" applyFont="1" applyFill="1" applyBorder="1" applyAlignment="1">
      <alignment horizontal="center" vertical="center"/>
    </xf>
    <xf numFmtId="0" fontId="106" fillId="5" borderId="13" xfId="2" applyFont="1" applyFill="1" applyBorder="1" applyAlignment="1" applyProtection="1">
      <alignment horizontal="right" vertical="center"/>
      <protection locked="0"/>
    </xf>
    <xf numFmtId="0" fontId="0" fillId="5" borderId="49" xfId="0" applyFill="1" applyBorder="1"/>
    <xf numFmtId="0" fontId="110" fillId="43" borderId="0" xfId="17" applyFont="1" applyFill="1" applyAlignment="1" applyProtection="1">
      <alignment horizontal="right" vertical="center"/>
      <protection locked="0"/>
    </xf>
    <xf numFmtId="0" fontId="50" fillId="5" borderId="0" xfId="2" applyFont="1" applyFill="1" applyAlignment="1">
      <alignment vertical="center"/>
    </xf>
    <xf numFmtId="0" fontId="41" fillId="7" borderId="0" xfId="2" applyFont="1" applyFill="1" applyAlignment="1">
      <alignment horizontal="right" vertical="center"/>
    </xf>
    <xf numFmtId="0" fontId="112" fillId="5" borderId="0" xfId="6" applyFont="1" applyFill="1" applyAlignment="1">
      <alignment horizontal="left" vertical="center"/>
    </xf>
    <xf numFmtId="0" fontId="0" fillId="5" borderId="13" xfId="0" applyFill="1" applyBorder="1"/>
    <xf numFmtId="0" fontId="4" fillId="5" borderId="0" xfId="6" applyFont="1" applyFill="1" applyAlignment="1">
      <alignment horizontal="right" vertical="center"/>
    </xf>
    <xf numFmtId="0" fontId="58" fillId="5" borderId="0" xfId="6" applyFont="1" applyFill="1" applyAlignment="1">
      <alignment horizontal="right" vertical="center"/>
    </xf>
    <xf numFmtId="165" fontId="90" fillId="44" borderId="0" xfId="2" applyNumberFormat="1" applyFont="1" applyFill="1" applyAlignment="1">
      <alignment horizontal="center" vertical="center"/>
    </xf>
    <xf numFmtId="166" fontId="90" fillId="44" borderId="0" xfId="17" applyNumberFormat="1" applyFont="1" applyFill="1" applyAlignment="1" applyProtection="1">
      <alignment horizontal="center" vertical="center"/>
      <protection locked="0"/>
    </xf>
    <xf numFmtId="0" fontId="56" fillId="5" borderId="0" xfId="6" applyFont="1" applyFill="1" applyAlignment="1">
      <alignment horizontal="left" vertical="center"/>
    </xf>
    <xf numFmtId="0" fontId="68" fillId="34" borderId="68" xfId="10" applyFont="1" applyFill="1" applyBorder="1" applyAlignment="1">
      <alignment horizontal="center" vertical="center"/>
    </xf>
    <xf numFmtId="0" fontId="68" fillId="15" borderId="69" xfId="10" applyFont="1" applyFill="1" applyBorder="1" applyAlignment="1">
      <alignment horizontal="center" vertical="center"/>
    </xf>
    <xf numFmtId="0" fontId="4" fillId="57" borderId="69" xfId="10" applyFont="1" applyFill="1" applyBorder="1" applyAlignment="1">
      <alignment horizontal="center" vertical="center"/>
    </xf>
    <xf numFmtId="0" fontId="68" fillId="58" borderId="69" xfId="10" applyFont="1" applyFill="1" applyBorder="1" applyAlignment="1">
      <alignment horizontal="center" vertical="center"/>
    </xf>
    <xf numFmtId="0" fontId="68" fillId="60" borderId="43" xfId="2" applyFont="1" applyFill="1" applyBorder="1" applyAlignment="1">
      <alignment vertical="center"/>
    </xf>
    <xf numFmtId="0" fontId="68" fillId="60" borderId="44" xfId="2" applyFont="1" applyFill="1" applyBorder="1" applyAlignment="1">
      <alignment vertical="center"/>
    </xf>
    <xf numFmtId="0" fontId="44" fillId="54" borderId="53" xfId="10" applyFont="1" applyFill="1" applyBorder="1" applyAlignment="1">
      <alignment horizontal="center" vertical="center"/>
    </xf>
    <xf numFmtId="0" fontId="44" fillId="54" borderId="70" xfId="10" applyFont="1" applyFill="1" applyBorder="1" applyAlignment="1">
      <alignment horizontal="center" vertical="center"/>
    </xf>
    <xf numFmtId="0" fontId="44" fillId="7" borderId="70" xfId="10" applyFont="1" applyFill="1" applyBorder="1" applyAlignment="1">
      <alignment horizontal="center" vertical="center"/>
    </xf>
    <xf numFmtId="0" fontId="37" fillId="44" borderId="53" xfId="17" applyFont="1" applyFill="1" applyBorder="1" applyAlignment="1" applyProtection="1">
      <alignment horizontal="center" vertical="center"/>
      <protection locked="0"/>
    </xf>
    <xf numFmtId="0" fontId="37" fillId="44" borderId="70" xfId="17" applyFont="1" applyFill="1" applyBorder="1" applyAlignment="1" applyProtection="1">
      <alignment horizontal="center" vertical="center"/>
      <protection locked="0"/>
    </xf>
    <xf numFmtId="0" fontId="68" fillId="61" borderId="49" xfId="2" applyFont="1" applyFill="1" applyBorder="1" applyAlignment="1">
      <alignment vertical="center"/>
    </xf>
    <xf numFmtId="0" fontId="68" fillId="61" borderId="41" xfId="2" applyFont="1" applyFill="1" applyBorder="1" applyAlignment="1">
      <alignment vertical="center"/>
    </xf>
    <xf numFmtId="0" fontId="18" fillId="19" borderId="53" xfId="2" applyFont="1" applyFill="1" applyBorder="1" applyAlignment="1">
      <alignment horizontal="center" vertical="center"/>
    </xf>
    <xf numFmtId="0" fontId="18" fillId="19" borderId="70" xfId="2" applyFont="1" applyFill="1" applyBorder="1" applyAlignment="1">
      <alignment horizontal="center" vertical="center"/>
    </xf>
    <xf numFmtId="0" fontId="53" fillId="62" borderId="72" xfId="2" applyFont="1" applyFill="1" applyBorder="1" applyAlignment="1">
      <alignment horizontal="center" vertical="center"/>
    </xf>
    <xf numFmtId="0" fontId="53" fillId="62" borderId="73" xfId="2" applyFont="1" applyFill="1" applyBorder="1" applyAlignment="1">
      <alignment horizontal="center" vertical="center"/>
    </xf>
    <xf numFmtId="0" fontId="68" fillId="63" borderId="49" xfId="2" applyFont="1" applyFill="1" applyBorder="1" applyAlignment="1">
      <alignment vertical="center"/>
    </xf>
    <xf numFmtId="0" fontId="68" fillId="63" borderId="41" xfId="2" applyFont="1" applyFill="1" applyBorder="1" applyAlignment="1">
      <alignment vertical="center"/>
    </xf>
    <xf numFmtId="0" fontId="48" fillId="19" borderId="49" xfId="10" applyFont="1" applyFill="1" applyBorder="1" applyAlignment="1">
      <alignment horizontal="center" vertical="center"/>
    </xf>
    <xf numFmtId="0" fontId="68" fillId="19" borderId="49" xfId="10" applyFont="1" applyFill="1" applyBorder="1" applyAlignment="1">
      <alignment horizontal="center" vertical="center"/>
    </xf>
    <xf numFmtId="0" fontId="68" fillId="19" borderId="0" xfId="2" applyFont="1" applyFill="1" applyAlignment="1">
      <alignment horizontal="left" vertical="center"/>
    </xf>
    <xf numFmtId="0" fontId="112" fillId="19" borderId="74" xfId="2" applyFont="1" applyFill="1" applyBorder="1" applyAlignment="1">
      <alignment horizontal="right" vertical="center"/>
    </xf>
    <xf numFmtId="174" fontId="7" fillId="19" borderId="0" xfId="6" applyNumberFormat="1" applyFont="1" applyFill="1" applyAlignment="1">
      <alignment horizontal="center" vertical="center"/>
    </xf>
    <xf numFmtId="0" fontId="68" fillId="51" borderId="0" xfId="17" applyFont="1" applyFill="1" applyAlignment="1" applyProtection="1">
      <alignment horizontal="center" vertical="center"/>
      <protection locked="0"/>
    </xf>
    <xf numFmtId="0" fontId="1" fillId="19" borderId="0" xfId="6" applyFill="1"/>
    <xf numFmtId="0" fontId="68" fillId="64" borderId="49" xfId="2" applyFont="1" applyFill="1" applyBorder="1" applyAlignment="1">
      <alignment vertical="center"/>
    </xf>
    <xf numFmtId="0" fontId="68" fillId="64" borderId="41" xfId="2" applyFont="1" applyFill="1" applyBorder="1" applyAlignment="1">
      <alignment vertical="center"/>
    </xf>
    <xf numFmtId="0" fontId="58" fillId="51" borderId="0" xfId="17" applyFont="1" applyFill="1" applyAlignment="1" applyProtection="1">
      <alignment horizontal="left" vertical="center"/>
      <protection locked="0"/>
    </xf>
    <xf numFmtId="0" fontId="0" fillId="19" borderId="0" xfId="0" applyFill="1"/>
    <xf numFmtId="0" fontId="68" fillId="19" borderId="0" xfId="2" applyFont="1" applyFill="1" applyAlignment="1">
      <alignment horizontal="center" vertical="center"/>
    </xf>
    <xf numFmtId="0" fontId="10" fillId="19" borderId="53" xfId="2" applyFont="1" applyFill="1" applyBorder="1" applyAlignment="1">
      <alignment horizontal="left" vertical="center"/>
    </xf>
    <xf numFmtId="0" fontId="7" fillId="34" borderId="49" xfId="6" applyFont="1" applyFill="1" applyBorder="1" applyAlignment="1">
      <alignment vertical="center"/>
    </xf>
    <xf numFmtId="0" fontId="7" fillId="34" borderId="74" xfId="6" applyFont="1" applyFill="1" applyBorder="1" applyAlignment="1">
      <alignment vertical="center"/>
    </xf>
    <xf numFmtId="174" fontId="105" fillId="65" borderId="46" xfId="2" applyNumberFormat="1" applyFont="1" applyFill="1" applyBorder="1" applyAlignment="1">
      <alignment horizontal="center" vertical="center"/>
    </xf>
    <xf numFmtId="0" fontId="10" fillId="34" borderId="49" xfId="6" applyFont="1" applyFill="1" applyBorder="1" applyAlignment="1">
      <alignment horizontal="left" vertical="center"/>
    </xf>
    <xf numFmtId="0" fontId="63" fillId="34" borderId="49" xfId="6" applyFont="1" applyFill="1" applyBorder="1" applyAlignment="1">
      <alignment vertical="center"/>
    </xf>
    <xf numFmtId="0" fontId="63" fillId="34" borderId="41" xfId="6" applyFont="1" applyFill="1" applyBorder="1" applyAlignment="1">
      <alignment vertical="center"/>
    </xf>
    <xf numFmtId="0" fontId="7" fillId="67" borderId="0" xfId="6" applyFont="1" applyFill="1" applyAlignment="1">
      <alignment vertical="center"/>
    </xf>
    <xf numFmtId="0" fontId="7" fillId="67" borderId="53" xfId="6" applyFont="1" applyFill="1" applyBorder="1" applyAlignment="1">
      <alignment vertical="center"/>
    </xf>
    <xf numFmtId="174" fontId="105" fillId="66" borderId="45" xfId="2" applyNumberFormat="1" applyFont="1" applyFill="1" applyBorder="1" applyAlignment="1">
      <alignment horizontal="center" vertical="center"/>
    </xf>
    <xf numFmtId="0" fontId="10" fillId="67" borderId="0" xfId="6" applyFont="1" applyFill="1" applyAlignment="1">
      <alignment horizontal="left" vertical="center"/>
    </xf>
    <xf numFmtId="0" fontId="63" fillId="67" borderId="0" xfId="6" applyFont="1" applyFill="1" applyAlignment="1">
      <alignment vertical="center"/>
    </xf>
    <xf numFmtId="0" fontId="63" fillId="67" borderId="13" xfId="6" applyFont="1" applyFill="1" applyBorder="1" applyAlignment="1">
      <alignment vertical="center"/>
    </xf>
    <xf numFmtId="0" fontId="7" fillId="57" borderId="0" xfId="6" applyFont="1" applyFill="1" applyAlignment="1">
      <alignment vertical="center"/>
    </xf>
    <xf numFmtId="0" fontId="7" fillId="57" borderId="53" xfId="6" applyFont="1" applyFill="1" applyBorder="1" applyAlignment="1">
      <alignment vertical="center"/>
    </xf>
    <xf numFmtId="174" fontId="105" fillId="68" borderId="45" xfId="2" applyNumberFormat="1" applyFont="1" applyFill="1" applyBorder="1" applyAlignment="1">
      <alignment horizontal="center" vertical="center"/>
    </xf>
    <xf numFmtId="0" fontId="10" fillId="57" borderId="0" xfId="6" applyFont="1" applyFill="1" applyAlignment="1">
      <alignment horizontal="left" vertical="center"/>
    </xf>
    <xf numFmtId="0" fontId="63" fillId="57" borderId="0" xfId="6" applyFont="1" applyFill="1" applyAlignment="1">
      <alignment vertical="center"/>
    </xf>
    <xf numFmtId="0" fontId="63" fillId="57" borderId="13" xfId="6" applyFont="1" applyFill="1" applyBorder="1" applyAlignment="1">
      <alignment vertical="center"/>
    </xf>
    <xf numFmtId="0" fontId="7" fillId="58" borderId="0" xfId="6" applyFont="1" applyFill="1" applyAlignment="1">
      <alignment vertical="center"/>
    </xf>
    <xf numFmtId="0" fontId="7" fillId="58" borderId="53" xfId="6" applyFont="1" applyFill="1" applyBorder="1" applyAlignment="1">
      <alignment vertical="center"/>
    </xf>
    <xf numFmtId="174" fontId="105" fillId="69" borderId="45" xfId="2" applyNumberFormat="1" applyFont="1" applyFill="1" applyBorder="1" applyAlignment="1">
      <alignment horizontal="center" vertical="center"/>
    </xf>
    <xf numFmtId="0" fontId="10" fillId="58" borderId="0" xfId="6" applyFont="1" applyFill="1" applyAlignment="1">
      <alignment horizontal="left" vertical="center"/>
    </xf>
    <xf numFmtId="0" fontId="63" fillId="58" borderId="0" xfId="6" applyFont="1" applyFill="1" applyAlignment="1">
      <alignment vertical="center"/>
    </xf>
    <xf numFmtId="0" fontId="63" fillId="58" borderId="13" xfId="6" applyFont="1" applyFill="1" applyBorder="1" applyAlignment="1">
      <alignment vertical="center"/>
    </xf>
    <xf numFmtId="0" fontId="0" fillId="11" borderId="0" xfId="0" applyFill="1" applyAlignment="1">
      <alignment vertical="center"/>
    </xf>
    <xf numFmtId="0" fontId="8" fillId="11" borderId="0" xfId="6" applyFont="1" applyFill="1" applyAlignment="1">
      <alignment horizontal="center" vertical="center"/>
    </xf>
    <xf numFmtId="0" fontId="0" fillId="0" borderId="0" xfId="0" applyAlignment="1">
      <alignment horizontal="center" vertical="center"/>
    </xf>
    <xf numFmtId="0" fontId="4" fillId="4" borderId="0" xfId="2" quotePrefix="1" applyFont="1" applyFill="1" applyAlignment="1">
      <alignment horizontal="center" vertical="center"/>
    </xf>
    <xf numFmtId="0" fontId="10" fillId="70" borderId="0" xfId="14" applyFont="1" applyFill="1" applyAlignment="1">
      <alignment horizontal="left" vertical="center"/>
    </xf>
    <xf numFmtId="0" fontId="0" fillId="13" borderId="0" xfId="0" applyFill="1"/>
    <xf numFmtId="0" fontId="0" fillId="13" borderId="13" xfId="0" applyFill="1" applyBorder="1"/>
    <xf numFmtId="0" fontId="0" fillId="5" borderId="78" xfId="0" applyFill="1" applyBorder="1"/>
    <xf numFmtId="0" fontId="49" fillId="5" borderId="18" xfId="0" applyFont="1" applyFill="1" applyBorder="1" applyAlignment="1">
      <alignment horizontal="left" vertical="center"/>
    </xf>
    <xf numFmtId="0" fontId="0" fillId="5" borderId="30" xfId="0" applyFill="1" applyBorder="1"/>
    <xf numFmtId="0" fontId="18" fillId="5" borderId="0" xfId="14" applyFont="1" applyFill="1" applyAlignment="1">
      <alignment horizontal="center" vertical="center"/>
    </xf>
    <xf numFmtId="0" fontId="18" fillId="5" borderId="0" xfId="14" applyFont="1" applyFill="1" applyAlignment="1">
      <alignment horizontal="left" vertical="center"/>
    </xf>
    <xf numFmtId="0" fontId="6" fillId="71" borderId="0" xfId="10" applyFont="1" applyFill="1" applyAlignment="1">
      <alignment horizontal="center" vertical="center"/>
    </xf>
    <xf numFmtId="0" fontId="10" fillId="5" borderId="0" xfId="14" applyFont="1" applyFill="1" applyAlignment="1">
      <alignment horizontal="left" vertical="center"/>
    </xf>
    <xf numFmtId="0" fontId="37" fillId="16" borderId="0" xfId="11" applyFont="1" applyFill="1" applyAlignment="1">
      <alignment horizontal="center" vertical="center"/>
    </xf>
    <xf numFmtId="0" fontId="18" fillId="49" borderId="0" xfId="9" applyFont="1" applyFill="1" applyAlignment="1">
      <alignment horizontal="center" vertical="center"/>
    </xf>
    <xf numFmtId="0" fontId="114" fillId="70" borderId="0" xfId="14" applyFont="1" applyFill="1" applyAlignment="1">
      <alignment horizontal="left" vertical="center"/>
    </xf>
    <xf numFmtId="0" fontId="114" fillId="5" borderId="0" xfId="14" applyFont="1" applyFill="1" applyAlignment="1">
      <alignment horizontal="left" vertical="center"/>
    </xf>
    <xf numFmtId="0" fontId="0" fillId="5" borderId="21" xfId="0" applyFill="1" applyBorder="1"/>
    <xf numFmtId="0" fontId="29" fillId="4" borderId="0" xfId="9" applyFont="1" applyFill="1" applyAlignment="1">
      <alignment horizontal="center" vertical="center"/>
    </xf>
    <xf numFmtId="0" fontId="57" fillId="14" borderId="50" xfId="6" applyFont="1" applyFill="1" applyBorder="1" applyAlignment="1">
      <alignment horizontal="center" vertical="center"/>
    </xf>
    <xf numFmtId="0" fontId="49" fillId="5" borderId="0" xfId="0" applyFont="1" applyFill="1" applyAlignment="1">
      <alignment horizontal="left" vertical="center"/>
    </xf>
    <xf numFmtId="167" fontId="18" fillId="27" borderId="37" xfId="2" applyNumberFormat="1" applyFont="1" applyFill="1" applyBorder="1" applyAlignment="1">
      <alignment horizontal="center" vertical="center"/>
    </xf>
    <xf numFmtId="1" fontId="68" fillId="28" borderId="79" xfId="2" applyNumberFormat="1" applyFont="1" applyFill="1" applyBorder="1" applyAlignment="1">
      <alignment horizontal="center" vertical="center"/>
    </xf>
    <xf numFmtId="179" fontId="43" fillId="73" borderId="0" xfId="2" applyNumberFormat="1" applyFont="1" applyFill="1" applyAlignment="1">
      <alignment horizontal="center" vertical="center"/>
    </xf>
    <xf numFmtId="1" fontId="68" fillId="30" borderId="0" xfId="2" applyNumberFormat="1" applyFont="1" applyFill="1" applyAlignment="1">
      <alignment horizontal="center" vertical="center"/>
    </xf>
    <xf numFmtId="0" fontId="68" fillId="72" borderId="0" xfId="7" applyFont="1" applyFill="1" applyAlignment="1">
      <alignment vertical="center"/>
    </xf>
    <xf numFmtId="0" fontId="68" fillId="72" borderId="0" xfId="7" applyFont="1" applyFill="1" applyAlignment="1">
      <alignment horizontal="center" vertical="center"/>
    </xf>
    <xf numFmtId="0" fontId="68" fillId="72" borderId="13" xfId="7" applyFont="1" applyFill="1" applyBorder="1" applyAlignment="1">
      <alignment vertical="center"/>
    </xf>
    <xf numFmtId="1" fontId="68" fillId="28" borderId="80" xfId="2" applyNumberFormat="1" applyFont="1" applyFill="1" applyBorder="1" applyAlignment="1">
      <alignment horizontal="center" vertical="center"/>
    </xf>
    <xf numFmtId="0" fontId="115" fillId="5" borderId="0" xfId="0" applyFont="1" applyFill="1" applyAlignment="1">
      <alignment vertical="center"/>
    </xf>
    <xf numFmtId="0" fontId="43" fillId="5" borderId="0" xfId="0" applyFont="1" applyFill="1" applyAlignment="1">
      <alignment vertical="center"/>
    </xf>
    <xf numFmtId="1" fontId="68" fillId="28" borderId="65" xfId="2" applyNumberFormat="1" applyFont="1" applyFill="1" applyBorder="1" applyAlignment="1">
      <alignment horizontal="center" vertical="center"/>
    </xf>
    <xf numFmtId="1" fontId="68" fillId="28" borderId="81" xfId="2" applyNumberFormat="1" applyFont="1" applyFill="1" applyBorder="1" applyAlignment="1">
      <alignment horizontal="center" vertical="center"/>
    </xf>
    <xf numFmtId="0" fontId="11" fillId="5" borderId="0" xfId="2" applyFont="1" applyFill="1" applyAlignment="1" applyProtection="1">
      <alignment horizontal="left" vertical="center"/>
      <protection hidden="1"/>
    </xf>
    <xf numFmtId="0" fontId="41" fillId="5" borderId="0" xfId="2" applyFont="1" applyFill="1" applyAlignment="1" applyProtection="1">
      <alignment vertical="center"/>
      <protection hidden="1"/>
    </xf>
    <xf numFmtId="0" fontId="28" fillId="5" borderId="33" xfId="0" applyFont="1" applyFill="1" applyBorder="1" applyAlignment="1">
      <alignment vertical="center"/>
    </xf>
    <xf numFmtId="0" fontId="28" fillId="5" borderId="5" xfId="0" applyFont="1" applyFill="1" applyBorder="1" applyAlignment="1">
      <alignment vertical="center"/>
    </xf>
    <xf numFmtId="0" fontId="11" fillId="5" borderId="5" xfId="2" applyFont="1" applyFill="1" applyBorder="1" applyAlignment="1" applyProtection="1">
      <alignment horizontal="center" vertical="center"/>
      <protection hidden="1"/>
    </xf>
    <xf numFmtId="0" fontId="18" fillId="5" borderId="0" xfId="0" applyFont="1" applyFill="1" applyAlignment="1">
      <alignment horizontal="left" vertical="center"/>
    </xf>
    <xf numFmtId="0" fontId="0" fillId="5" borderId="33" xfId="0" applyFill="1" applyBorder="1"/>
    <xf numFmtId="0" fontId="49" fillId="5" borderId="5" xfId="0" applyFont="1" applyFill="1" applyBorder="1" applyAlignment="1">
      <alignment horizontal="left" vertical="center"/>
    </xf>
    <xf numFmtId="0" fontId="13" fillId="4" borderId="10" xfId="2" applyFont="1" applyFill="1" applyBorder="1" applyAlignment="1">
      <alignment horizontal="center" vertical="center" wrapText="1"/>
    </xf>
    <xf numFmtId="1" fontId="26" fillId="13" borderId="11" xfId="2" applyNumberFormat="1" applyFont="1" applyFill="1" applyBorder="1" applyAlignment="1" applyProtection="1">
      <alignment vertical="center"/>
      <protection hidden="1"/>
    </xf>
    <xf numFmtId="0" fontId="116" fillId="13" borderId="0" xfId="2" applyFont="1" applyFill="1" applyAlignment="1">
      <alignment vertical="center"/>
    </xf>
    <xf numFmtId="0" fontId="25" fillId="13" borderId="0" xfId="2" applyFont="1" applyFill="1" applyAlignment="1">
      <alignment vertical="center"/>
    </xf>
    <xf numFmtId="1" fontId="26" fillId="13" borderId="13" xfId="2" applyNumberFormat="1" applyFont="1" applyFill="1" applyBorder="1" applyAlignment="1" applyProtection="1">
      <alignment vertical="center"/>
      <protection hidden="1"/>
    </xf>
    <xf numFmtId="0" fontId="35" fillId="13" borderId="0" xfId="10" applyFont="1" applyFill="1" applyAlignment="1">
      <alignment vertical="center"/>
    </xf>
    <xf numFmtId="0" fontId="42" fillId="13" borderId="0" xfId="14" applyFont="1" applyFill="1" applyAlignment="1">
      <alignment horizontal="left" vertical="top"/>
    </xf>
    <xf numFmtId="0" fontId="42" fillId="13" borderId="0" xfId="14" applyFont="1" applyFill="1" applyAlignment="1">
      <alignment horizontal="center" vertical="top" wrapText="1"/>
    </xf>
    <xf numFmtId="0" fontId="12" fillId="13" borderId="0" xfId="0" applyFont="1" applyFill="1" applyAlignment="1">
      <alignment horizontal="left" vertical="center"/>
    </xf>
    <xf numFmtId="0" fontId="117" fillId="13" borderId="0" xfId="2" applyFont="1" applyFill="1" applyAlignment="1">
      <alignment horizontal="left" vertical="center"/>
    </xf>
    <xf numFmtId="0" fontId="118" fillId="13" borderId="0" xfId="2" applyFont="1" applyFill="1" applyAlignment="1">
      <alignment horizontal="center" vertical="center"/>
    </xf>
    <xf numFmtId="0" fontId="18" fillId="13" borderId="0" xfId="2" applyFont="1" applyFill="1" applyAlignment="1">
      <alignment horizontal="center" vertical="center"/>
    </xf>
    <xf numFmtId="0" fontId="54" fillId="3" borderId="0" xfId="0" applyFont="1" applyFill="1" applyAlignment="1">
      <alignment horizontal="right" vertical="center"/>
    </xf>
    <xf numFmtId="0" fontId="63" fillId="4" borderId="82" xfId="23" applyFont="1" applyFill="1" applyBorder="1" applyAlignment="1">
      <alignment horizontal="left" vertical="center"/>
    </xf>
    <xf numFmtId="0" fontId="63" fillId="4" borderId="15" xfId="23" applyFont="1" applyFill="1" applyBorder="1" applyAlignment="1">
      <alignment horizontal="left" vertical="center"/>
    </xf>
    <xf numFmtId="0" fontId="63" fillId="4" borderId="83" xfId="23" applyFont="1" applyFill="1" applyBorder="1" applyAlignment="1">
      <alignment horizontal="left" vertical="center"/>
    </xf>
    <xf numFmtId="0" fontId="63" fillId="5" borderId="16" xfId="23" applyFont="1" applyFill="1" applyBorder="1" applyAlignment="1">
      <alignment vertical="center"/>
    </xf>
    <xf numFmtId="0" fontId="63" fillId="5" borderId="87" xfId="23" applyFont="1" applyFill="1" applyBorder="1" applyAlignment="1">
      <alignment vertical="center"/>
    </xf>
    <xf numFmtId="0" fontId="119" fillId="5" borderId="9" xfId="23" applyFont="1" applyFill="1" applyBorder="1" applyAlignment="1">
      <alignment vertical="center"/>
    </xf>
    <xf numFmtId="0" fontId="63" fillId="13" borderId="0" xfId="23" applyFont="1" applyFill="1" applyAlignment="1">
      <alignment vertical="center"/>
    </xf>
    <xf numFmtId="0" fontId="119" fillId="13" borderId="0" xfId="23" applyFont="1" applyFill="1" applyAlignment="1">
      <alignment vertical="center"/>
    </xf>
    <xf numFmtId="0" fontId="31" fillId="13" borderId="0" xfId="14" applyFont="1" applyFill="1" applyAlignment="1">
      <alignment horizontal="right" vertical="top"/>
    </xf>
    <xf numFmtId="0" fontId="42" fillId="13" borderId="0" xfId="14" applyFont="1" applyFill="1" applyAlignment="1">
      <alignment vertical="top"/>
    </xf>
    <xf numFmtId="0" fontId="43" fillId="13" borderId="0" xfId="3" applyFont="1" applyFill="1" applyAlignment="1">
      <alignment horizontal="right" vertical="center"/>
    </xf>
    <xf numFmtId="0" fontId="18" fillId="13" borderId="13" xfId="3" applyFont="1" applyFill="1" applyBorder="1" applyAlignment="1">
      <alignment vertical="center" wrapText="1"/>
    </xf>
    <xf numFmtId="0" fontId="40" fillId="13" borderId="0" xfId="2" applyFont="1" applyFill="1" applyAlignment="1">
      <alignment horizontal="left" vertical="center"/>
    </xf>
    <xf numFmtId="0" fontId="28" fillId="13" borderId="0" xfId="0" applyFont="1" applyFill="1"/>
    <xf numFmtId="0" fontId="42" fillId="13" borderId="0" xfId="0" applyFont="1" applyFill="1" applyAlignment="1">
      <alignment horizontal="center"/>
    </xf>
    <xf numFmtId="0" fontId="42" fillId="13" borderId="13" xfId="0" applyFont="1" applyFill="1" applyBorder="1" applyAlignment="1">
      <alignment horizontal="left"/>
    </xf>
    <xf numFmtId="168" fontId="0" fillId="13" borderId="0" xfId="0" applyNumberFormat="1" applyFill="1" applyAlignment="1">
      <alignment horizontal="left" vertical="center"/>
    </xf>
    <xf numFmtId="0" fontId="50" fillId="13" borderId="0" xfId="2" applyFont="1" applyFill="1" applyAlignment="1">
      <alignment horizontal="right" vertical="center"/>
    </xf>
    <xf numFmtId="1" fontId="51" fillId="17" borderId="0" xfId="2" applyNumberFormat="1" applyFont="1" applyFill="1" applyAlignment="1">
      <alignment horizontal="center" vertical="center"/>
    </xf>
    <xf numFmtId="0" fontId="28" fillId="13" borderId="0" xfId="6" applyFont="1" applyFill="1" applyAlignment="1">
      <alignment horizontal="left" vertical="center"/>
    </xf>
    <xf numFmtId="0" fontId="0" fillId="13" borderId="0" xfId="0" applyFill="1" applyAlignment="1">
      <alignment horizontal="left"/>
    </xf>
    <xf numFmtId="0" fontId="0" fillId="13" borderId="13" xfId="0" applyFill="1" applyBorder="1" applyAlignment="1">
      <alignment horizontal="left" vertical="center"/>
    </xf>
    <xf numFmtId="0" fontId="28" fillId="13" borderId="0" xfId="6" applyFont="1" applyFill="1" applyAlignment="1">
      <alignment horizontal="left"/>
    </xf>
    <xf numFmtId="0" fontId="0" fillId="3" borderId="0" xfId="0" applyFill="1"/>
    <xf numFmtId="0" fontId="28" fillId="3" borderId="0" xfId="0" applyFont="1" applyFill="1" applyAlignment="1">
      <alignment horizontal="right" vertical="center"/>
    </xf>
    <xf numFmtId="179" fontId="18" fillId="75" borderId="0" xfId="2" applyNumberFormat="1" applyFont="1" applyFill="1" applyAlignment="1">
      <alignment horizontal="center" vertical="center"/>
    </xf>
    <xf numFmtId="179" fontId="18" fillId="75" borderId="13" xfId="2" applyNumberFormat="1" applyFont="1" applyFill="1" applyBorder="1" applyAlignment="1">
      <alignment horizontal="center" vertical="center"/>
    </xf>
    <xf numFmtId="171" fontId="74" fillId="19" borderId="88" xfId="0" applyNumberFormat="1" applyFont="1" applyFill="1" applyBorder="1" applyAlignment="1">
      <alignment horizontal="center" vertical="center"/>
    </xf>
    <xf numFmtId="0" fontId="74" fillId="19" borderId="88" xfId="0" applyFont="1" applyFill="1" applyBorder="1" applyAlignment="1">
      <alignment horizontal="center" vertical="center"/>
    </xf>
    <xf numFmtId="172" fontId="74" fillId="19" borderId="88" xfId="0" applyNumberFormat="1" applyFont="1" applyFill="1" applyBorder="1" applyAlignment="1">
      <alignment horizontal="center" vertical="center"/>
    </xf>
    <xf numFmtId="0" fontId="121" fillId="13" borderId="0" xfId="2" applyFont="1" applyFill="1" applyAlignment="1" applyProtection="1">
      <alignment horizontal="left" vertical="center"/>
      <protection locked="0"/>
    </xf>
    <xf numFmtId="0" fontId="8" fillId="37" borderId="4" xfId="0" applyFont="1" applyFill="1" applyBorder="1" applyAlignment="1">
      <alignment horizontal="right" vertical="center"/>
    </xf>
    <xf numFmtId="0" fontId="28" fillId="13" borderId="0" xfId="0" applyFont="1" applyFill="1" applyAlignment="1">
      <alignment vertical="center"/>
    </xf>
    <xf numFmtId="0" fontId="41" fillId="13" borderId="0" xfId="0" applyFont="1" applyFill="1"/>
    <xf numFmtId="0" fontId="13" fillId="6" borderId="89" xfId="2" applyFont="1" applyFill="1" applyBorder="1" applyAlignment="1" applyProtection="1">
      <alignment horizontal="center"/>
      <protection locked="0"/>
    </xf>
    <xf numFmtId="0" fontId="12" fillId="6" borderId="49" xfId="2" applyFont="1" applyFill="1" applyBorder="1" applyAlignment="1" applyProtection="1">
      <alignment horizontal="center"/>
      <protection locked="0"/>
    </xf>
    <xf numFmtId="0" fontId="59" fillId="3" borderId="49" xfId="2" applyFont="1" applyFill="1" applyBorder="1" applyAlignment="1" applyProtection="1">
      <alignment horizontal="center" vertical="center"/>
      <protection hidden="1"/>
    </xf>
    <xf numFmtId="0" fontId="10" fillId="13" borderId="41" xfId="2" applyFont="1" applyFill="1" applyBorder="1" applyAlignment="1">
      <alignment horizontal="center"/>
    </xf>
    <xf numFmtId="0" fontId="13" fillId="6" borderId="33" xfId="2" applyFont="1" applyFill="1" applyBorder="1" applyAlignment="1" applyProtection="1">
      <alignment horizontal="center" vertical="center"/>
      <protection hidden="1"/>
    </xf>
    <xf numFmtId="0" fontId="10" fillId="13" borderId="21" xfId="3" applyFont="1" applyFill="1" applyBorder="1" applyAlignment="1">
      <alignment horizontal="center" vertical="center"/>
    </xf>
    <xf numFmtId="164" fontId="14" fillId="24" borderId="92" xfId="2" applyNumberFormat="1" applyFont="1" applyFill="1" applyBorder="1" applyAlignment="1">
      <alignment horizontal="center" vertical="center"/>
    </xf>
    <xf numFmtId="164" fontId="66" fillId="7" borderId="23" xfId="2" applyNumberFormat="1" applyFont="1" applyFill="1" applyBorder="1" applyAlignment="1">
      <alignment horizontal="center" vertical="center"/>
    </xf>
    <xf numFmtId="0" fontId="87" fillId="0" borderId="13" xfId="2" applyFont="1" applyBorder="1" applyAlignment="1">
      <alignment horizontal="left" vertical="center"/>
    </xf>
    <xf numFmtId="1" fontId="10" fillId="78" borderId="13" xfId="2" applyNumberFormat="1" applyFont="1" applyFill="1" applyBorder="1" applyAlignment="1">
      <alignment horizontal="right" vertical="center"/>
    </xf>
    <xf numFmtId="0" fontId="63" fillId="5" borderId="33" xfId="15" applyFont="1" applyFill="1" applyBorder="1" applyAlignment="1">
      <alignment horizontal="right" vertical="center"/>
    </xf>
    <xf numFmtId="1" fontId="63" fillId="27" borderId="64" xfId="2" applyNumberFormat="1" applyFont="1" applyFill="1" applyBorder="1" applyAlignment="1">
      <alignment horizontal="center" vertical="center" wrapText="1"/>
    </xf>
    <xf numFmtId="1" fontId="63" fillId="30" borderId="4" xfId="2" applyNumberFormat="1" applyFont="1" applyFill="1" applyBorder="1" applyAlignment="1">
      <alignment horizontal="center" vertical="center"/>
    </xf>
    <xf numFmtId="2" fontId="1" fillId="26" borderId="0" xfId="13" applyNumberFormat="1" applyFill="1" applyAlignment="1" applyProtection="1">
      <alignment horizontal="center" vertical="center"/>
      <protection locked="0"/>
    </xf>
    <xf numFmtId="167" fontId="18" fillId="5" borderId="0" xfId="2" applyNumberFormat="1" applyFont="1" applyFill="1" applyAlignment="1">
      <alignment horizontal="center" vertical="center"/>
    </xf>
    <xf numFmtId="1" fontId="63" fillId="30" borderId="0" xfId="2" applyNumberFormat="1" applyFont="1" applyFill="1" applyAlignment="1">
      <alignment horizontal="center" vertical="center"/>
    </xf>
    <xf numFmtId="166" fontId="123" fillId="13" borderId="0" xfId="2" applyNumberFormat="1" applyFont="1" applyFill="1" applyAlignment="1">
      <alignment horizontal="center" vertical="center"/>
    </xf>
    <xf numFmtId="1" fontId="10" fillId="79" borderId="0" xfId="2" applyNumberFormat="1" applyFont="1" applyFill="1" applyAlignment="1">
      <alignment horizontal="left" vertical="center"/>
    </xf>
    <xf numFmtId="1" fontId="18" fillId="78" borderId="0" xfId="2" applyNumberFormat="1" applyFont="1" applyFill="1" applyAlignment="1">
      <alignment horizontal="right" vertical="center"/>
    </xf>
    <xf numFmtId="183" fontId="56" fillId="13" borderId="0" xfId="2" applyNumberFormat="1" applyFont="1" applyFill="1" applyAlignment="1">
      <alignment horizontal="center" vertical="center"/>
    </xf>
    <xf numFmtId="1" fontId="10" fillId="78" borderId="0" xfId="2" applyNumberFormat="1" applyFont="1" applyFill="1" applyAlignment="1">
      <alignment horizontal="center" vertical="center"/>
    </xf>
    <xf numFmtId="0" fontId="31" fillId="3" borderId="93" xfId="12" applyFont="1" applyFill="1" applyBorder="1" applyAlignment="1">
      <alignment horizontal="center" vertical="center"/>
    </xf>
    <xf numFmtId="0" fontId="28" fillId="13" borderId="0" xfId="0" applyFont="1" applyFill="1" applyAlignment="1">
      <alignment vertical="top"/>
    </xf>
    <xf numFmtId="0" fontId="0" fillId="13" borderId="0" xfId="0" applyFill="1" applyAlignment="1">
      <alignment vertical="top"/>
    </xf>
    <xf numFmtId="0" fontId="0" fillId="13" borderId="0" xfId="0" applyFill="1" applyAlignment="1">
      <alignment vertical="center"/>
    </xf>
    <xf numFmtId="166" fontId="82" fillId="13" borderId="0" xfId="2" applyNumberFormat="1" applyFont="1" applyFill="1" applyAlignment="1">
      <alignment horizontal="center" vertical="top" wrapText="1"/>
    </xf>
    <xf numFmtId="166" fontId="82" fillId="13" borderId="13" xfId="2" applyNumberFormat="1" applyFont="1" applyFill="1" applyBorder="1" applyAlignment="1">
      <alignment horizontal="center" vertical="top" wrapText="1"/>
    </xf>
    <xf numFmtId="0" fontId="10" fillId="5" borderId="94" xfId="2" applyFont="1" applyFill="1" applyBorder="1" applyAlignment="1">
      <alignment horizontal="center"/>
    </xf>
    <xf numFmtId="0" fontId="10" fillId="5" borderId="97" xfId="3" applyFont="1" applyFill="1" applyBorder="1" applyAlignment="1">
      <alignment horizontal="center" vertical="center"/>
    </xf>
    <xf numFmtId="0" fontId="122" fillId="5" borderId="98" xfId="3" applyFont="1" applyFill="1" applyBorder="1" applyAlignment="1">
      <alignment horizontal="left" vertical="center"/>
    </xf>
    <xf numFmtId="166" fontId="123" fillId="5" borderId="99" xfId="2" applyNumberFormat="1" applyFont="1" applyFill="1" applyBorder="1" applyAlignment="1">
      <alignment horizontal="center" vertical="center"/>
    </xf>
    <xf numFmtId="1" fontId="10" fillId="81" borderId="81" xfId="2" applyNumberFormat="1" applyFont="1" applyFill="1" applyBorder="1" applyAlignment="1">
      <alignment horizontal="center" vertical="center"/>
    </xf>
    <xf numFmtId="1" fontId="18" fillId="25" borderId="0" xfId="2" applyNumberFormat="1" applyFont="1" applyFill="1" applyAlignment="1">
      <alignment horizontal="right" vertical="center"/>
    </xf>
    <xf numFmtId="183" fontId="56" fillId="7" borderId="65" xfId="2" applyNumberFormat="1" applyFont="1" applyFill="1" applyBorder="1" applyAlignment="1">
      <alignment horizontal="center" vertical="center"/>
    </xf>
    <xf numFmtId="166" fontId="123" fillId="5" borderId="100" xfId="2" applyNumberFormat="1" applyFont="1" applyFill="1" applyBorder="1" applyAlignment="1">
      <alignment horizontal="center" vertical="center"/>
    </xf>
    <xf numFmtId="1" fontId="10" fillId="30" borderId="101" xfId="2" applyNumberFormat="1" applyFont="1" applyFill="1" applyBorder="1" applyAlignment="1">
      <alignment horizontal="center" vertical="center"/>
    </xf>
    <xf numFmtId="166" fontId="123" fillId="80" borderId="99" xfId="2" applyNumberFormat="1" applyFont="1" applyFill="1" applyBorder="1" applyAlignment="1">
      <alignment horizontal="center" vertical="center"/>
    </xf>
    <xf numFmtId="166" fontId="123" fillId="50" borderId="81" xfId="2" applyNumberFormat="1" applyFont="1" applyFill="1" applyBorder="1" applyAlignment="1">
      <alignment horizontal="center" vertical="center"/>
    </xf>
    <xf numFmtId="1" fontId="10" fillId="28" borderId="29" xfId="2" applyNumberFormat="1" applyFont="1" applyFill="1" applyBorder="1" applyAlignment="1">
      <alignment horizontal="center" vertical="center"/>
    </xf>
    <xf numFmtId="166" fontId="123" fillId="80" borderId="0" xfId="2" applyNumberFormat="1" applyFont="1" applyFill="1" applyAlignment="1">
      <alignment horizontal="center" vertical="center"/>
    </xf>
    <xf numFmtId="1" fontId="10" fillId="81" borderId="0" xfId="2" applyNumberFormat="1" applyFont="1" applyFill="1" applyAlignment="1">
      <alignment horizontal="center" vertical="center"/>
    </xf>
    <xf numFmtId="183" fontId="56" fillId="7" borderId="0" xfId="2" applyNumberFormat="1" applyFont="1" applyFill="1" applyAlignment="1">
      <alignment horizontal="center" vertical="center"/>
    </xf>
    <xf numFmtId="166" fontId="123" fillId="50" borderId="0" xfId="2" applyNumberFormat="1" applyFont="1" applyFill="1" applyAlignment="1">
      <alignment horizontal="center" vertical="center"/>
    </xf>
    <xf numFmtId="1" fontId="10" fillId="28" borderId="13" xfId="2" applyNumberFormat="1" applyFont="1" applyFill="1" applyBorder="1" applyAlignment="1">
      <alignment horizontal="right" vertical="center"/>
    </xf>
    <xf numFmtId="0" fontId="68" fillId="13" borderId="0" xfId="7" applyFont="1" applyFill="1" applyAlignment="1">
      <alignment vertical="center"/>
    </xf>
    <xf numFmtId="0" fontId="68" fillId="13" borderId="0" xfId="7" applyFont="1" applyFill="1" applyAlignment="1">
      <alignment horizontal="center" vertical="center"/>
    </xf>
    <xf numFmtId="0" fontId="68" fillId="13" borderId="13" xfId="7" applyFont="1" applyFill="1" applyBorder="1" applyAlignment="1">
      <alignment vertical="center"/>
    </xf>
    <xf numFmtId="0" fontId="26" fillId="72" borderId="0" xfId="7" applyFont="1" applyFill="1" applyAlignment="1">
      <alignment vertical="center"/>
    </xf>
    <xf numFmtId="0" fontId="28" fillId="13" borderId="0" xfId="6" applyFont="1" applyFill="1"/>
    <xf numFmtId="0" fontId="13" fillId="6" borderId="102" xfId="2" applyFont="1" applyFill="1" applyBorder="1" applyAlignment="1" applyProtection="1">
      <alignment horizontal="center"/>
      <protection locked="0"/>
    </xf>
    <xf numFmtId="0" fontId="12" fillId="6" borderId="1" xfId="2" applyFont="1" applyFill="1" applyBorder="1" applyAlignment="1" applyProtection="1">
      <alignment horizontal="center"/>
      <protection locked="0"/>
    </xf>
    <xf numFmtId="0" fontId="59" fillId="3" borderId="18" xfId="2" applyFont="1" applyFill="1" applyBorder="1" applyAlignment="1" applyProtection="1">
      <alignment horizontal="center" vertical="center"/>
      <protection hidden="1"/>
    </xf>
    <xf numFmtId="0" fontId="10" fillId="5" borderId="104" xfId="2" applyFont="1" applyFill="1" applyBorder="1" applyAlignment="1">
      <alignment horizontal="center"/>
    </xf>
    <xf numFmtId="0" fontId="13" fillId="6" borderId="0" xfId="4" applyFont="1" applyFill="1" applyAlignment="1">
      <alignment horizontal="center" vertical="center"/>
    </xf>
    <xf numFmtId="0" fontId="10" fillId="5" borderId="17" xfId="3" applyFont="1" applyFill="1" applyBorder="1" applyAlignment="1">
      <alignment horizontal="center" vertical="center"/>
    </xf>
    <xf numFmtId="2" fontId="14" fillId="24" borderId="107" xfId="2" applyNumberFormat="1" applyFont="1" applyFill="1" applyBorder="1" applyAlignment="1">
      <alignment horizontal="center" vertical="center"/>
    </xf>
    <xf numFmtId="1" fontId="14" fillId="7" borderId="108" xfId="2" applyNumberFormat="1" applyFont="1" applyFill="1" applyBorder="1" applyAlignment="1">
      <alignment horizontal="center" vertical="center"/>
    </xf>
    <xf numFmtId="0" fontId="31" fillId="3" borderId="109" xfId="12" applyFont="1" applyFill="1" applyBorder="1" applyAlignment="1">
      <alignment horizontal="center" vertical="center"/>
    </xf>
    <xf numFmtId="1" fontId="38" fillId="7" borderId="81" xfId="2" applyNumberFormat="1" applyFont="1" applyFill="1" applyBorder="1" applyAlignment="1">
      <alignment horizontal="center" vertical="center"/>
    </xf>
    <xf numFmtId="0" fontId="124" fillId="5" borderId="110" xfId="2" applyFont="1" applyFill="1" applyBorder="1" applyAlignment="1" applyProtection="1">
      <alignment vertical="center"/>
      <protection hidden="1"/>
    </xf>
    <xf numFmtId="0" fontId="122" fillId="5" borderId="111" xfId="3" applyFont="1" applyFill="1" applyBorder="1" applyAlignment="1">
      <alignment horizontal="left" vertical="center"/>
    </xf>
    <xf numFmtId="1" fontId="14" fillId="24" borderId="92" xfId="2" applyNumberFormat="1" applyFont="1" applyFill="1" applyBorder="1" applyAlignment="1">
      <alignment horizontal="center" vertical="center"/>
    </xf>
    <xf numFmtId="1" fontId="14" fillId="7" borderId="112" xfId="2" applyNumberFormat="1" applyFont="1" applyFill="1" applyBorder="1" applyAlignment="1">
      <alignment horizontal="center" vertical="center"/>
    </xf>
    <xf numFmtId="1" fontId="14" fillId="13" borderId="0" xfId="2" applyNumberFormat="1" applyFont="1" applyFill="1" applyAlignment="1">
      <alignment horizontal="center" vertical="center"/>
    </xf>
    <xf numFmtId="0" fontId="31" fillId="13" borderId="0" xfId="12" applyFont="1" applyFill="1" applyAlignment="1">
      <alignment horizontal="center" vertical="center"/>
    </xf>
    <xf numFmtId="1" fontId="38" fillId="13" borderId="0" xfId="2" applyNumberFormat="1" applyFont="1" applyFill="1" applyAlignment="1">
      <alignment horizontal="center" vertical="center"/>
    </xf>
    <xf numFmtId="0" fontId="124" fillId="13" borderId="0" xfId="2" applyFont="1" applyFill="1" applyAlignment="1" applyProtection="1">
      <alignment vertical="center"/>
      <protection hidden="1"/>
    </xf>
    <xf numFmtId="0" fontId="122" fillId="13" borderId="0" xfId="3" applyFont="1" applyFill="1" applyAlignment="1">
      <alignment horizontal="left" vertical="center"/>
    </xf>
    <xf numFmtId="0" fontId="37" fillId="13" borderId="0" xfId="2" applyFont="1" applyFill="1" applyAlignment="1" applyProtection="1">
      <alignment horizontal="left" vertical="center"/>
      <protection locked="0"/>
    </xf>
    <xf numFmtId="0" fontId="11" fillId="13" borderId="0" xfId="2" applyFont="1" applyFill="1" applyAlignment="1">
      <alignment horizontal="left" vertical="center"/>
    </xf>
    <xf numFmtId="1" fontId="14" fillId="82" borderId="113" xfId="2" applyNumberFormat="1" applyFont="1" applyFill="1" applyBorder="1" applyAlignment="1">
      <alignment horizontal="left" vertical="center"/>
    </xf>
    <xf numFmtId="0" fontId="69" fillId="29" borderId="88" xfId="2" applyFont="1" applyFill="1" applyBorder="1" applyAlignment="1" applyProtection="1">
      <alignment horizontal="center" vertical="center"/>
      <protection hidden="1"/>
    </xf>
    <xf numFmtId="1" fontId="18" fillId="28" borderId="116" xfId="2" applyNumberFormat="1" applyFont="1" applyFill="1" applyBorder="1" applyAlignment="1">
      <alignment horizontal="center" vertical="center"/>
    </xf>
    <xf numFmtId="1" fontId="31" fillId="28" borderId="117" xfId="2" applyNumberFormat="1" applyFont="1" applyFill="1" applyBorder="1" applyAlignment="1">
      <alignment horizontal="left" vertical="center"/>
    </xf>
    <xf numFmtId="0" fontId="1" fillId="3" borderId="16" xfId="6" applyFill="1" applyBorder="1" applyAlignment="1">
      <alignment horizontal="center" vertical="center"/>
    </xf>
    <xf numFmtId="0" fontId="1" fillId="3" borderId="0" xfId="6" applyFill="1" applyAlignment="1">
      <alignment horizontal="center" vertical="center"/>
    </xf>
    <xf numFmtId="1" fontId="18" fillId="30" borderId="81" xfId="2" applyNumberFormat="1" applyFont="1" applyFill="1" applyBorder="1" applyAlignment="1">
      <alignment horizontal="left" vertical="center"/>
    </xf>
    <xf numFmtId="1" fontId="31" fillId="30" borderId="79" xfId="2" applyNumberFormat="1" applyFont="1" applyFill="1" applyBorder="1" applyAlignment="1">
      <alignment horizontal="left" vertical="center"/>
    </xf>
    <xf numFmtId="0" fontId="63" fillId="31" borderId="39" xfId="2" applyFont="1" applyFill="1" applyBorder="1" applyAlignment="1" applyProtection="1">
      <alignment horizontal="center" vertical="center"/>
      <protection hidden="1"/>
    </xf>
    <xf numFmtId="0" fontId="63" fillId="52" borderId="88" xfId="2" applyFont="1" applyFill="1" applyBorder="1" applyAlignment="1" applyProtection="1">
      <alignment horizontal="center" vertical="center"/>
      <protection hidden="1"/>
    </xf>
    <xf numFmtId="1" fontId="31" fillId="28" borderId="118" xfId="2" applyNumberFormat="1" applyFont="1" applyFill="1" applyBorder="1" applyAlignment="1">
      <alignment horizontal="left" vertical="center"/>
    </xf>
    <xf numFmtId="0" fontId="1" fillId="13" borderId="16" xfId="6" applyFill="1" applyBorder="1" applyAlignment="1">
      <alignment vertical="center"/>
    </xf>
    <xf numFmtId="0" fontId="1" fillId="13" borderId="0" xfId="6" applyFill="1" applyAlignment="1">
      <alignment vertical="center"/>
    </xf>
    <xf numFmtId="0" fontId="1" fillId="5" borderId="0" xfId="6" applyFill="1"/>
    <xf numFmtId="0" fontId="63" fillId="13" borderId="16" xfId="2" quotePrefix="1" applyFont="1" applyFill="1" applyBorder="1" applyAlignment="1" applyProtection="1">
      <alignment vertical="center"/>
      <protection hidden="1"/>
    </xf>
    <xf numFmtId="0" fontId="71" fillId="13" borderId="0" xfId="6" applyFont="1" applyFill="1" applyAlignment="1">
      <alignment vertical="center"/>
    </xf>
    <xf numFmtId="0" fontId="13" fillId="13" borderId="0" xfId="2" applyFont="1" applyFill="1" applyAlignment="1">
      <alignment vertical="center" wrapText="1"/>
    </xf>
    <xf numFmtId="0" fontId="29" fillId="83" borderId="34" xfId="9" applyFont="1" applyFill="1" applyBorder="1" applyAlignment="1">
      <alignment horizontal="center" vertical="center"/>
    </xf>
    <xf numFmtId="0" fontId="77" fillId="13" borderId="0" xfId="6" applyFont="1" applyFill="1" applyAlignment="1">
      <alignment vertical="center"/>
    </xf>
    <xf numFmtId="0" fontId="125" fillId="0" borderId="0" xfId="0" applyFont="1" applyAlignment="1">
      <alignment horizontal="center" vertical="center"/>
    </xf>
    <xf numFmtId="0" fontId="126" fillId="0" borderId="0" xfId="0" applyFont="1" applyAlignment="1">
      <alignment horizontal="center" vertical="center" wrapText="1"/>
    </xf>
    <xf numFmtId="0" fontId="88" fillId="36" borderId="49" xfId="3" applyFont="1" applyFill="1" applyBorder="1" applyAlignment="1">
      <alignment vertical="center"/>
    </xf>
    <xf numFmtId="0" fontId="0" fillId="36" borderId="49" xfId="0" applyFill="1" applyBorder="1"/>
    <xf numFmtId="0" fontId="63" fillId="5" borderId="49" xfId="7" applyFont="1" applyFill="1" applyBorder="1" applyAlignment="1">
      <alignment horizontal="right" vertical="center"/>
    </xf>
    <xf numFmtId="0" fontId="125" fillId="84" borderId="0" xfId="0" applyFont="1" applyFill="1" applyAlignment="1">
      <alignment horizontal="center" vertical="center"/>
    </xf>
    <xf numFmtId="0" fontId="125" fillId="85" borderId="0" xfId="0" applyFont="1" applyFill="1" applyAlignment="1">
      <alignment horizontal="center" vertical="center"/>
    </xf>
    <xf numFmtId="164" fontId="66" fillId="7" borderId="119" xfId="2" applyNumberFormat="1" applyFont="1" applyFill="1" applyBorder="1" applyAlignment="1">
      <alignment horizontal="center" vertical="center"/>
    </xf>
    <xf numFmtId="0" fontId="127" fillId="13" borderId="0" xfId="2" applyFont="1" applyFill="1" applyAlignment="1">
      <alignment horizontal="left" vertical="center"/>
    </xf>
    <xf numFmtId="0" fontId="128" fillId="13" borderId="0" xfId="6" applyFont="1" applyFill="1" applyAlignment="1">
      <alignment vertical="center"/>
    </xf>
    <xf numFmtId="0" fontId="88" fillId="13" borderId="0" xfId="9" applyFont="1" applyFill="1" applyAlignment="1">
      <alignment vertical="center"/>
    </xf>
    <xf numFmtId="0" fontId="128" fillId="13" borderId="0" xfId="6" applyFont="1" applyFill="1" applyAlignment="1">
      <alignment horizontal="left" vertical="center"/>
    </xf>
    <xf numFmtId="0" fontId="88" fillId="13" borderId="0" xfId="6" applyFont="1" applyFill="1" applyAlignment="1">
      <alignment horizontal="left" vertical="center"/>
    </xf>
    <xf numFmtId="0" fontId="128" fillId="13" borderId="0" xfId="0" applyFont="1" applyFill="1" applyAlignment="1">
      <alignment vertical="center"/>
    </xf>
    <xf numFmtId="0" fontId="119" fillId="13" borderId="0" xfId="2" applyFont="1" applyFill="1" applyAlignment="1" applyProtection="1">
      <alignment vertical="center"/>
      <protection hidden="1"/>
    </xf>
    <xf numFmtId="0" fontId="90" fillId="22" borderId="0" xfId="6" applyFont="1" applyFill="1" applyAlignment="1">
      <alignment horizontal="center" vertical="center"/>
    </xf>
    <xf numFmtId="0" fontId="129" fillId="7" borderId="120" xfId="0" applyFont="1" applyFill="1" applyBorder="1" applyAlignment="1">
      <alignment horizontal="center" vertical="center"/>
    </xf>
    <xf numFmtId="0" fontId="90" fillId="13" borderId="0" xfId="0" applyFont="1" applyFill="1" applyAlignment="1">
      <alignment horizontal="left" vertical="center"/>
    </xf>
    <xf numFmtId="0" fontId="130" fillId="7" borderId="0" xfId="0" applyFont="1" applyFill="1" applyAlignment="1">
      <alignment horizontal="center" vertical="center"/>
    </xf>
    <xf numFmtId="0" fontId="68" fillId="3" borderId="49" xfId="2" applyFont="1" applyFill="1" applyBorder="1" applyAlignment="1">
      <alignment vertical="center"/>
    </xf>
    <xf numFmtId="0" fontId="68" fillId="5" borderId="0" xfId="7" applyFont="1" applyFill="1" applyAlignment="1">
      <alignment vertical="center"/>
    </xf>
    <xf numFmtId="0" fontId="68" fillId="5" borderId="0" xfId="7" applyFont="1" applyFill="1" applyAlignment="1">
      <alignment horizontal="center" vertical="center"/>
    </xf>
    <xf numFmtId="0" fontId="68" fillId="5" borderId="13" xfId="7" applyFont="1" applyFill="1" applyBorder="1" applyAlignment="1">
      <alignment vertical="center"/>
    </xf>
    <xf numFmtId="169" fontId="13" fillId="23" borderId="95" xfId="2" applyNumberFormat="1" applyFont="1" applyFill="1" applyBorder="1" applyAlignment="1">
      <alignment horizontal="center" vertical="center"/>
    </xf>
    <xf numFmtId="169" fontId="13" fillId="23" borderId="103" xfId="2" applyNumberFormat="1" applyFont="1" applyFill="1" applyBorder="1" applyAlignment="1">
      <alignment horizontal="center" vertical="center"/>
    </xf>
    <xf numFmtId="0" fontId="77" fillId="5" borderId="0" xfId="6" applyFont="1" applyFill="1" applyAlignment="1">
      <alignment vertical="center"/>
    </xf>
    <xf numFmtId="0" fontId="88" fillId="5" borderId="0" xfId="24" applyFont="1" applyFill="1" applyAlignment="1">
      <alignment vertical="center"/>
    </xf>
    <xf numFmtId="0" fontId="28" fillId="5" borderId="0" xfId="24" applyFont="1" applyFill="1" applyAlignment="1">
      <alignment vertical="center"/>
    </xf>
    <xf numFmtId="0" fontId="118" fillId="5" borderId="0" xfId="2" applyFont="1" applyFill="1" applyAlignment="1">
      <alignment horizontal="center" vertical="center"/>
    </xf>
    <xf numFmtId="0" fontId="121" fillId="19" borderId="0" xfId="2" applyFont="1" applyFill="1" applyAlignment="1">
      <alignment horizontal="left" vertical="center"/>
    </xf>
    <xf numFmtId="0" fontId="37" fillId="15" borderId="0" xfId="2" applyFont="1" applyFill="1" applyAlignment="1">
      <alignment horizontal="center" vertical="center"/>
    </xf>
    <xf numFmtId="0" fontId="11" fillId="15" borderId="0" xfId="2" applyFont="1" applyFill="1" applyAlignment="1">
      <alignment horizontal="left" vertical="center"/>
    </xf>
    <xf numFmtId="0" fontId="88" fillId="5" borderId="0" xfId="0" applyFont="1" applyFill="1"/>
    <xf numFmtId="0" fontId="88" fillId="5" borderId="13" xfId="0" applyFont="1" applyFill="1" applyBorder="1" applyAlignment="1">
      <alignment vertical="center"/>
    </xf>
    <xf numFmtId="0" fontId="26" fillId="5" borderId="0" xfId="2" applyFont="1" applyFill="1" applyAlignment="1" applyProtection="1">
      <alignment vertical="center"/>
      <protection locked="0"/>
    </xf>
    <xf numFmtId="0" fontId="26" fillId="5" borderId="13" xfId="2" applyFont="1" applyFill="1" applyBorder="1" applyAlignment="1" applyProtection="1">
      <alignment vertical="center"/>
      <protection locked="0"/>
    </xf>
    <xf numFmtId="0" fontId="122" fillId="5" borderId="0" xfId="2" applyFont="1" applyFill="1" applyAlignment="1">
      <alignment horizontal="left" vertical="center"/>
    </xf>
    <xf numFmtId="0" fontId="88" fillId="5" borderId="0" xfId="6" applyFont="1" applyFill="1"/>
    <xf numFmtId="0" fontId="41" fillId="59" borderId="0" xfId="25" applyFont="1" applyFill="1" applyAlignment="1">
      <alignment horizontal="center" vertical="center"/>
    </xf>
    <xf numFmtId="0" fontId="41" fillId="5" borderId="0" xfId="24" applyFont="1" applyFill="1" applyAlignment="1">
      <alignment vertical="center"/>
    </xf>
    <xf numFmtId="0" fontId="133" fillId="5" borderId="0" xfId="10" applyFont="1" applyFill="1" applyAlignment="1">
      <alignment horizontal="right" vertical="center"/>
    </xf>
    <xf numFmtId="0" fontId="134" fillId="34" borderId="0" xfId="2" applyFont="1" applyFill="1" applyAlignment="1" applyProtection="1">
      <alignment vertical="center"/>
      <protection hidden="1"/>
    </xf>
    <xf numFmtId="0" fontId="44" fillId="5" borderId="0" xfId="2" applyFont="1" applyFill="1" applyAlignment="1">
      <alignment vertical="center"/>
    </xf>
    <xf numFmtId="0" fontId="90" fillId="5" borderId="0" xfId="2" applyFont="1" applyFill="1" applyAlignment="1">
      <alignment vertical="center"/>
    </xf>
    <xf numFmtId="0" fontId="90" fillId="5" borderId="0" xfId="2" applyFont="1" applyFill="1" applyAlignment="1">
      <alignment vertical="center" wrapText="1"/>
    </xf>
    <xf numFmtId="0" fontId="44" fillId="5" borderId="0" xfId="2" applyFont="1" applyFill="1" applyAlignment="1" applyProtection="1">
      <alignment horizontal="left" vertical="center"/>
      <protection locked="0"/>
    </xf>
    <xf numFmtId="0" fontId="63" fillId="5" borderId="0" xfId="2" applyFont="1" applyFill="1" applyProtection="1">
      <protection locked="0"/>
    </xf>
    <xf numFmtId="0" fontId="28" fillId="5" borderId="0" xfId="6" applyFont="1" applyFill="1"/>
    <xf numFmtId="1" fontId="90" fillId="17" borderId="0" xfId="2" applyNumberFormat="1" applyFont="1" applyFill="1" applyAlignment="1" applyProtection="1">
      <alignment horizontal="center" vertical="center"/>
      <protection hidden="1"/>
    </xf>
    <xf numFmtId="1" fontId="63" fillId="5" borderId="0" xfId="2" applyNumberFormat="1" applyFont="1" applyFill="1" applyAlignment="1" applyProtection="1">
      <alignment vertical="center" wrapText="1"/>
      <protection hidden="1"/>
    </xf>
    <xf numFmtId="0" fontId="28" fillId="5" borderId="0" xfId="6" applyFont="1" applyFill="1" applyAlignment="1">
      <alignment vertical="center"/>
    </xf>
    <xf numFmtId="0" fontId="44" fillId="5" borderId="0" xfId="24" applyFont="1" applyFill="1" applyAlignment="1">
      <alignment vertical="center"/>
    </xf>
    <xf numFmtId="0" fontId="44" fillId="5" borderId="0" xfId="2" applyFont="1" applyFill="1" applyAlignment="1" applyProtection="1">
      <alignment horizontal="center" vertical="center"/>
      <protection locked="0"/>
    </xf>
    <xf numFmtId="0" fontId="37" fillId="86" borderId="0" xfId="2" applyFont="1" applyFill="1" applyAlignment="1" applyProtection="1">
      <alignment horizontal="right" vertical="center" wrapText="1"/>
      <protection hidden="1"/>
    </xf>
    <xf numFmtId="186" fontId="68" fillId="86" borderId="122" xfId="2" applyNumberFormat="1" applyFont="1" applyFill="1" applyBorder="1" applyAlignment="1">
      <alignment horizontal="center" vertical="center"/>
    </xf>
    <xf numFmtId="0" fontId="23" fillId="87" borderId="1" xfId="2" applyFont="1" applyFill="1" applyBorder="1" applyAlignment="1" applyProtection="1">
      <alignment horizontal="right" vertical="center" wrapText="1"/>
      <protection hidden="1"/>
    </xf>
    <xf numFmtId="179" fontId="23" fillId="88" borderId="123" xfId="2" applyNumberFormat="1" applyFont="1" applyFill="1" applyBorder="1" applyAlignment="1" applyProtection="1">
      <alignment horizontal="center" vertical="center" wrapText="1"/>
      <protection hidden="1"/>
    </xf>
    <xf numFmtId="0" fontId="90" fillId="5" borderId="5" xfId="2" applyFont="1" applyFill="1" applyBorder="1" applyAlignment="1" applyProtection="1">
      <alignment horizontal="center"/>
      <protection locked="0"/>
    </xf>
    <xf numFmtId="0" fontId="68" fillId="5" borderId="124" xfId="2" applyFont="1" applyFill="1" applyBorder="1" applyAlignment="1" applyProtection="1">
      <alignment horizontal="center"/>
      <protection locked="0"/>
    </xf>
    <xf numFmtId="186" fontId="63" fillId="0" borderId="125" xfId="2" applyNumberFormat="1" applyFont="1" applyBorder="1" applyAlignment="1">
      <alignment horizontal="center" vertical="center"/>
    </xf>
    <xf numFmtId="0" fontId="57" fillId="14" borderId="127" xfId="6" applyFont="1" applyFill="1" applyBorder="1" applyAlignment="1">
      <alignment horizontal="center" vertical="center"/>
    </xf>
    <xf numFmtId="0" fontId="57" fillId="14" borderId="88" xfId="6" applyFont="1" applyFill="1" applyBorder="1" applyAlignment="1">
      <alignment horizontal="center" vertical="center"/>
    </xf>
    <xf numFmtId="0" fontId="4" fillId="22" borderId="128" xfId="6" applyFont="1" applyFill="1" applyBorder="1" applyAlignment="1">
      <alignment horizontal="left" vertical="center"/>
    </xf>
    <xf numFmtId="0" fontId="39" fillId="31" borderId="129" xfId="2" applyFont="1" applyFill="1" applyBorder="1" applyAlignment="1" applyProtection="1">
      <alignment horizontal="center" vertical="center"/>
      <protection hidden="1"/>
    </xf>
    <xf numFmtId="0" fontId="39" fillId="34" borderId="130" xfId="2" applyFont="1" applyFill="1" applyBorder="1" applyAlignment="1" applyProtection="1">
      <alignment horizontal="center" vertical="center"/>
      <protection hidden="1"/>
    </xf>
    <xf numFmtId="171" fontId="74" fillId="19" borderId="127" xfId="0" applyNumberFormat="1" applyFont="1" applyFill="1" applyBorder="1" applyAlignment="1">
      <alignment horizontal="center" vertical="center"/>
    </xf>
    <xf numFmtId="172" fontId="74" fillId="19" borderId="131" xfId="0" applyNumberFormat="1" applyFont="1" applyFill="1" applyBorder="1" applyAlignment="1">
      <alignment horizontal="center" vertical="center"/>
    </xf>
    <xf numFmtId="0" fontId="69" fillId="29" borderId="130" xfId="2" applyFont="1" applyFill="1" applyBorder="1" applyAlignment="1" applyProtection="1">
      <alignment horizontal="center" vertical="center"/>
      <protection hidden="1"/>
    </xf>
    <xf numFmtId="0" fontId="77" fillId="13" borderId="18" xfId="6" applyFont="1" applyFill="1" applyBorder="1" applyAlignment="1">
      <alignment vertical="center"/>
    </xf>
    <xf numFmtId="0" fontId="136" fillId="13" borderId="0" xfId="0" applyFont="1" applyFill="1" applyAlignment="1">
      <alignment horizontal="left" vertical="center"/>
    </xf>
    <xf numFmtId="1" fontId="12" fillId="32" borderId="130" xfId="2" applyNumberFormat="1" applyFont="1" applyFill="1" applyBorder="1" applyAlignment="1" applyProtection="1">
      <alignment horizontal="center" vertical="center"/>
      <protection hidden="1"/>
    </xf>
    <xf numFmtId="0" fontId="4" fillId="89" borderId="132" xfId="6" applyFont="1" applyFill="1" applyBorder="1" applyAlignment="1">
      <alignment horizontal="center" vertical="center"/>
    </xf>
    <xf numFmtId="0" fontId="4" fillId="89" borderId="15" xfId="6" applyFont="1" applyFill="1" applyBorder="1" applyAlignment="1">
      <alignment horizontal="center" vertical="center"/>
    </xf>
    <xf numFmtId="0" fontId="137" fillId="89" borderId="15" xfId="6" applyFont="1" applyFill="1" applyBorder="1" applyAlignment="1">
      <alignment horizontal="left" vertical="center"/>
    </xf>
    <xf numFmtId="0" fontId="138" fillId="89" borderId="15" xfId="6" applyFont="1" applyFill="1" applyBorder="1" applyAlignment="1">
      <alignment horizontal="center" vertical="center"/>
    </xf>
    <xf numFmtId="0" fontId="139" fillId="89" borderId="15" xfId="6" applyFont="1" applyFill="1" applyBorder="1" applyAlignment="1">
      <alignment vertical="center"/>
    </xf>
    <xf numFmtId="0" fontId="68" fillId="15" borderId="133" xfId="2" applyFont="1" applyFill="1" applyBorder="1" applyAlignment="1" applyProtection="1">
      <alignment vertical="center"/>
      <protection hidden="1"/>
    </xf>
    <xf numFmtId="0" fontId="94" fillId="5" borderId="43" xfId="10" applyFont="1" applyFill="1" applyBorder="1" applyAlignment="1">
      <alignment horizontal="left" vertical="center"/>
    </xf>
    <xf numFmtId="0" fontId="94" fillId="5" borderId="44" xfId="10" applyFont="1" applyFill="1" applyBorder="1" applyAlignment="1">
      <alignment horizontal="left" vertical="center"/>
    </xf>
    <xf numFmtId="0" fontId="94" fillId="5" borderId="13" xfId="10" applyFont="1" applyFill="1" applyBorder="1" applyAlignment="1">
      <alignment horizontal="right" vertical="center"/>
    </xf>
    <xf numFmtId="0" fontId="78" fillId="5" borderId="13" xfId="2" applyFont="1" applyFill="1" applyBorder="1" applyAlignment="1" applyProtection="1">
      <alignment horizontal="left" vertical="center"/>
      <protection locked="0"/>
    </xf>
    <xf numFmtId="0" fontId="18" fillId="5" borderId="13" xfId="2" applyFont="1" applyFill="1" applyBorder="1" applyAlignment="1" applyProtection="1">
      <alignment horizontal="right" vertical="center"/>
      <protection locked="0"/>
    </xf>
    <xf numFmtId="0" fontId="63" fillId="15" borderId="78" xfId="4" applyFont="1" applyFill="1" applyBorder="1" applyAlignment="1">
      <alignment horizontal="right" vertical="center"/>
    </xf>
    <xf numFmtId="0" fontId="63" fillId="15" borderId="18" xfId="4" applyFont="1" applyFill="1" applyBorder="1" applyAlignment="1">
      <alignment horizontal="right" vertical="center"/>
    </xf>
    <xf numFmtId="0" fontId="140" fillId="5" borderId="18" xfId="5" applyFont="1" applyFill="1" applyBorder="1" applyAlignment="1">
      <alignment vertical="center"/>
    </xf>
    <xf numFmtId="0" fontId="1" fillId="5" borderId="18" xfId="6" applyFill="1" applyBorder="1"/>
    <xf numFmtId="0" fontId="1" fillId="5" borderId="30" xfId="6" applyFill="1" applyBorder="1"/>
    <xf numFmtId="0" fontId="63" fillId="5" borderId="0" xfId="4" applyFont="1" applyFill="1" applyAlignment="1">
      <alignment horizontal="right" vertical="center"/>
    </xf>
    <xf numFmtId="0" fontId="63" fillId="5" borderId="0" xfId="4" applyFont="1" applyFill="1" applyAlignment="1">
      <alignment horizontal="left" vertical="center"/>
    </xf>
    <xf numFmtId="0" fontId="15" fillId="5" borderId="0" xfId="5" applyFill="1" applyBorder="1" applyAlignment="1">
      <alignment vertical="center"/>
    </xf>
    <xf numFmtId="0" fontId="1" fillId="5" borderId="13" xfId="6" applyFill="1" applyBorder="1"/>
    <xf numFmtId="0" fontId="23" fillId="49" borderId="0" xfId="2" applyFont="1" applyFill="1" applyAlignment="1" applyProtection="1">
      <alignment vertical="center"/>
      <protection hidden="1"/>
    </xf>
    <xf numFmtId="0" fontId="68" fillId="49" borderId="0" xfId="2" applyFont="1" applyFill="1" applyAlignment="1" applyProtection="1">
      <alignment vertical="center"/>
      <protection hidden="1"/>
    </xf>
    <xf numFmtId="0" fontId="63" fillId="49" borderId="0" xfId="2" applyFont="1" applyFill="1" applyAlignment="1" applyProtection="1">
      <alignment vertical="center"/>
      <protection hidden="1"/>
    </xf>
    <xf numFmtId="0" fontId="68" fillId="49" borderId="13" xfId="2" applyFont="1" applyFill="1" applyBorder="1" applyAlignment="1" applyProtection="1">
      <alignment vertical="center"/>
      <protection hidden="1"/>
    </xf>
    <xf numFmtId="0" fontId="0" fillId="5" borderId="135" xfId="0" applyFill="1" applyBorder="1"/>
    <xf numFmtId="0" fontId="0" fillId="5" borderId="136" xfId="0" applyFill="1" applyBorder="1"/>
    <xf numFmtId="0" fontId="79" fillId="7" borderId="126" xfId="16" applyFont="1" applyFill="1" applyBorder="1" applyAlignment="1">
      <alignment horizontal="center" vertical="center"/>
    </xf>
    <xf numFmtId="0" fontId="0" fillId="5" borderId="137" xfId="0" applyFill="1" applyBorder="1"/>
    <xf numFmtId="173" fontId="80" fillId="18" borderId="123" xfId="2" applyNumberFormat="1" applyFont="1" applyFill="1" applyBorder="1" applyAlignment="1">
      <alignment horizontal="center" vertical="center"/>
    </xf>
    <xf numFmtId="173" fontId="64" fillId="18" borderId="123" xfId="2" applyNumberFormat="1" applyFont="1" applyFill="1" applyBorder="1" applyAlignment="1">
      <alignment horizontal="center" vertical="center"/>
    </xf>
    <xf numFmtId="173" fontId="41" fillId="32" borderId="123" xfId="2" applyNumberFormat="1" applyFont="1" applyFill="1" applyBorder="1" applyAlignment="1">
      <alignment horizontal="center" vertical="center"/>
    </xf>
    <xf numFmtId="173" fontId="68" fillId="19" borderId="123" xfId="2" applyNumberFormat="1" applyFont="1" applyFill="1" applyBorder="1" applyAlignment="1">
      <alignment horizontal="center" vertical="center"/>
    </xf>
    <xf numFmtId="0" fontId="43" fillId="43" borderId="137" xfId="17" applyFont="1" applyFill="1" applyBorder="1" applyAlignment="1" applyProtection="1">
      <alignment horizontal="center" vertical="center"/>
      <protection locked="0"/>
    </xf>
    <xf numFmtId="1" fontId="44" fillId="7" borderId="137" xfId="10" applyNumberFormat="1" applyFont="1" applyFill="1" applyBorder="1" applyAlignment="1">
      <alignment horizontal="center" vertical="center"/>
    </xf>
    <xf numFmtId="0" fontId="41" fillId="45" borderId="137" xfId="2" applyFont="1" applyFill="1" applyBorder="1" applyAlignment="1">
      <alignment horizontal="center" vertical="center"/>
    </xf>
    <xf numFmtId="164" fontId="80" fillId="44" borderId="137" xfId="17" applyNumberFormat="1" applyFont="1" applyFill="1" applyBorder="1" applyAlignment="1" applyProtection="1">
      <alignment horizontal="center" vertical="center"/>
      <protection locked="0"/>
    </xf>
    <xf numFmtId="165" fontId="41" fillId="44" borderId="137" xfId="2" applyNumberFormat="1" applyFont="1" applyFill="1" applyBorder="1" applyAlignment="1">
      <alignment horizontal="center" vertical="center"/>
    </xf>
    <xf numFmtId="166" fontId="80" fillId="44" borderId="137" xfId="17" applyNumberFormat="1" applyFont="1" applyFill="1" applyBorder="1" applyAlignment="1" applyProtection="1">
      <alignment horizontal="center" vertical="center"/>
      <protection locked="0"/>
    </xf>
    <xf numFmtId="0" fontId="77" fillId="5" borderId="0" xfId="0" applyFont="1" applyFill="1" applyAlignment="1">
      <alignment vertical="center"/>
    </xf>
    <xf numFmtId="0" fontId="64" fillId="5" borderId="0" xfId="0" applyFont="1" applyFill="1" applyAlignment="1">
      <alignment vertical="center"/>
    </xf>
    <xf numFmtId="0" fontId="36" fillId="5" borderId="0" xfId="0" applyFont="1" applyFill="1" applyAlignment="1">
      <alignment vertical="center"/>
    </xf>
    <xf numFmtId="0" fontId="141" fillId="5" borderId="0" xfId="0" applyFont="1" applyFill="1" applyAlignment="1">
      <alignment vertical="center"/>
    </xf>
    <xf numFmtId="0" fontId="32" fillId="83" borderId="0" xfId="2" applyFont="1" applyFill="1" applyAlignment="1" applyProtection="1">
      <alignment vertical="center"/>
      <protection hidden="1"/>
    </xf>
    <xf numFmtId="0" fontId="0" fillId="83" borderId="0" xfId="0" applyFill="1"/>
    <xf numFmtId="0" fontId="52" fillId="5" borderId="0" xfId="0" applyFont="1" applyFill="1" applyAlignment="1">
      <alignment vertical="center"/>
    </xf>
    <xf numFmtId="0" fontId="7" fillId="5" borderId="0" xfId="22" applyFont="1" applyFill="1"/>
    <xf numFmtId="0" fontId="1" fillId="5" borderId="0" xfId="22" applyFill="1"/>
    <xf numFmtId="0" fontId="4" fillId="19" borderId="0" xfId="23" applyFont="1" applyFill="1" applyAlignment="1">
      <alignment horizontal="left"/>
    </xf>
    <xf numFmtId="0" fontId="13" fillId="19" borderId="0" xfId="2" applyFont="1" applyFill="1" applyAlignment="1">
      <alignment horizontal="left"/>
    </xf>
    <xf numFmtId="0" fontId="45" fillId="5" borderId="0" xfId="2" applyFont="1" applyFill="1" applyAlignment="1">
      <alignment horizontal="center" vertical="center"/>
    </xf>
    <xf numFmtId="0" fontId="4" fillId="19" borderId="0" xfId="2" applyFont="1" applyFill="1" applyAlignment="1">
      <alignment horizontal="left"/>
    </xf>
    <xf numFmtId="0" fontId="4" fillId="19" borderId="0" xfId="2" applyFont="1" applyFill="1" applyAlignment="1">
      <alignment wrapText="1"/>
    </xf>
    <xf numFmtId="0" fontId="142" fillId="19" borderId="0" xfId="2" applyFont="1" applyFill="1" applyAlignment="1">
      <alignment horizontal="left"/>
    </xf>
    <xf numFmtId="0" fontId="142" fillId="19" borderId="0" xfId="23" applyFont="1" applyFill="1" applyAlignment="1">
      <alignment horizontal="left"/>
    </xf>
    <xf numFmtId="0" fontId="143" fillId="19" borderId="0" xfId="2" applyFont="1" applyFill="1" applyAlignment="1">
      <alignment horizontal="left"/>
    </xf>
    <xf numFmtId="0" fontId="144" fillId="19" borderId="0" xfId="22" applyFont="1" applyFill="1" applyAlignment="1">
      <alignment horizontal="left" vertical="center"/>
    </xf>
    <xf numFmtId="0" fontId="1" fillId="19" borderId="0" xfId="22" applyFill="1"/>
    <xf numFmtId="0" fontId="68" fillId="5" borderId="0" xfId="2" applyFont="1" applyFill="1" applyAlignment="1">
      <alignment horizontal="left" vertical="center"/>
    </xf>
    <xf numFmtId="0" fontId="145" fillId="5" borderId="0" xfId="5" applyFont="1" applyFill="1" applyBorder="1" applyAlignment="1">
      <alignment vertical="center"/>
    </xf>
    <xf numFmtId="0" fontId="32" fillId="2" borderId="143" xfId="7" applyFont="1" applyFill="1" applyBorder="1" applyAlignment="1">
      <alignment horizontal="center" vertical="center"/>
    </xf>
    <xf numFmtId="0" fontId="4" fillId="3" borderId="0" xfId="2" applyFont="1" applyFill="1" applyAlignment="1">
      <alignment horizontal="center" vertical="center"/>
    </xf>
    <xf numFmtId="0" fontId="70" fillId="5" borderId="0" xfId="7" applyFont="1" applyFill="1" applyAlignment="1">
      <alignment horizontal="center" vertical="center"/>
    </xf>
    <xf numFmtId="0" fontId="64" fillId="16" borderId="0" xfId="11" applyFont="1" applyFill="1" applyAlignment="1">
      <alignment horizontal="center" vertical="center"/>
    </xf>
    <xf numFmtId="0" fontId="68" fillId="5" borderId="0" xfId="6" applyFont="1" applyFill="1" applyAlignment="1">
      <alignment horizontal="left" vertical="center"/>
    </xf>
    <xf numFmtId="0" fontId="90" fillId="5" borderId="0" xfId="6" applyFont="1" applyFill="1" applyAlignment="1">
      <alignment horizontal="left" vertical="center"/>
    </xf>
    <xf numFmtId="0" fontId="36" fillId="5" borderId="0" xfId="6" applyFont="1" applyFill="1" applyAlignment="1">
      <alignment horizontal="left" vertical="center"/>
    </xf>
    <xf numFmtId="0" fontId="6" fillId="12" borderId="0" xfId="2" applyFont="1" applyFill="1" applyAlignment="1">
      <alignment horizontal="center" vertical="center"/>
    </xf>
    <xf numFmtId="0" fontId="8" fillId="90" borderId="0" xfId="26" applyFont="1" applyFill="1" applyAlignment="1">
      <alignment horizontal="center" vertical="center"/>
    </xf>
    <xf numFmtId="0" fontId="61" fillId="5" borderId="0" xfId="2" applyFont="1" applyFill="1" applyAlignment="1" applyProtection="1">
      <alignment vertical="center" wrapText="1"/>
      <protection hidden="1"/>
    </xf>
    <xf numFmtId="0" fontId="11" fillId="5" borderId="0" xfId="2" applyFont="1" applyFill="1" applyAlignment="1" applyProtection="1">
      <alignment horizontal="right" vertical="center"/>
      <protection hidden="1"/>
    </xf>
    <xf numFmtId="0" fontId="0" fillId="5" borderId="144" xfId="0" applyFill="1" applyBorder="1" applyAlignment="1">
      <alignment vertical="center"/>
    </xf>
    <xf numFmtId="0" fontId="0" fillId="5" borderId="145" xfId="0" applyFill="1" applyBorder="1" applyAlignment="1">
      <alignment vertical="center"/>
    </xf>
    <xf numFmtId="0" fontId="0" fillId="5" borderId="146" xfId="0" applyFill="1" applyBorder="1" applyAlignment="1">
      <alignment vertical="center"/>
    </xf>
    <xf numFmtId="0" fontId="29" fillId="91" borderId="0" xfId="2" applyFont="1" applyFill="1" applyAlignment="1" applyProtection="1">
      <alignment horizontal="left" vertical="center"/>
      <protection hidden="1"/>
    </xf>
    <xf numFmtId="0" fontId="29" fillId="91" borderId="13" xfId="2" applyFont="1" applyFill="1" applyBorder="1" applyAlignment="1" applyProtection="1">
      <alignment horizontal="left" vertical="center"/>
      <protection hidden="1"/>
    </xf>
    <xf numFmtId="0" fontId="29" fillId="91" borderId="0" xfId="2" applyFont="1" applyFill="1" applyAlignment="1" applyProtection="1">
      <alignment vertical="center"/>
      <protection hidden="1"/>
    </xf>
    <xf numFmtId="0" fontId="29" fillId="91" borderId="0" xfId="8" applyFont="1" applyFill="1" applyAlignment="1">
      <alignment horizontal="left" vertical="center"/>
    </xf>
    <xf numFmtId="0" fontId="29" fillId="91" borderId="0" xfId="4" applyFont="1" applyFill="1" applyAlignment="1">
      <alignment horizontal="left" vertical="center"/>
    </xf>
    <xf numFmtId="0" fontId="147" fillId="91" borderId="0" xfId="27" applyFont="1" applyFill="1" applyAlignment="1">
      <alignment horizontal="center" vertical="center"/>
    </xf>
    <xf numFmtId="0" fontId="4" fillId="72" borderId="0" xfId="2" applyFont="1" applyFill="1" applyAlignment="1">
      <alignment horizontal="center" vertical="center"/>
    </xf>
    <xf numFmtId="0" fontId="4" fillId="72" borderId="13" xfId="2" applyFont="1" applyFill="1" applyBorder="1" applyAlignment="1">
      <alignment horizontal="center" vertical="center"/>
    </xf>
    <xf numFmtId="0" fontId="4" fillId="3" borderId="34" xfId="2" applyFont="1" applyFill="1" applyBorder="1" applyAlignment="1">
      <alignment horizontal="center" vertical="center"/>
    </xf>
    <xf numFmtId="0" fontId="4" fillId="3" borderId="2" xfId="2" applyFont="1" applyFill="1" applyBorder="1" applyAlignment="1">
      <alignment horizontal="center" vertical="center"/>
    </xf>
    <xf numFmtId="0" fontId="4" fillId="3" borderId="35" xfId="2" applyFont="1" applyFill="1" applyBorder="1" applyAlignment="1">
      <alignment horizontal="center" vertical="center"/>
    </xf>
    <xf numFmtId="174" fontId="26" fillId="60" borderId="141" xfId="2" applyNumberFormat="1" applyFont="1" applyFill="1" applyBorder="1" applyAlignment="1">
      <alignment vertical="center"/>
    </xf>
    <xf numFmtId="0" fontId="26" fillId="61" borderId="141" xfId="2" applyFont="1" applyFill="1" applyBorder="1" applyAlignment="1">
      <alignment vertical="center"/>
    </xf>
    <xf numFmtId="0" fontId="26" fillId="63" borderId="141" xfId="2" applyFont="1" applyFill="1" applyBorder="1" applyAlignment="1">
      <alignment vertical="center"/>
    </xf>
    <xf numFmtId="0" fontId="26" fillId="64" borderId="141" xfId="2" applyFont="1" applyFill="1" applyBorder="1" applyAlignment="1">
      <alignment vertical="center"/>
    </xf>
    <xf numFmtId="0" fontId="10" fillId="5" borderId="5" xfId="3" applyFont="1" applyFill="1" applyBorder="1" applyAlignment="1">
      <alignment horizontal="center" vertical="center"/>
    </xf>
    <xf numFmtId="0" fontId="29" fillId="4" borderId="121" xfId="9" applyFont="1" applyFill="1" applyBorder="1" applyAlignment="1">
      <alignment horizontal="center" vertical="center"/>
    </xf>
    <xf numFmtId="0" fontId="83" fillId="40" borderId="2" xfId="11" applyFont="1" applyFill="1" applyBorder="1" applyAlignment="1">
      <alignment horizontal="center" vertical="center"/>
    </xf>
    <xf numFmtId="0" fontId="37" fillId="16" borderId="121" xfId="11" applyFont="1" applyFill="1" applyBorder="1" applyAlignment="1">
      <alignment horizontal="center" vertical="center"/>
    </xf>
    <xf numFmtId="0" fontId="151" fillId="95" borderId="0" xfId="0" applyFont="1" applyFill="1" applyAlignment="1">
      <alignment horizontal="right" vertical="center"/>
    </xf>
    <xf numFmtId="0" fontId="125" fillId="97" borderId="0" xfId="0" applyFont="1" applyFill="1" applyAlignment="1">
      <alignment horizontal="right" vertical="center"/>
    </xf>
    <xf numFmtId="0" fontId="125" fillId="99" borderId="0" xfId="0" applyFont="1" applyFill="1" applyAlignment="1">
      <alignment horizontal="right" vertical="center"/>
    </xf>
    <xf numFmtId="0" fontId="151" fillId="41" borderId="0" xfId="0" applyFont="1" applyFill="1" applyAlignment="1">
      <alignment horizontal="right" vertical="center"/>
    </xf>
    <xf numFmtId="0" fontId="151" fillId="102" borderId="0" xfId="0" applyFont="1" applyFill="1" applyAlignment="1">
      <alignment horizontal="right" vertical="center"/>
    </xf>
    <xf numFmtId="0" fontId="125" fillId="104" borderId="0" xfId="0" applyFont="1" applyFill="1" applyAlignment="1">
      <alignment horizontal="right" vertical="center"/>
    </xf>
    <xf numFmtId="0" fontId="151" fillId="106" borderId="0" xfId="0" applyFont="1" applyFill="1" applyAlignment="1">
      <alignment horizontal="right" vertical="center"/>
    </xf>
    <xf numFmtId="0" fontId="151" fillId="96" borderId="0" xfId="0" applyFont="1" applyFill="1" applyAlignment="1">
      <alignment horizontal="left" vertical="center"/>
    </xf>
    <xf numFmtId="0" fontId="42" fillId="98" borderId="0" xfId="0" applyFont="1" applyFill="1" applyAlignment="1">
      <alignment horizontal="left" vertical="center"/>
    </xf>
    <xf numFmtId="0" fontId="125" fillId="100" borderId="0" xfId="0" applyFont="1" applyFill="1" applyAlignment="1">
      <alignment horizontal="left" vertical="center"/>
    </xf>
    <xf numFmtId="0" fontId="151" fillId="101" borderId="0" xfId="0" applyFont="1" applyFill="1" applyAlignment="1">
      <alignment horizontal="left" vertical="center"/>
    </xf>
    <xf numFmtId="0" fontId="125" fillId="103" borderId="0" xfId="0" applyFont="1" applyFill="1" applyAlignment="1">
      <alignment horizontal="left" vertical="center"/>
    </xf>
    <xf numFmtId="0" fontId="151" fillId="105" borderId="0" xfId="0" applyFont="1" applyFill="1" applyAlignment="1">
      <alignment horizontal="left" vertical="center"/>
    </xf>
    <xf numFmtId="0" fontId="125" fillId="107" borderId="0" xfId="0" applyFont="1" applyFill="1" applyAlignment="1">
      <alignment horizontal="left" vertical="center"/>
    </xf>
    <xf numFmtId="179" fontId="68" fillId="74" borderId="0" xfId="2" applyNumberFormat="1" applyFont="1" applyFill="1" applyAlignment="1">
      <alignment horizontal="center" vertical="center"/>
    </xf>
    <xf numFmtId="0" fontId="39" fillId="5" borderId="88" xfId="2" applyFont="1" applyFill="1" applyBorder="1" applyAlignment="1" applyProtection="1">
      <alignment horizontal="center" vertical="center"/>
      <protection hidden="1"/>
    </xf>
    <xf numFmtId="164" fontId="65" fillId="7" borderId="6" xfId="2" applyNumberFormat="1" applyFont="1" applyFill="1" applyBorder="1" applyAlignment="1">
      <alignment horizontal="center" vertical="center"/>
    </xf>
    <xf numFmtId="0" fontId="11" fillId="0" borderId="0" xfId="2" applyFont="1" applyAlignment="1">
      <alignment horizontal="right" vertical="center"/>
    </xf>
    <xf numFmtId="179" fontId="68" fillId="74" borderId="75" xfId="2" applyNumberFormat="1" applyFont="1" applyFill="1" applyBorder="1" applyAlignment="1">
      <alignment horizontal="center" vertical="center"/>
    </xf>
    <xf numFmtId="165" fontId="41" fillId="5" borderId="28" xfId="0" applyNumberFormat="1" applyFont="1" applyFill="1" applyBorder="1" applyAlignment="1">
      <alignment horizontal="center" vertical="center"/>
    </xf>
    <xf numFmtId="179" fontId="43" fillId="73" borderId="28" xfId="2" applyNumberFormat="1" applyFont="1" applyFill="1" applyBorder="1" applyAlignment="1">
      <alignment horizontal="center" vertical="center"/>
    </xf>
    <xf numFmtId="0" fontId="28" fillId="5" borderId="0" xfId="0" applyFont="1" applyFill="1" applyAlignment="1">
      <alignment horizontal="center" vertical="center"/>
    </xf>
    <xf numFmtId="0" fontId="28" fillId="5" borderId="13" xfId="0" applyFont="1" applyFill="1" applyBorder="1" applyAlignment="1">
      <alignment horizontal="center" vertical="center"/>
    </xf>
    <xf numFmtId="0" fontId="41" fillId="44" borderId="13" xfId="17" applyFont="1" applyFill="1" applyBorder="1" applyAlignment="1" applyProtection="1">
      <alignment horizontal="center" vertical="center"/>
      <protection locked="0"/>
    </xf>
    <xf numFmtId="0" fontId="0" fillId="6" borderId="0" xfId="0" applyFill="1" applyAlignment="1">
      <alignment horizontal="center" vertical="center"/>
    </xf>
    <xf numFmtId="173" fontId="63" fillId="5" borderId="0" xfId="2" quotePrefix="1" applyNumberFormat="1" applyFont="1" applyFill="1" applyAlignment="1">
      <alignment horizontal="center" vertical="center"/>
    </xf>
    <xf numFmtId="173" fontId="63" fillId="5" borderId="13" xfId="2" quotePrefix="1" applyNumberFormat="1" applyFont="1" applyFill="1" applyBorder="1" applyAlignment="1">
      <alignment horizontal="center" vertical="center"/>
    </xf>
    <xf numFmtId="0" fontId="89" fillId="5" borderId="151" xfId="3" applyFont="1" applyFill="1" applyBorder="1" applyAlignment="1">
      <alignment horizontal="right" vertical="center"/>
    </xf>
    <xf numFmtId="0" fontId="32" fillId="83" borderId="2" xfId="2" applyFont="1" applyFill="1" applyBorder="1" applyAlignment="1" applyProtection="1">
      <alignment horizontal="right" vertical="center"/>
      <protection hidden="1"/>
    </xf>
    <xf numFmtId="0" fontId="63" fillId="33" borderId="130" xfId="2" applyFont="1" applyFill="1" applyBorder="1" applyAlignment="1" applyProtection="1">
      <alignment horizontal="center" vertical="center"/>
      <protection hidden="1"/>
    </xf>
    <xf numFmtId="0" fontId="39" fillId="31" borderId="39" xfId="2" applyFont="1" applyFill="1" applyBorder="1" applyAlignment="1" applyProtection="1">
      <alignment horizontal="center" vertical="center"/>
      <protection hidden="1"/>
    </xf>
    <xf numFmtId="0" fontId="81" fillId="5" borderId="0" xfId="0" applyFont="1" applyFill="1" applyAlignment="1">
      <alignment horizontal="left" vertical="center"/>
    </xf>
    <xf numFmtId="188" fontId="49" fillId="5" borderId="150" xfId="2" applyNumberFormat="1" applyFont="1" applyFill="1" applyBorder="1" applyAlignment="1" applyProtection="1">
      <alignment horizontal="left" vertical="center"/>
      <protection hidden="1"/>
    </xf>
    <xf numFmtId="0" fontId="28" fillId="3" borderId="0" xfId="0" applyFont="1" applyFill="1" applyAlignment="1">
      <alignment horizontal="center" vertical="center"/>
    </xf>
    <xf numFmtId="0" fontId="4" fillId="4" borderId="76" xfId="2" quotePrefix="1" applyFont="1" applyFill="1" applyBorder="1" applyAlignment="1">
      <alignment horizontal="center" vertical="center"/>
    </xf>
    <xf numFmtId="0" fontId="4" fillId="15" borderId="0" xfId="2" quotePrefix="1" applyFont="1" applyFill="1" applyAlignment="1">
      <alignment horizontal="center" vertical="center"/>
    </xf>
    <xf numFmtId="166" fontId="67" fillId="3" borderId="0" xfId="2" applyNumberFormat="1" applyFont="1" applyFill="1" applyAlignment="1">
      <alignment horizontal="center" vertical="center" wrapText="1"/>
    </xf>
    <xf numFmtId="167" fontId="18" fillId="27" borderId="152" xfId="2" applyNumberFormat="1" applyFont="1" applyFill="1" applyBorder="1" applyAlignment="1">
      <alignment horizontal="center" vertical="center"/>
    </xf>
    <xf numFmtId="167" fontId="18" fillId="5" borderId="153" xfId="2" applyNumberFormat="1" applyFont="1" applyFill="1" applyBorder="1" applyAlignment="1">
      <alignment horizontal="center" vertical="center"/>
    </xf>
    <xf numFmtId="167" fontId="18" fillId="27" borderId="153" xfId="2" applyNumberFormat="1" applyFont="1" applyFill="1" applyBorder="1" applyAlignment="1">
      <alignment horizontal="center" vertical="center"/>
    </xf>
    <xf numFmtId="165" fontId="149" fillId="5" borderId="28" xfId="0" applyNumberFormat="1" applyFont="1" applyFill="1" applyBorder="1" applyAlignment="1">
      <alignment horizontal="center" vertical="center"/>
    </xf>
    <xf numFmtId="0" fontId="11" fillId="5" borderId="28" xfId="3" applyFont="1" applyFill="1" applyBorder="1" applyAlignment="1">
      <alignment horizontal="center" vertical="center"/>
    </xf>
    <xf numFmtId="166" fontId="0" fillId="3" borderId="0" xfId="0" applyNumberFormat="1" applyFill="1" applyAlignment="1">
      <alignment horizontal="center" vertical="center"/>
    </xf>
    <xf numFmtId="172" fontId="74" fillId="19" borderId="39" xfId="0" applyNumberFormat="1" applyFont="1" applyFill="1" applyBorder="1" applyAlignment="1">
      <alignment horizontal="center" vertical="center"/>
    </xf>
    <xf numFmtId="171" fontId="74" fillId="19" borderId="131" xfId="0" applyNumberFormat="1" applyFont="1" applyFill="1" applyBorder="1" applyAlignment="1">
      <alignment horizontal="center" vertical="center"/>
    </xf>
    <xf numFmtId="0" fontId="10" fillId="3" borderId="0" xfId="2" applyFont="1" applyFill="1" applyAlignment="1">
      <alignment horizontal="center" vertical="center"/>
    </xf>
    <xf numFmtId="0" fontId="1" fillId="5" borderId="0" xfId="14" applyFill="1" applyAlignment="1">
      <alignment horizontal="center" vertical="center"/>
    </xf>
    <xf numFmtId="0" fontId="50" fillId="5" borderId="0" xfId="2" applyFont="1" applyFill="1" applyAlignment="1">
      <alignment horizontal="center" vertical="center"/>
    </xf>
    <xf numFmtId="188" fontId="49" fillId="5" borderId="13" xfId="2" applyNumberFormat="1" applyFont="1" applyFill="1" applyBorder="1" applyAlignment="1" applyProtection="1">
      <alignment horizontal="left" vertical="center"/>
      <protection hidden="1"/>
    </xf>
    <xf numFmtId="0" fontId="49" fillId="5" borderId="0" xfId="3" applyFont="1" applyFill="1" applyAlignment="1">
      <alignment horizontal="right" vertical="center"/>
    </xf>
    <xf numFmtId="173" fontId="68" fillId="5" borderId="150" xfId="2" applyNumberFormat="1" applyFont="1" applyFill="1" applyBorder="1" applyAlignment="1">
      <alignment horizontal="center" vertical="center"/>
    </xf>
    <xf numFmtId="0" fontId="4" fillId="4" borderId="11" xfId="2" quotePrefix="1" applyFont="1" applyFill="1" applyBorder="1" applyAlignment="1">
      <alignment horizontal="center" vertical="center"/>
    </xf>
    <xf numFmtId="0" fontId="4" fillId="3" borderId="13" xfId="2" quotePrefix="1" applyFont="1" applyFill="1" applyBorder="1" applyAlignment="1">
      <alignment horizontal="center" vertical="center"/>
    </xf>
    <xf numFmtId="0" fontId="4" fillId="15" borderId="13" xfId="2" quotePrefix="1" applyFont="1" applyFill="1" applyBorder="1" applyAlignment="1">
      <alignment horizontal="center" vertical="center"/>
    </xf>
    <xf numFmtId="189" fontId="80" fillId="5" borderId="151" xfId="2" applyNumberFormat="1" applyFont="1" applyFill="1" applyBorder="1" applyAlignment="1">
      <alignment horizontal="center" vertical="center"/>
    </xf>
    <xf numFmtId="179" fontId="15" fillId="75" borderId="0" xfId="5" applyNumberFormat="1" applyFill="1" applyAlignment="1">
      <alignment horizontal="left" vertical="center"/>
    </xf>
    <xf numFmtId="179" fontId="13" fillId="75" borderId="0" xfId="2" applyNumberFormat="1" applyFont="1" applyFill="1" applyAlignment="1">
      <alignment horizontal="right" vertical="center"/>
    </xf>
    <xf numFmtId="0" fontId="28" fillId="5" borderId="0" xfId="14" applyFont="1" applyFill="1" applyAlignment="1">
      <alignment horizontal="right" vertical="center"/>
    </xf>
    <xf numFmtId="0" fontId="28" fillId="5" borderId="0" xfId="14" applyFont="1" applyFill="1" applyAlignment="1">
      <alignment horizontal="right" vertical="center" wrapText="1"/>
    </xf>
    <xf numFmtId="0" fontId="89" fillId="5" borderId="0" xfId="3" applyFont="1" applyFill="1" applyAlignment="1">
      <alignment horizontal="right" vertical="center"/>
    </xf>
    <xf numFmtId="0" fontId="49" fillId="5" borderId="151" xfId="3" applyFont="1" applyFill="1" applyBorder="1" applyAlignment="1">
      <alignment horizontal="right" vertical="center"/>
    </xf>
    <xf numFmtId="0" fontId="91" fillId="5" borderId="18" xfId="18" applyFont="1" applyFill="1" applyBorder="1" applyAlignment="1">
      <alignment horizontal="right" vertical="center"/>
    </xf>
    <xf numFmtId="0" fontId="18" fillId="5" borderId="0" xfId="10" applyFont="1" applyFill="1" applyAlignment="1">
      <alignment horizontal="center" vertical="center"/>
    </xf>
    <xf numFmtId="0" fontId="26" fillId="5" borderId="0" xfId="0" applyFont="1" applyFill="1" applyAlignment="1">
      <alignment horizontal="center" vertical="center"/>
    </xf>
    <xf numFmtId="0" fontId="40" fillId="5" borderId="0" xfId="3" applyFont="1" applyFill="1" applyAlignment="1">
      <alignment horizontal="center" vertical="center"/>
    </xf>
    <xf numFmtId="0" fontId="41" fillId="5" borderId="0" xfId="10" applyFont="1" applyFill="1" applyAlignment="1">
      <alignment horizontal="center" vertical="center"/>
    </xf>
    <xf numFmtId="0" fontId="43" fillId="5" borderId="0" xfId="3" applyFont="1" applyFill="1" applyAlignment="1">
      <alignment horizontal="center" vertical="center"/>
    </xf>
    <xf numFmtId="0" fontId="18" fillId="5" borderId="13" xfId="3" applyFont="1" applyFill="1" applyBorder="1" applyAlignment="1">
      <alignment horizontal="center" vertical="center" wrapText="1"/>
    </xf>
    <xf numFmtId="0" fontId="40" fillId="7" borderId="0" xfId="2" applyFont="1" applyFill="1" applyAlignment="1">
      <alignment horizontal="center" vertical="center"/>
    </xf>
    <xf numFmtId="168" fontId="49" fillId="5" borderId="0" xfId="0" applyNumberFormat="1" applyFont="1" applyFill="1" applyAlignment="1">
      <alignment horizontal="center" vertical="center"/>
    </xf>
    <xf numFmtId="4" fontId="0" fillId="19" borderId="0" xfId="0" applyNumberFormat="1" applyFill="1" applyAlignment="1">
      <alignment horizontal="center" vertical="center"/>
    </xf>
    <xf numFmtId="1" fontId="13" fillId="27" borderId="38" xfId="2" applyNumberFormat="1" applyFont="1" applyFill="1" applyBorder="1" applyAlignment="1">
      <alignment horizontal="center" vertical="center"/>
    </xf>
    <xf numFmtId="0" fontId="66" fillId="0" borderId="4" xfId="2" applyFont="1" applyBorder="1" applyAlignment="1">
      <alignment horizontal="center" vertical="center"/>
    </xf>
    <xf numFmtId="187" fontId="152" fillId="5" borderId="0" xfId="2" applyNumberFormat="1" applyFont="1" applyFill="1" applyAlignment="1" applyProtection="1">
      <alignment horizontal="center" vertical="center"/>
      <protection hidden="1"/>
    </xf>
    <xf numFmtId="188" fontId="152" fillId="5" borderId="13" xfId="2" applyNumberFormat="1" applyFont="1" applyFill="1" applyBorder="1" applyAlignment="1" applyProtection="1">
      <alignment horizontal="center" vertical="center"/>
      <protection hidden="1"/>
    </xf>
    <xf numFmtId="0" fontId="13" fillId="5" borderId="27" xfId="2" applyFont="1" applyFill="1" applyBorder="1" applyAlignment="1">
      <alignment horizontal="center" vertical="center"/>
    </xf>
    <xf numFmtId="0" fontId="13" fillId="27" borderId="27" xfId="2" applyFont="1" applyFill="1" applyBorder="1" applyAlignment="1">
      <alignment horizontal="center" vertical="center"/>
    </xf>
    <xf numFmtId="0" fontId="0" fillId="3" borderId="0" xfId="0" applyFill="1" applyAlignment="1">
      <alignment horizontal="center" vertical="center"/>
    </xf>
    <xf numFmtId="0" fontId="10" fillId="3" borderId="0" xfId="3" applyFont="1" applyFill="1" applyAlignment="1">
      <alignment horizontal="center" vertical="center"/>
    </xf>
    <xf numFmtId="0" fontId="151" fillId="96" borderId="0" xfId="0" applyFont="1" applyFill="1" applyAlignment="1">
      <alignment horizontal="center" vertical="center"/>
    </xf>
    <xf numFmtId="0" fontId="89" fillId="36" borderId="0" xfId="3" applyFont="1" applyFill="1" applyAlignment="1">
      <alignment horizontal="center" vertical="center"/>
    </xf>
    <xf numFmtId="0" fontId="125" fillId="100" borderId="0" xfId="0" applyFont="1" applyFill="1" applyAlignment="1">
      <alignment horizontal="center" vertical="center"/>
    </xf>
    <xf numFmtId="0" fontId="42" fillId="98" borderId="0" xfId="0" applyFont="1" applyFill="1" applyAlignment="1">
      <alignment horizontal="center" vertical="center"/>
    </xf>
    <xf numFmtId="0" fontId="89" fillId="5" borderId="0" xfId="3" applyFont="1" applyFill="1" applyAlignment="1">
      <alignment horizontal="center" vertical="center"/>
    </xf>
    <xf numFmtId="0" fontId="151" fillId="101" borderId="0" xfId="0" applyFont="1" applyFill="1" applyAlignment="1">
      <alignment horizontal="center" vertical="center"/>
    </xf>
    <xf numFmtId="0" fontId="125" fillId="103" borderId="0" xfId="0" applyFont="1" applyFill="1" applyAlignment="1">
      <alignment horizontal="center" vertical="center"/>
    </xf>
    <xf numFmtId="0" fontId="151" fillId="105" borderId="0" xfId="0" applyFont="1" applyFill="1" applyAlignment="1">
      <alignment horizontal="center" vertical="center"/>
    </xf>
    <xf numFmtId="0" fontId="125" fillId="107" borderId="0" xfId="0" applyFont="1" applyFill="1" applyAlignment="1">
      <alignment horizontal="center" vertical="center"/>
    </xf>
    <xf numFmtId="0" fontId="89" fillId="5" borderId="0" xfId="3" applyFont="1" applyFill="1" applyAlignment="1" applyProtection="1">
      <alignment horizontal="center" vertical="center"/>
      <protection locked="0"/>
    </xf>
    <xf numFmtId="0" fontId="132" fillId="3" borderId="0" xfId="3" applyFont="1" applyFill="1" applyAlignment="1">
      <alignment horizontal="center" vertical="center"/>
    </xf>
    <xf numFmtId="179" fontId="13" fillId="75" borderId="0" xfId="2" applyNumberFormat="1" applyFont="1" applyFill="1" applyAlignment="1">
      <alignment horizontal="center" vertical="center"/>
    </xf>
    <xf numFmtId="0" fontId="0" fillId="5" borderId="0" xfId="0" applyFill="1" applyAlignment="1">
      <alignment horizontal="center" vertical="center"/>
    </xf>
    <xf numFmtId="1" fontId="73" fillId="35" borderId="28" xfId="2" applyNumberFormat="1" applyFont="1" applyFill="1" applyBorder="1" applyAlignment="1" applyProtection="1">
      <alignment horizontal="center" vertical="center"/>
      <protection hidden="1"/>
    </xf>
    <xf numFmtId="0" fontId="14" fillId="7" borderId="39" xfId="2" applyFont="1" applyFill="1" applyBorder="1" applyAlignment="1">
      <alignment horizontal="center" vertical="center"/>
    </xf>
    <xf numFmtId="0" fontId="14" fillId="7" borderId="28" xfId="2" applyFont="1" applyFill="1" applyBorder="1" applyAlignment="1">
      <alignment horizontal="center" vertical="center"/>
    </xf>
    <xf numFmtId="0" fontId="14" fillId="7" borderId="130" xfId="2" applyFont="1" applyFill="1" applyBorder="1" applyAlignment="1">
      <alignment horizontal="center" vertical="center"/>
    </xf>
    <xf numFmtId="0" fontId="68" fillId="36" borderId="16" xfId="2" applyFont="1" applyFill="1" applyBorder="1" applyAlignment="1" applyProtection="1">
      <alignment horizontal="center" vertical="center"/>
      <protection hidden="1"/>
    </xf>
    <xf numFmtId="0" fontId="88" fillId="36" borderId="0" xfId="3" applyFont="1" applyFill="1" applyAlignment="1">
      <alignment horizontal="center" vertical="center"/>
    </xf>
    <xf numFmtId="0" fontId="68" fillId="38" borderId="0" xfId="6" applyFont="1" applyFill="1" applyAlignment="1">
      <alignment horizontal="center" vertical="center"/>
    </xf>
    <xf numFmtId="0" fontId="13" fillId="19" borderId="4" xfId="0" applyFont="1" applyFill="1" applyBorder="1" applyAlignment="1">
      <alignment horizontal="center" vertical="center"/>
    </xf>
    <xf numFmtId="0" fontId="82" fillId="5" borderId="0" xfId="2" applyFont="1" applyFill="1" applyAlignment="1" applyProtection="1">
      <alignment horizontal="center" vertical="center"/>
      <protection hidden="1"/>
    </xf>
    <xf numFmtId="0" fontId="23" fillId="5" borderId="0" xfId="2" applyFont="1" applyFill="1" applyAlignment="1" applyProtection="1">
      <alignment horizontal="center" vertical="center"/>
      <protection hidden="1"/>
    </xf>
    <xf numFmtId="0" fontId="68" fillId="5" borderId="0" xfId="2" applyFont="1" applyFill="1" applyAlignment="1" applyProtection="1">
      <alignment horizontal="center" vertical="center"/>
      <protection hidden="1"/>
    </xf>
    <xf numFmtId="0" fontId="63" fillId="5" borderId="0" xfId="2" applyFont="1" applyFill="1" applyAlignment="1" applyProtection="1">
      <alignment horizontal="center" vertical="center"/>
      <protection hidden="1"/>
    </xf>
    <xf numFmtId="0" fontId="36" fillId="5" borderId="0" xfId="2" applyFont="1" applyFill="1" applyAlignment="1" applyProtection="1">
      <alignment horizontal="center" vertical="center"/>
      <protection hidden="1"/>
    </xf>
    <xf numFmtId="0" fontId="69" fillId="5" borderId="5" xfId="2" applyFont="1" applyFill="1" applyBorder="1" applyAlignment="1" applyProtection="1">
      <alignment horizontal="center" vertical="center"/>
      <protection hidden="1"/>
    </xf>
    <xf numFmtId="0" fontId="78" fillId="5" borderId="5" xfId="2" applyFont="1" applyFill="1" applyBorder="1" applyAlignment="1" applyProtection="1">
      <alignment horizontal="center" vertical="center"/>
      <protection locked="0"/>
    </xf>
    <xf numFmtId="0" fontId="32" fillId="83" borderId="2" xfId="2" applyFont="1" applyFill="1" applyBorder="1" applyAlignment="1" applyProtection="1">
      <alignment horizontal="center" vertical="center"/>
      <protection hidden="1"/>
    </xf>
    <xf numFmtId="0" fontId="23" fillId="83" borderId="2" xfId="2" applyFont="1" applyFill="1" applyBorder="1" applyAlignment="1" applyProtection="1">
      <alignment horizontal="center" vertical="center"/>
      <protection hidden="1"/>
    </xf>
    <xf numFmtId="0" fontId="68" fillId="83" borderId="2" xfId="2" applyFont="1" applyFill="1" applyBorder="1" applyAlignment="1" applyProtection="1">
      <alignment horizontal="center" vertical="center"/>
      <protection hidden="1"/>
    </xf>
    <xf numFmtId="0" fontId="84" fillId="40" borderId="2" xfId="2" applyFont="1" applyFill="1" applyBorder="1" applyAlignment="1">
      <alignment horizontal="center" vertical="center"/>
    </xf>
    <xf numFmtId="0" fontId="85" fillId="40" borderId="2" xfId="2" applyFont="1" applyFill="1" applyBorder="1" applyAlignment="1">
      <alignment horizontal="center" vertical="center"/>
    </xf>
    <xf numFmtId="0" fontId="85" fillId="40" borderId="2" xfId="12" applyFont="1" applyFill="1" applyBorder="1" applyAlignment="1">
      <alignment horizontal="center" vertical="center"/>
    </xf>
    <xf numFmtId="0" fontId="83" fillId="40" borderId="2" xfId="2" applyFont="1" applyFill="1" applyBorder="1" applyAlignment="1">
      <alignment horizontal="center" vertical="center"/>
    </xf>
    <xf numFmtId="0" fontId="85" fillId="40" borderId="2" xfId="2" applyFont="1" applyFill="1" applyBorder="1" applyAlignment="1" applyProtection="1">
      <alignment horizontal="center" vertical="center"/>
      <protection hidden="1"/>
    </xf>
    <xf numFmtId="0" fontId="85" fillId="40" borderId="2" xfId="14" applyFont="1" applyFill="1" applyBorder="1" applyAlignment="1">
      <alignment horizontal="center" vertical="center"/>
    </xf>
    <xf numFmtId="0" fontId="6" fillId="37" borderId="0" xfId="3" applyFont="1" applyFill="1" applyAlignment="1">
      <alignment horizontal="center" vertical="center"/>
    </xf>
    <xf numFmtId="0" fontId="31" fillId="5" borderId="0" xfId="14" applyFont="1" applyFill="1" applyAlignment="1">
      <alignment horizontal="center" vertical="center"/>
    </xf>
    <xf numFmtId="0" fontId="42" fillId="5" borderId="0" xfId="14" applyFont="1" applyFill="1" applyAlignment="1">
      <alignment horizontal="center" vertical="center"/>
    </xf>
    <xf numFmtId="0" fontId="0" fillId="5" borderId="13" xfId="0" applyFill="1" applyBorder="1" applyAlignment="1">
      <alignment horizontal="center" vertical="center"/>
    </xf>
    <xf numFmtId="0" fontId="1" fillId="36" borderId="0" xfId="14" applyFill="1" applyAlignment="1">
      <alignment horizontal="center" vertical="center"/>
    </xf>
    <xf numFmtId="0" fontId="1" fillId="5" borderId="151" xfId="14" applyFill="1" applyBorder="1" applyAlignment="1">
      <alignment horizontal="center" vertical="center"/>
    </xf>
    <xf numFmtId="0" fontId="0" fillId="76" borderId="0" xfId="0" applyFill="1" applyAlignment="1">
      <alignment horizontal="center" vertical="center"/>
    </xf>
    <xf numFmtId="0" fontId="0" fillId="36" borderId="0" xfId="0" applyFill="1" applyAlignment="1">
      <alignment horizontal="center" vertical="center"/>
    </xf>
    <xf numFmtId="0" fontId="0" fillId="19" borderId="0" xfId="0" applyFill="1" applyAlignment="1">
      <alignment horizontal="center" vertical="center"/>
    </xf>
    <xf numFmtId="0" fontId="0" fillId="83" borderId="2" xfId="0" applyFill="1" applyBorder="1" applyAlignment="1">
      <alignment horizontal="center" vertical="center"/>
    </xf>
    <xf numFmtId="0" fontId="0" fillId="83" borderId="35" xfId="0" applyFill="1" applyBorder="1" applyAlignment="1">
      <alignment horizontal="center" vertical="center"/>
    </xf>
    <xf numFmtId="0" fontId="0" fillId="5" borderId="13" xfId="0" applyFill="1" applyBorder="1" applyAlignment="1">
      <alignment horizontal="left" vertical="center"/>
    </xf>
    <xf numFmtId="0" fontId="68" fillId="36" borderId="16" xfId="2" applyFont="1" applyFill="1" applyBorder="1" applyAlignment="1" applyProtection="1">
      <alignment horizontal="left" vertical="center"/>
      <protection hidden="1"/>
    </xf>
    <xf numFmtId="0" fontId="23" fillId="83" borderId="2" xfId="2" applyFont="1" applyFill="1" applyBorder="1" applyAlignment="1" applyProtection="1">
      <alignment horizontal="left" vertical="center"/>
      <protection hidden="1"/>
    </xf>
    <xf numFmtId="0" fontId="68" fillId="3" borderId="135" xfId="2" applyFont="1" applyFill="1" applyBorder="1" applyAlignment="1">
      <alignment vertical="center"/>
    </xf>
    <xf numFmtId="1" fontId="90" fillId="7" borderId="137" xfId="10" applyNumberFormat="1" applyFont="1" applyFill="1" applyBorder="1" applyAlignment="1">
      <alignment horizontal="center" vertical="center"/>
    </xf>
    <xf numFmtId="0" fontId="41" fillId="44" borderId="137" xfId="17" applyFont="1" applyFill="1" applyBorder="1" applyAlignment="1" applyProtection="1">
      <alignment vertical="center"/>
      <protection locked="0"/>
    </xf>
    <xf numFmtId="0" fontId="13" fillId="6" borderId="0" xfId="2" applyFont="1" applyFill="1" applyAlignment="1" applyProtection="1">
      <alignment horizontal="center"/>
      <protection locked="0"/>
    </xf>
    <xf numFmtId="0" fontId="13" fillId="6" borderId="5" xfId="2" applyFont="1" applyFill="1" applyBorder="1" applyAlignment="1" applyProtection="1">
      <alignment horizontal="center" vertical="center"/>
      <protection hidden="1"/>
    </xf>
    <xf numFmtId="1" fontId="14" fillId="7" borderId="63" xfId="2" applyNumberFormat="1" applyFont="1" applyFill="1" applyBorder="1" applyAlignment="1">
      <alignment horizontal="center" vertical="center"/>
    </xf>
    <xf numFmtId="1" fontId="14" fillId="7" borderId="23" xfId="2" applyNumberFormat="1" applyFont="1" applyFill="1" applyBorder="1" applyAlignment="1">
      <alignment horizontal="center" vertical="center"/>
    </xf>
    <xf numFmtId="0" fontId="68" fillId="42" borderId="55" xfId="2" applyFont="1" applyFill="1" applyBorder="1" applyAlignment="1" applyProtection="1">
      <alignment horizontal="right" vertical="center"/>
      <protection hidden="1"/>
    </xf>
    <xf numFmtId="0" fontId="0" fillId="0" borderId="13" xfId="0" applyBorder="1" applyAlignment="1">
      <alignment horizontal="center" vertical="center"/>
    </xf>
    <xf numFmtId="0" fontId="68" fillId="42" borderId="13" xfId="2" applyFont="1" applyFill="1" applyBorder="1" applyAlignment="1" applyProtection="1">
      <alignment horizontal="right" vertical="center"/>
      <protection hidden="1"/>
    </xf>
    <xf numFmtId="174" fontId="68" fillId="60" borderId="142" xfId="2" applyNumberFormat="1" applyFont="1" applyFill="1" applyBorder="1" applyAlignment="1">
      <alignment horizontal="left" vertical="center"/>
    </xf>
    <xf numFmtId="174" fontId="68" fillId="61" borderId="142" xfId="2" applyNumberFormat="1" applyFont="1" applyFill="1" applyBorder="1" applyAlignment="1">
      <alignment horizontal="left" vertical="center"/>
    </xf>
    <xf numFmtId="174" fontId="68" fillId="63" borderId="142" xfId="2" applyNumberFormat="1" applyFont="1" applyFill="1" applyBorder="1" applyAlignment="1">
      <alignment horizontal="left" vertical="center"/>
    </xf>
    <xf numFmtId="174" fontId="68" fillId="64" borderId="142" xfId="2" applyNumberFormat="1" applyFont="1" applyFill="1" applyBorder="1" applyAlignment="1">
      <alignment horizontal="left" vertical="center"/>
    </xf>
    <xf numFmtId="173" fontId="80" fillId="7" borderId="13" xfId="2" applyNumberFormat="1" applyFont="1" applyFill="1" applyBorder="1" applyAlignment="1">
      <alignment horizontal="center" vertical="center"/>
    </xf>
    <xf numFmtId="173" fontId="64" fillId="7" borderId="13" xfId="2" applyNumberFormat="1" applyFont="1" applyFill="1" applyBorder="1" applyAlignment="1">
      <alignment horizontal="center" vertical="center"/>
    </xf>
    <xf numFmtId="0" fontId="88" fillId="36" borderId="41" xfId="3" applyFont="1" applyFill="1" applyBorder="1" applyAlignment="1">
      <alignment vertical="center"/>
    </xf>
    <xf numFmtId="0" fontId="78" fillId="5" borderId="141" xfId="3" applyFont="1" applyFill="1" applyBorder="1" applyAlignment="1">
      <alignment horizontal="left" vertical="center"/>
    </xf>
    <xf numFmtId="0" fontId="13" fillId="5" borderId="142" xfId="2" applyFont="1" applyFill="1" applyBorder="1" applyAlignment="1" applyProtection="1">
      <alignment horizontal="right" vertical="center"/>
      <protection locked="0"/>
    </xf>
    <xf numFmtId="0" fontId="91" fillId="5" borderId="0" xfId="18" applyFont="1" applyFill="1" applyAlignment="1">
      <alignment horizontal="right" vertical="center"/>
    </xf>
    <xf numFmtId="0" fontId="68" fillId="7" borderId="87" xfId="2" applyFont="1" applyFill="1" applyBorder="1" applyAlignment="1" applyProtection="1">
      <alignment horizontal="center" vertical="center"/>
      <protection hidden="1"/>
    </xf>
    <xf numFmtId="0" fontId="68" fillId="38" borderId="135" xfId="6" applyFont="1" applyFill="1" applyBorder="1" applyAlignment="1">
      <alignment horizontal="left" vertical="center"/>
    </xf>
    <xf numFmtId="0" fontId="68" fillId="5" borderId="137" xfId="10" applyFont="1" applyFill="1" applyBorder="1" applyAlignment="1" applyProtection="1">
      <alignment vertical="center"/>
      <protection locked="0"/>
    </xf>
    <xf numFmtId="0" fontId="11" fillId="5" borderId="137" xfId="10" applyFont="1" applyFill="1" applyBorder="1" applyAlignment="1" applyProtection="1">
      <alignment vertical="center"/>
      <protection locked="0"/>
    </xf>
    <xf numFmtId="0" fontId="68" fillId="5" borderId="137" xfId="2" applyFont="1" applyFill="1" applyBorder="1" applyAlignment="1" applyProtection="1">
      <alignment vertical="center"/>
      <protection hidden="1"/>
    </xf>
    <xf numFmtId="0" fontId="78" fillId="36" borderId="156" xfId="3" applyFont="1" applyFill="1" applyBorder="1" applyAlignment="1">
      <alignment horizontal="left" vertical="center"/>
    </xf>
    <xf numFmtId="0" fontId="78" fillId="36" borderId="14" xfId="3" applyFont="1" applyFill="1" applyBorder="1" applyAlignment="1">
      <alignment horizontal="left" vertical="center"/>
    </xf>
    <xf numFmtId="0" fontId="13" fillId="36" borderId="36" xfId="2" applyFont="1" applyFill="1" applyBorder="1" applyAlignment="1" applyProtection="1">
      <alignment horizontal="right" vertical="center"/>
      <protection locked="0"/>
    </xf>
    <xf numFmtId="0" fontId="68" fillId="38" borderId="82" xfId="6" applyFont="1" applyFill="1" applyBorder="1" applyAlignment="1">
      <alignment horizontal="left" vertical="center"/>
    </xf>
    <xf numFmtId="0" fontId="1" fillId="0" borderId="137" xfId="14" applyBorder="1" applyAlignment="1">
      <alignment horizontal="center" vertical="center"/>
    </xf>
    <xf numFmtId="0" fontId="89" fillId="5" borderId="137" xfId="0" applyFont="1" applyFill="1" applyBorder="1" applyAlignment="1">
      <alignment horizontal="left" vertical="center"/>
    </xf>
    <xf numFmtId="0" fontId="89" fillId="5" borderId="137" xfId="2" applyFont="1" applyFill="1" applyBorder="1" applyAlignment="1" applyProtection="1">
      <alignment horizontal="left" vertical="center"/>
      <protection locked="0"/>
    </xf>
    <xf numFmtId="176" fontId="18" fillId="5" borderId="136" xfId="2" applyNumberFormat="1" applyFont="1" applyFill="1" applyBorder="1" applyAlignment="1">
      <alignment horizontal="right" vertical="center" wrapText="1"/>
    </xf>
    <xf numFmtId="0" fontId="99" fillId="5" borderId="137" xfId="0" applyFont="1" applyFill="1" applyBorder="1" applyAlignment="1">
      <alignment horizontal="right" vertical="center"/>
    </xf>
    <xf numFmtId="0" fontId="63" fillId="5" borderId="137" xfId="10" applyFont="1" applyFill="1" applyBorder="1" applyAlignment="1">
      <alignment horizontal="left" vertical="center"/>
    </xf>
    <xf numFmtId="0" fontId="110" fillId="5" borderId="0" xfId="2" applyFont="1" applyFill="1" applyAlignment="1">
      <alignment horizontal="right" vertical="center"/>
    </xf>
    <xf numFmtId="0" fontId="56" fillId="5" borderId="0" xfId="2" applyFont="1" applyFill="1" applyAlignment="1">
      <alignment horizontal="right" vertical="center"/>
    </xf>
    <xf numFmtId="0" fontId="68" fillId="5" borderId="0" xfId="10" applyFont="1" applyFill="1" applyAlignment="1">
      <alignment horizontal="left" vertical="center"/>
    </xf>
    <xf numFmtId="177" fontId="36" fillId="7" borderId="13" xfId="2" applyNumberFormat="1" applyFont="1" applyFill="1" applyBorder="1" applyAlignment="1">
      <alignment horizontal="center" vertical="center"/>
    </xf>
    <xf numFmtId="177" fontId="90" fillId="7" borderId="13" xfId="2" applyNumberFormat="1" applyFont="1" applyFill="1" applyBorder="1" applyAlignment="1">
      <alignment horizontal="center" vertical="center"/>
    </xf>
    <xf numFmtId="0" fontId="26" fillId="5" borderId="13" xfId="16" applyFont="1" applyFill="1" applyBorder="1" applyAlignment="1">
      <alignment horizontal="center" vertical="center"/>
    </xf>
    <xf numFmtId="0" fontId="55" fillId="5" borderId="0" xfId="6" applyFont="1" applyFill="1" applyAlignment="1">
      <alignment horizontal="left" vertical="center"/>
    </xf>
    <xf numFmtId="174" fontId="105" fillId="46" borderId="0" xfId="2" applyNumberFormat="1" applyFont="1" applyFill="1" applyAlignment="1">
      <alignment horizontal="left" vertical="center"/>
    </xf>
    <xf numFmtId="0" fontId="1" fillId="36" borderId="141" xfId="14" applyFill="1" applyBorder="1"/>
    <xf numFmtId="0" fontId="42" fillId="36" borderId="142" xfId="14" applyFont="1" applyFill="1" applyBorder="1" applyAlignment="1">
      <alignment horizontal="right" vertical="center"/>
    </xf>
    <xf numFmtId="0" fontId="103" fillId="43" borderId="137" xfId="17" applyFont="1" applyFill="1" applyBorder="1" applyAlignment="1" applyProtection="1">
      <alignment horizontal="center" vertical="center" wrapText="1"/>
      <protection locked="0"/>
    </xf>
    <xf numFmtId="0" fontId="63" fillId="5" borderId="137" xfId="2" applyFont="1" applyFill="1" applyBorder="1" applyAlignment="1" applyProtection="1">
      <alignment horizontal="left" vertical="center"/>
      <protection locked="0"/>
    </xf>
    <xf numFmtId="0" fontId="1" fillId="36" borderId="77" xfId="14" applyFill="1" applyBorder="1"/>
    <xf numFmtId="0" fontId="18" fillId="19" borderId="0" xfId="2" applyFont="1" applyFill="1" applyAlignment="1">
      <alignment horizontal="left" vertical="center"/>
    </xf>
    <xf numFmtId="0" fontId="104" fillId="5" borderId="13" xfId="2" applyFont="1" applyFill="1" applyBorder="1" applyAlignment="1">
      <alignment horizontal="left" vertical="center"/>
    </xf>
    <xf numFmtId="0" fontId="31" fillId="19" borderId="0" xfId="0" applyFont="1" applyFill="1" applyAlignment="1">
      <alignment horizontal="center" vertical="center"/>
    </xf>
    <xf numFmtId="0" fontId="13" fillId="5" borderId="0" xfId="2" applyFont="1" applyFill="1" applyAlignment="1" applyProtection="1">
      <alignment horizontal="left" vertical="center"/>
      <protection locked="0"/>
    </xf>
    <xf numFmtId="0" fontId="18" fillId="5" borderId="0" xfId="2" applyFont="1" applyFill="1" applyAlignment="1" applyProtection="1">
      <alignment horizontal="right" vertical="center"/>
      <protection locked="0"/>
    </xf>
    <xf numFmtId="0" fontId="41" fillId="5" borderId="13" xfId="2" applyFont="1" applyFill="1" applyBorder="1" applyAlignment="1">
      <alignment horizontal="left" vertical="center"/>
    </xf>
    <xf numFmtId="0" fontId="68" fillId="38" borderId="13" xfId="6" applyFont="1" applyFill="1" applyBorder="1" applyAlignment="1">
      <alignment horizontal="left" vertical="center"/>
    </xf>
    <xf numFmtId="0" fontId="109" fillId="38" borderId="15" xfId="6" applyFont="1" applyFill="1" applyBorder="1" applyAlignment="1">
      <alignment horizontal="left" vertical="center"/>
    </xf>
    <xf numFmtId="0" fontId="109" fillId="38" borderId="82" xfId="6" applyFont="1" applyFill="1" applyBorder="1" applyAlignment="1">
      <alignment horizontal="left" vertical="center"/>
    </xf>
    <xf numFmtId="0" fontId="14" fillId="5" borderId="137" xfId="22" applyFont="1" applyFill="1" applyBorder="1" applyAlignment="1">
      <alignment horizontal="right" vertical="center"/>
    </xf>
    <xf numFmtId="0" fontId="14" fillId="5" borderId="137" xfId="22" applyFont="1" applyFill="1" applyBorder="1" applyAlignment="1">
      <alignment horizontal="left" vertical="center"/>
    </xf>
    <xf numFmtId="0" fontId="63" fillId="36" borderId="77" xfId="2" applyFont="1" applyFill="1" applyBorder="1" applyAlignment="1" applyProtection="1">
      <alignment horizontal="left" vertical="center"/>
      <protection locked="0"/>
    </xf>
    <xf numFmtId="0" fontId="63" fillId="36" borderId="141" xfId="2" applyFont="1" applyFill="1" applyBorder="1" applyAlignment="1" applyProtection="1">
      <alignment horizontal="left" vertical="center"/>
      <protection locked="0"/>
    </xf>
    <xf numFmtId="0" fontId="105" fillId="36" borderId="142" xfId="2" applyFont="1" applyFill="1" applyBorder="1" applyAlignment="1" applyProtection="1">
      <alignment horizontal="right" vertical="center"/>
      <protection locked="0"/>
    </xf>
    <xf numFmtId="0" fontId="63" fillId="36" borderId="5" xfId="2" applyFont="1" applyFill="1" applyBorder="1" applyAlignment="1" applyProtection="1">
      <alignment horizontal="left" vertical="center"/>
      <protection locked="0"/>
    </xf>
    <xf numFmtId="0" fontId="105" fillId="36" borderId="21" xfId="2" applyFont="1" applyFill="1" applyBorder="1" applyAlignment="1" applyProtection="1">
      <alignment horizontal="right" vertical="center"/>
      <protection locked="0"/>
    </xf>
    <xf numFmtId="0" fontId="111" fillId="43" borderId="0" xfId="17" applyFont="1" applyFill="1" applyAlignment="1" applyProtection="1">
      <alignment vertical="center"/>
      <protection locked="0"/>
    </xf>
    <xf numFmtId="0" fontId="41" fillId="56" borderId="0" xfId="2" applyFont="1" applyFill="1" applyAlignment="1">
      <alignment horizontal="center" vertical="center"/>
    </xf>
    <xf numFmtId="0" fontId="110" fillId="43" borderId="137" xfId="17" applyFont="1" applyFill="1" applyBorder="1" applyAlignment="1" applyProtection="1">
      <alignment horizontal="right" vertical="center"/>
      <protection locked="0"/>
    </xf>
    <xf numFmtId="0" fontId="0" fillId="0" borderId="137" xfId="0" applyBorder="1"/>
    <xf numFmtId="0" fontId="18" fillId="19" borderId="137" xfId="2" applyFont="1" applyFill="1" applyBorder="1" applyAlignment="1">
      <alignment horizontal="center" vertical="center"/>
    </xf>
    <xf numFmtId="0" fontId="53" fillId="62" borderId="155" xfId="2" applyFont="1" applyFill="1" applyBorder="1" applyAlignment="1">
      <alignment horizontal="center" vertical="center"/>
    </xf>
    <xf numFmtId="0" fontId="48" fillId="19" borderId="135" xfId="10" applyFont="1" applyFill="1" applyBorder="1" applyAlignment="1">
      <alignment horizontal="center" vertical="center"/>
    </xf>
    <xf numFmtId="174" fontId="7" fillId="19" borderId="137" xfId="6" applyNumberFormat="1" applyFont="1" applyFill="1" applyBorder="1" applyAlignment="1">
      <alignment horizontal="center" vertical="center"/>
    </xf>
    <xf numFmtId="0" fontId="58" fillId="51" borderId="137" xfId="17" applyFont="1" applyFill="1" applyBorder="1" applyAlignment="1" applyProtection="1">
      <alignment horizontal="left" vertical="center"/>
      <protection locked="0"/>
    </xf>
    <xf numFmtId="0" fontId="63" fillId="36" borderId="136" xfId="2" applyFont="1" applyFill="1" applyBorder="1" applyAlignment="1" applyProtection="1">
      <alignment horizontal="left" vertical="center"/>
      <protection locked="0"/>
    </xf>
    <xf numFmtId="0" fontId="0" fillId="36" borderId="41" xfId="0" applyFill="1" applyBorder="1"/>
    <xf numFmtId="0" fontId="50" fillId="43" borderId="0" xfId="17" applyFont="1" applyFill="1" applyAlignment="1" applyProtection="1">
      <alignment horizontal="left" vertical="center"/>
      <protection locked="0"/>
    </xf>
    <xf numFmtId="0" fontId="78" fillId="36" borderId="77" xfId="3" applyFont="1" applyFill="1" applyBorder="1" applyAlignment="1">
      <alignment horizontal="left" vertical="center"/>
    </xf>
    <xf numFmtId="0" fontId="78" fillId="36" borderId="141" xfId="3" applyFont="1" applyFill="1" applyBorder="1" applyAlignment="1">
      <alignment horizontal="left" vertical="center"/>
    </xf>
    <xf numFmtId="0" fontId="13" fillId="36" borderId="142" xfId="2" applyFont="1" applyFill="1" applyBorder="1" applyAlignment="1" applyProtection="1">
      <alignment horizontal="right" vertical="center"/>
      <protection locked="0"/>
    </xf>
    <xf numFmtId="0" fontId="68" fillId="38" borderId="135" xfId="6" applyFont="1" applyFill="1" applyBorder="1" applyAlignment="1">
      <alignment horizontal="right" vertical="center"/>
    </xf>
    <xf numFmtId="173" fontId="80" fillId="7" borderId="137" xfId="2" applyNumberFormat="1" applyFont="1" applyFill="1" applyBorder="1" applyAlignment="1">
      <alignment horizontal="center" vertical="center"/>
    </xf>
    <xf numFmtId="173" fontId="64" fillId="7" borderId="137" xfId="2" applyNumberFormat="1" applyFont="1" applyFill="1" applyBorder="1" applyAlignment="1">
      <alignment horizontal="center" vertical="center"/>
    </xf>
    <xf numFmtId="173" fontId="41" fillId="32" borderId="137" xfId="2" applyNumberFormat="1" applyFont="1" applyFill="1" applyBorder="1" applyAlignment="1">
      <alignment horizontal="center" vertical="center"/>
    </xf>
    <xf numFmtId="173" fontId="68" fillId="19" borderId="137" xfId="2" applyNumberFormat="1" applyFont="1" applyFill="1" applyBorder="1" applyAlignment="1">
      <alignment horizontal="center" vertical="center"/>
    </xf>
    <xf numFmtId="0" fontId="74" fillId="19" borderId="156" xfId="2" applyFont="1" applyFill="1" applyBorder="1" applyAlignment="1">
      <alignment horizontal="center" vertical="center"/>
    </xf>
    <xf numFmtId="0" fontId="74" fillId="19" borderId="14" xfId="2" applyFont="1" applyFill="1" applyBorder="1" applyAlignment="1">
      <alignment horizontal="center" vertical="center"/>
    </xf>
    <xf numFmtId="172" fontId="74" fillId="19" borderId="14" xfId="0" applyNumberFormat="1" applyFont="1" applyFill="1" applyBorder="1" applyAlignment="1">
      <alignment horizontal="center" vertical="center"/>
    </xf>
    <xf numFmtId="172" fontId="74" fillId="19" borderId="36" xfId="0" applyNumberFormat="1" applyFont="1" applyFill="1" applyBorder="1" applyAlignment="1">
      <alignment horizontal="center" vertical="center"/>
    </xf>
    <xf numFmtId="0" fontId="13" fillId="6" borderId="137" xfId="2" applyFont="1" applyFill="1" applyBorder="1" applyAlignment="1" applyProtection="1">
      <alignment horizontal="center"/>
      <protection locked="0"/>
    </xf>
    <xf numFmtId="0" fontId="13" fillId="6" borderId="136" xfId="2" applyFont="1" applyFill="1" applyBorder="1" applyAlignment="1" applyProtection="1">
      <alignment horizontal="center" vertical="center"/>
      <protection hidden="1"/>
    </xf>
    <xf numFmtId="1" fontId="14" fillId="7" borderId="158" xfId="2" applyNumberFormat="1" applyFont="1" applyFill="1" applyBorder="1" applyAlignment="1">
      <alignment horizontal="center" vertical="center"/>
    </xf>
    <xf numFmtId="1" fontId="14" fillId="7" borderId="159" xfId="2" applyNumberFormat="1" applyFont="1" applyFill="1" applyBorder="1" applyAlignment="1">
      <alignment horizontal="center" vertical="center"/>
    </xf>
    <xf numFmtId="0" fontId="0" fillId="5" borderId="137" xfId="0" applyFill="1" applyBorder="1" applyAlignment="1">
      <alignment horizontal="left" vertical="center"/>
    </xf>
    <xf numFmtId="0" fontId="63" fillId="52" borderId="160" xfId="2" applyFont="1" applyFill="1" applyBorder="1" applyAlignment="1" applyProtection="1">
      <alignment horizontal="center" vertical="center"/>
      <protection hidden="1"/>
    </xf>
    <xf numFmtId="0" fontId="63" fillId="5" borderId="137" xfId="17" applyFont="1" applyFill="1" applyBorder="1" applyAlignment="1" applyProtection="1">
      <alignment horizontal="left" vertical="center"/>
      <protection locked="0"/>
    </xf>
    <xf numFmtId="0" fontId="28" fillId="5" borderId="137" xfId="6" applyFont="1" applyFill="1" applyBorder="1" applyAlignment="1">
      <alignment vertical="center"/>
    </xf>
    <xf numFmtId="0" fontId="68" fillId="38" borderId="41" xfId="6" applyFont="1" applyFill="1" applyBorder="1" applyAlignment="1">
      <alignment horizontal="right" vertical="center"/>
    </xf>
    <xf numFmtId="179" fontId="107" fillId="54" borderId="135" xfId="9" applyNumberFormat="1" applyFont="1" applyFill="1" applyBorder="1" applyAlignment="1" applyProtection="1">
      <alignment horizontal="center" vertical="center"/>
      <protection locked="0"/>
    </xf>
    <xf numFmtId="0" fontId="107" fillId="5" borderId="41" xfId="9" applyFont="1" applyFill="1" applyBorder="1" applyAlignment="1" applyProtection="1">
      <alignment horizontal="left" vertical="center"/>
      <protection locked="0"/>
    </xf>
    <xf numFmtId="179" fontId="95" fillId="54" borderId="137" xfId="9" applyNumberFormat="1" applyFont="1" applyFill="1" applyBorder="1" applyAlignment="1" applyProtection="1">
      <alignment horizontal="center" vertical="center"/>
      <protection locked="0"/>
    </xf>
    <xf numFmtId="179" fontId="18" fillId="19" borderId="137" xfId="9" applyNumberFormat="1" applyFont="1" applyFill="1" applyBorder="1" applyAlignment="1" applyProtection="1">
      <alignment horizontal="center" vertical="center"/>
      <protection locked="0"/>
    </xf>
    <xf numFmtId="180" fontId="18" fillId="19" borderId="137" xfId="9" applyNumberFormat="1" applyFont="1" applyFill="1" applyBorder="1" applyAlignment="1" applyProtection="1">
      <alignment horizontal="center" vertical="center"/>
      <protection locked="0"/>
    </xf>
    <xf numFmtId="179" fontId="107" fillId="54" borderId="137" xfId="9" applyNumberFormat="1" applyFont="1" applyFill="1" applyBorder="1" applyAlignment="1" applyProtection="1">
      <alignment horizontal="center" vertical="center"/>
      <protection locked="0"/>
    </xf>
    <xf numFmtId="180" fontId="95" fillId="19" borderId="137" xfId="9" applyNumberFormat="1" applyFont="1" applyFill="1" applyBorder="1" applyAlignment="1" applyProtection="1">
      <alignment horizontal="center" vertical="center"/>
      <protection locked="0"/>
    </xf>
    <xf numFmtId="179" fontId="18" fillId="5" borderId="137" xfId="9" applyNumberFormat="1" applyFont="1" applyFill="1" applyBorder="1" applyAlignment="1" applyProtection="1">
      <alignment horizontal="center" vertical="center"/>
      <protection locked="0"/>
    </xf>
    <xf numFmtId="0" fontId="94" fillId="3" borderId="137" xfId="10" applyFont="1" applyFill="1" applyBorder="1" applyAlignment="1">
      <alignment horizontal="right" vertical="center"/>
    </xf>
    <xf numFmtId="181" fontId="52" fillId="54" borderId="137" xfId="9" applyNumberFormat="1" applyFont="1" applyFill="1" applyBorder="1" applyAlignment="1" applyProtection="1">
      <alignment horizontal="center" vertical="center"/>
      <protection locked="0"/>
    </xf>
    <xf numFmtId="181" fontId="108" fillId="54" borderId="137" xfId="9" applyNumberFormat="1" applyFont="1" applyFill="1" applyBorder="1" applyAlignment="1" applyProtection="1">
      <alignment horizontal="center" vertical="center"/>
      <protection locked="0"/>
    </xf>
    <xf numFmtId="181" fontId="18" fillId="19" borderId="137" xfId="9" applyNumberFormat="1" applyFont="1" applyFill="1" applyBorder="1" applyAlignment="1" applyProtection="1">
      <alignment horizontal="center" vertical="center"/>
      <protection locked="0"/>
    </xf>
    <xf numFmtId="182" fontId="18" fillId="19" borderId="137" xfId="9" applyNumberFormat="1" applyFont="1" applyFill="1" applyBorder="1" applyAlignment="1" applyProtection="1">
      <alignment horizontal="center" vertical="center"/>
      <protection locked="0"/>
    </xf>
    <xf numFmtId="183" fontId="108" fillId="54" borderId="137" xfId="9" applyNumberFormat="1" applyFont="1" applyFill="1" applyBorder="1" applyAlignment="1" applyProtection="1">
      <alignment horizontal="center" vertical="center"/>
      <protection locked="0"/>
    </xf>
    <xf numFmtId="181" fontId="18" fillId="19" borderId="77" xfId="9" applyNumberFormat="1" applyFont="1" applyFill="1" applyBorder="1" applyAlignment="1" applyProtection="1">
      <alignment horizontal="center" vertical="center"/>
      <protection locked="0"/>
    </xf>
    <xf numFmtId="0" fontId="18" fillId="19" borderId="142" xfId="9" applyFont="1" applyFill="1" applyBorder="1" applyAlignment="1" applyProtection="1">
      <alignment horizontal="left" vertical="center"/>
      <protection locked="0"/>
    </xf>
    <xf numFmtId="0" fontId="0" fillId="0" borderId="41" xfId="0" applyBorder="1" applyAlignment="1">
      <alignment horizontal="center" vertical="center"/>
    </xf>
    <xf numFmtId="0" fontId="35" fillId="5" borderId="0" xfId="10" applyFont="1" applyFill="1" applyAlignment="1">
      <alignment horizontal="left" vertical="center"/>
    </xf>
    <xf numFmtId="0" fontId="63" fillId="5" borderId="0" xfId="0" applyFont="1" applyFill="1" applyAlignment="1">
      <alignment horizontal="left" vertical="center"/>
    </xf>
    <xf numFmtId="0" fontId="116" fillId="4" borderId="76" xfId="2" applyFont="1" applyFill="1" applyBorder="1" applyAlignment="1">
      <alignment vertical="center"/>
    </xf>
    <xf numFmtId="0" fontId="25" fillId="4" borderId="76" xfId="2" applyFont="1" applyFill="1" applyBorder="1" applyAlignment="1">
      <alignment vertical="center"/>
    </xf>
    <xf numFmtId="0" fontId="119" fillId="5" borderId="123" xfId="23" applyFont="1" applyFill="1" applyBorder="1" applyAlignment="1">
      <alignment vertical="center"/>
    </xf>
    <xf numFmtId="0" fontId="71" fillId="5" borderId="0" xfId="0" applyFont="1" applyFill="1"/>
    <xf numFmtId="0" fontId="148" fillId="5" borderId="0" xfId="0" applyFont="1" applyFill="1" applyAlignment="1">
      <alignment vertical="center"/>
    </xf>
    <xf numFmtId="0" fontId="154" fillId="5" borderId="0" xfId="5" applyFont="1" applyFill="1" applyAlignment="1"/>
    <xf numFmtId="0" fontId="155" fillId="5" borderId="0" xfId="0" applyFont="1" applyFill="1"/>
    <xf numFmtId="0" fontId="28" fillId="5" borderId="0" xfId="0" applyFont="1" applyFill="1"/>
    <xf numFmtId="0" fontId="156" fillId="5" borderId="0" xfId="2" applyFont="1" applyFill="1" applyAlignment="1">
      <alignment horizontal="center" vertical="center"/>
    </xf>
    <xf numFmtId="0" fontId="149" fillId="5" borderId="0" xfId="0" applyFont="1" applyFill="1" applyAlignment="1">
      <alignment horizontal="right" vertical="center"/>
    </xf>
    <xf numFmtId="0" fontId="71" fillId="5" borderId="0" xfId="0" applyFont="1" applyFill="1" applyAlignment="1">
      <alignment horizontal="right" vertical="center"/>
    </xf>
    <xf numFmtId="0" fontId="154" fillId="5" borderId="0" xfId="5" applyFont="1" applyFill="1" applyAlignment="1">
      <alignment horizontal="left" vertical="center"/>
    </xf>
    <xf numFmtId="0" fontId="17" fillId="10" borderId="76" xfId="1" applyFont="1" applyFill="1" applyBorder="1" applyAlignment="1">
      <alignment horizontal="center" vertical="center"/>
    </xf>
    <xf numFmtId="1" fontId="4" fillId="3" borderId="16" xfId="3" applyNumberFormat="1" applyFont="1" applyFill="1" applyBorder="1" applyAlignment="1">
      <alignment horizontal="center" vertical="center"/>
    </xf>
    <xf numFmtId="1" fontId="4" fillId="3" borderId="0" xfId="3" applyNumberFormat="1" applyFont="1" applyFill="1" applyAlignment="1">
      <alignment horizontal="center" vertical="center"/>
    </xf>
    <xf numFmtId="1" fontId="4" fillId="3" borderId="13" xfId="3" applyNumberFormat="1" applyFont="1" applyFill="1" applyBorder="1" applyAlignment="1">
      <alignment horizontal="center" vertical="center"/>
    </xf>
    <xf numFmtId="165" fontId="4" fillId="3" borderId="16" xfId="2" applyNumberFormat="1" applyFont="1" applyFill="1" applyBorder="1" applyAlignment="1">
      <alignment horizontal="center" vertical="center"/>
    </xf>
    <xf numFmtId="165" fontId="4" fillId="3" borderId="0" xfId="2" applyNumberFormat="1" applyFont="1" applyFill="1" applyAlignment="1">
      <alignment horizontal="center" vertical="center"/>
    </xf>
    <xf numFmtId="165" fontId="4" fillId="3" borderId="13" xfId="2" applyNumberFormat="1" applyFont="1" applyFill="1" applyBorder="1" applyAlignment="1">
      <alignment horizontal="center" vertical="center"/>
    </xf>
    <xf numFmtId="0" fontId="26" fillId="5" borderId="0" xfId="2" applyFont="1" applyFill="1" applyAlignment="1">
      <alignment horizontal="right" vertical="center"/>
    </xf>
    <xf numFmtId="0" fontId="33" fillId="93" borderId="0" xfId="2" applyFont="1" applyFill="1" applyAlignment="1">
      <alignment horizontal="center" vertical="center"/>
    </xf>
    <xf numFmtId="0" fontId="63" fillId="5" borderId="0" xfId="28" applyFont="1" applyFill="1" applyAlignment="1" applyProtection="1">
      <alignment vertical="center"/>
      <protection locked="0"/>
    </xf>
    <xf numFmtId="0" fontId="17" fillId="11" borderId="76" xfId="1" applyFont="1" applyFill="1" applyBorder="1" applyAlignment="1">
      <alignment horizontal="center" vertical="center"/>
    </xf>
    <xf numFmtId="0" fontId="0" fillId="0" borderId="0" xfId="0" applyAlignment="1">
      <alignment horizontal="right" vertical="center"/>
    </xf>
    <xf numFmtId="0" fontId="4" fillId="19" borderId="0" xfId="2" applyFont="1" applyFill="1" applyAlignment="1">
      <alignment horizontal="center" vertical="center"/>
    </xf>
    <xf numFmtId="0" fontId="13" fillId="6" borderId="0" xfId="6" applyFont="1" applyFill="1" applyAlignment="1">
      <alignment horizontal="right" vertical="center"/>
    </xf>
    <xf numFmtId="0" fontId="13" fillId="6" borderId="4" xfId="0" applyFont="1" applyFill="1" applyBorder="1" applyAlignment="1">
      <alignment horizontal="center" vertical="center"/>
    </xf>
    <xf numFmtId="0" fontId="25" fillId="4" borderId="0" xfId="2" applyFont="1" applyFill="1" applyAlignment="1">
      <alignment horizontal="center" vertical="center" wrapText="1"/>
    </xf>
    <xf numFmtId="188" fontId="28" fillId="5" borderId="0" xfId="14" applyNumberFormat="1" applyFont="1" applyFill="1" applyAlignment="1">
      <alignment horizontal="left" vertical="center" wrapText="1"/>
    </xf>
    <xf numFmtId="0" fontId="1" fillId="0" borderId="0" xfId="34"/>
    <xf numFmtId="0" fontId="2" fillId="95" borderId="0" xfId="1" applyFont="1" applyFill="1" applyAlignment="1">
      <alignment horizontal="center" vertical="center"/>
    </xf>
    <xf numFmtId="0" fontId="160" fillId="5" borderId="0" xfId="2" applyFont="1" applyFill="1" applyAlignment="1" applyProtection="1">
      <alignment horizontal="left" vertical="center"/>
      <protection locked="0"/>
    </xf>
    <xf numFmtId="0" fontId="161" fillId="109" borderId="0" xfId="0" applyFont="1" applyFill="1" applyAlignment="1">
      <alignment horizontal="center" vertical="center"/>
    </xf>
    <xf numFmtId="0" fontId="161" fillId="110" borderId="0" xfId="0" applyFont="1" applyFill="1" applyAlignment="1">
      <alignment horizontal="center" vertical="center"/>
    </xf>
    <xf numFmtId="0" fontId="165" fillId="5" borderId="0" xfId="2" applyFont="1" applyFill="1" applyAlignment="1" applyProtection="1">
      <alignment horizontal="left" vertical="center"/>
      <protection locked="0"/>
    </xf>
    <xf numFmtId="0" fontId="163" fillId="5" borderId="121" xfId="2" applyFont="1" applyFill="1" applyBorder="1" applyAlignment="1" applyProtection="1">
      <alignment vertical="center"/>
      <protection hidden="1"/>
    </xf>
    <xf numFmtId="0" fontId="164" fillId="5" borderId="0" xfId="2" applyFont="1" applyFill="1" applyAlignment="1" applyProtection="1">
      <alignment horizontal="center" vertical="center"/>
      <protection hidden="1"/>
    </xf>
    <xf numFmtId="0" fontId="41" fillId="5" borderId="0" xfId="0" applyFont="1" applyFill="1" applyAlignment="1">
      <alignment vertical="center"/>
    </xf>
    <xf numFmtId="0" fontId="161" fillId="110" borderId="0" xfId="0" applyFont="1" applyFill="1" applyAlignment="1">
      <alignment horizontal="centerContinuous" vertical="center"/>
    </xf>
    <xf numFmtId="0" fontId="43" fillId="5" borderId="0" xfId="0" applyFont="1" applyFill="1"/>
    <xf numFmtId="0" fontId="31" fillId="5" borderId="0" xfId="2" applyFont="1" applyFill="1" applyAlignment="1" applyProtection="1">
      <alignment horizontal="right" vertical="center"/>
      <protection hidden="1"/>
    </xf>
    <xf numFmtId="0" fontId="18" fillId="5" borderId="0" xfId="2" applyFont="1" applyFill="1" applyAlignment="1" applyProtection="1">
      <alignment vertical="center"/>
      <protection hidden="1"/>
    </xf>
    <xf numFmtId="0" fontId="41" fillId="15" borderId="0" xfId="0" applyFont="1" applyFill="1" applyAlignment="1">
      <alignment horizontal="center" vertical="center"/>
    </xf>
    <xf numFmtId="0" fontId="41" fillId="15" borderId="0" xfId="0" applyFont="1" applyFill="1" applyAlignment="1">
      <alignment vertical="center"/>
    </xf>
    <xf numFmtId="0" fontId="0" fillId="15" borderId="0" xfId="0" applyFill="1" applyAlignment="1">
      <alignment vertical="center"/>
    </xf>
    <xf numFmtId="0" fontId="160" fillId="15" borderId="0" xfId="2" applyFont="1" applyFill="1" applyAlignment="1" applyProtection="1">
      <alignment horizontal="left" vertical="center"/>
      <protection locked="0"/>
    </xf>
    <xf numFmtId="0" fontId="151" fillId="95" borderId="0" xfId="0" applyFont="1" applyFill="1" applyAlignment="1">
      <alignment horizontal="center" vertical="center"/>
    </xf>
    <xf numFmtId="0" fontId="151" fillId="96" borderId="0" xfId="0" applyFont="1" applyFill="1" applyAlignment="1">
      <alignment horizontal="right" vertical="center"/>
    </xf>
    <xf numFmtId="0" fontId="167" fillId="5" borderId="0" xfId="27" applyFont="1" applyFill="1" applyAlignment="1">
      <alignment horizontal="center" vertical="center"/>
    </xf>
    <xf numFmtId="0" fontId="162" fillId="111" borderId="0" xfId="0" applyFont="1" applyFill="1" applyAlignment="1">
      <alignment horizontal="right" vertical="center"/>
    </xf>
    <xf numFmtId="0" fontId="162" fillId="112" borderId="0" xfId="0" applyFont="1" applyFill="1" applyAlignment="1">
      <alignment vertical="center"/>
    </xf>
    <xf numFmtId="0" fontId="125" fillId="97" borderId="0" xfId="0" applyFont="1" applyFill="1" applyAlignment="1">
      <alignment horizontal="center" vertical="center"/>
    </xf>
    <xf numFmtId="0" fontId="42" fillId="98" borderId="0" xfId="0" applyFont="1" applyFill="1" applyAlignment="1">
      <alignment horizontal="right" vertical="center"/>
    </xf>
    <xf numFmtId="0" fontId="121" fillId="5" borderId="0" xfId="0" applyFont="1" applyFill="1" applyAlignment="1">
      <alignment vertical="center"/>
    </xf>
    <xf numFmtId="0" fontId="125" fillId="99" borderId="0" xfId="0" applyFont="1" applyFill="1" applyAlignment="1">
      <alignment horizontal="center" vertical="center"/>
    </xf>
    <xf numFmtId="0" fontId="125" fillId="100" borderId="0" xfId="0" applyFont="1" applyFill="1" applyAlignment="1">
      <alignment horizontal="right" vertical="center"/>
    </xf>
    <xf numFmtId="0" fontId="169" fillId="5" borderId="77" xfId="2" applyFont="1" applyFill="1" applyBorder="1" applyAlignment="1" applyProtection="1">
      <alignment horizontal="right" vertical="center"/>
      <protection hidden="1"/>
    </xf>
    <xf numFmtId="0" fontId="169" fillId="5" borderId="141" xfId="2" applyFont="1" applyFill="1" applyBorder="1" applyAlignment="1" applyProtection="1">
      <alignment horizontal="left" vertical="center"/>
      <protection hidden="1"/>
    </xf>
    <xf numFmtId="0" fontId="0" fillId="0" borderId="9" xfId="0" applyBorder="1"/>
    <xf numFmtId="0" fontId="151" fillId="41" borderId="0" xfId="0" applyFont="1" applyFill="1" applyAlignment="1">
      <alignment horizontal="center" vertical="center"/>
    </xf>
    <xf numFmtId="0" fontId="151" fillId="101" borderId="0" xfId="0" applyFont="1" applyFill="1" applyAlignment="1">
      <alignment horizontal="right" vertical="center"/>
    </xf>
    <xf numFmtId="0" fontId="90" fillId="5" borderId="0" xfId="0" applyFont="1" applyFill="1" applyAlignment="1">
      <alignment vertical="center"/>
    </xf>
    <xf numFmtId="0" fontId="151" fillId="102" borderId="0" xfId="0" applyFont="1" applyFill="1" applyAlignment="1">
      <alignment horizontal="center" vertical="center"/>
    </xf>
    <xf numFmtId="0" fontId="125" fillId="103" borderId="0" xfId="0" applyFont="1" applyFill="1" applyAlignment="1">
      <alignment horizontal="right" vertical="center"/>
    </xf>
    <xf numFmtId="0" fontId="14" fillId="5" borderId="0" xfId="0" applyFont="1" applyFill="1" applyAlignment="1">
      <alignment vertical="center"/>
    </xf>
    <xf numFmtId="0" fontId="125" fillId="104" borderId="0" xfId="0" applyFont="1" applyFill="1" applyAlignment="1">
      <alignment horizontal="center" vertical="center"/>
    </xf>
    <xf numFmtId="0" fontId="151" fillId="105" borderId="0" xfId="0" applyFont="1" applyFill="1" applyAlignment="1">
      <alignment horizontal="right" vertical="center"/>
    </xf>
    <xf numFmtId="0" fontId="153" fillId="5" borderId="0" xfId="0" applyFont="1" applyFill="1" applyAlignment="1">
      <alignment vertical="center"/>
    </xf>
    <xf numFmtId="0" fontId="151" fillId="106" borderId="0" xfId="0" applyFont="1" applyFill="1" applyAlignment="1">
      <alignment horizontal="center" vertical="center"/>
    </xf>
    <xf numFmtId="0" fontId="125" fillId="107" borderId="0" xfId="0" applyFont="1" applyFill="1" applyAlignment="1">
      <alignment horizontal="right" vertical="center"/>
    </xf>
    <xf numFmtId="0" fontId="44" fillId="5" borderId="0" xfId="0" applyFont="1" applyFill="1" applyAlignment="1">
      <alignment vertical="center"/>
    </xf>
    <xf numFmtId="0" fontId="41" fillId="5" borderId="0" xfId="0" applyFont="1" applyFill="1" applyAlignment="1">
      <alignment horizontal="left" vertical="center"/>
    </xf>
    <xf numFmtId="0" fontId="160" fillId="5" borderId="0" xfId="2" applyFont="1" applyFill="1" applyAlignment="1" applyProtection="1">
      <alignment horizontal="center" vertical="center"/>
      <protection locked="0"/>
    </xf>
    <xf numFmtId="0" fontId="117" fillId="5" borderId="34" xfId="2" applyFont="1" applyFill="1" applyBorder="1"/>
    <xf numFmtId="0" fontId="170" fillId="5" borderId="2" xfId="2" applyFont="1" applyFill="1" applyBorder="1" applyAlignment="1">
      <alignment horizontal="center" vertical="center"/>
    </xf>
    <xf numFmtId="0" fontId="11" fillId="5" borderId="2" xfId="2" applyFont="1" applyFill="1" applyBorder="1" applyAlignment="1" applyProtection="1">
      <alignment horizontal="left" vertical="center"/>
      <protection hidden="1"/>
    </xf>
    <xf numFmtId="0" fontId="11" fillId="5" borderId="2" xfId="2" applyFont="1" applyFill="1" applyBorder="1" applyAlignment="1" applyProtection="1">
      <alignment vertical="center"/>
      <protection hidden="1"/>
    </xf>
    <xf numFmtId="0" fontId="41" fillId="5" borderId="2" xfId="2" applyFont="1" applyFill="1" applyBorder="1" applyAlignment="1" applyProtection="1">
      <alignment vertical="center"/>
      <protection hidden="1"/>
    </xf>
    <xf numFmtId="0" fontId="0" fillId="0" borderId="2" xfId="0" applyBorder="1"/>
    <xf numFmtId="0" fontId="172" fillId="5" borderId="0" xfId="0" applyFont="1" applyFill="1" applyAlignment="1">
      <alignment vertical="center"/>
    </xf>
    <xf numFmtId="0" fontId="160" fillId="15" borderId="0" xfId="2" applyFont="1" applyFill="1" applyAlignment="1" applyProtection="1">
      <alignment horizontal="center" vertical="center"/>
      <protection locked="0"/>
    </xf>
    <xf numFmtId="0" fontId="36" fillId="5" borderId="0" xfId="0" applyFont="1" applyFill="1" applyAlignment="1">
      <alignment horizontal="right" vertical="center"/>
    </xf>
    <xf numFmtId="0" fontId="128" fillId="5" borderId="0" xfId="0" applyFont="1" applyFill="1" applyAlignment="1">
      <alignment horizontal="left" vertical="center"/>
    </xf>
    <xf numFmtId="0" fontId="173" fillId="4" borderId="0" xfId="7" applyFont="1" applyFill="1" applyAlignment="1">
      <alignment horizontal="right" vertical="center"/>
    </xf>
    <xf numFmtId="0" fontId="173" fillId="4" borderId="0" xfId="7" applyFont="1" applyFill="1" applyAlignment="1">
      <alignment horizontal="center" vertical="center"/>
    </xf>
    <xf numFmtId="1" fontId="173" fillId="4" borderId="0" xfId="7" applyNumberFormat="1" applyFont="1" applyFill="1" applyAlignment="1">
      <alignment horizontal="center" vertical="center"/>
    </xf>
    <xf numFmtId="0" fontId="174" fillId="5" borderId="0" xfId="0" applyFont="1" applyFill="1" applyAlignment="1">
      <alignment horizontal="left" vertical="center"/>
    </xf>
    <xf numFmtId="0" fontId="173" fillId="6" borderId="0" xfId="9" applyFont="1" applyFill="1" applyAlignment="1">
      <alignment horizontal="left" vertical="center"/>
    </xf>
    <xf numFmtId="0" fontId="173" fillId="6" borderId="0" xfId="9" applyFont="1" applyFill="1" applyAlignment="1">
      <alignment horizontal="right" vertical="center"/>
    </xf>
    <xf numFmtId="1" fontId="173" fillId="6" borderId="0" xfId="9" applyNumberFormat="1" applyFont="1" applyFill="1" applyAlignment="1">
      <alignment horizontal="right" vertical="center"/>
    </xf>
    <xf numFmtId="0" fontId="121" fillId="5" borderId="0" xfId="0" applyFont="1" applyFill="1" applyAlignment="1">
      <alignment horizontal="left" vertical="center"/>
    </xf>
    <xf numFmtId="0" fontId="121" fillId="15" borderId="0" xfId="0" applyFont="1" applyFill="1" applyAlignment="1">
      <alignment vertical="center"/>
    </xf>
    <xf numFmtId="0" fontId="121" fillId="15" borderId="0" xfId="0" applyFont="1" applyFill="1" applyAlignment="1">
      <alignment horizontal="left" vertical="center"/>
    </xf>
    <xf numFmtId="0" fontId="51" fillId="15" borderId="0" xfId="0" applyFont="1" applyFill="1" applyAlignment="1">
      <alignment vertical="center"/>
    </xf>
    <xf numFmtId="0" fontId="175" fillId="5" borderId="0" xfId="2" applyFont="1" applyFill="1" applyAlignment="1" applyProtection="1">
      <alignment horizontal="left" vertical="center"/>
      <protection locked="0"/>
    </xf>
    <xf numFmtId="0" fontId="156" fillId="5" borderId="0" xfId="2" applyFont="1" applyFill="1" applyAlignment="1" applyProtection="1">
      <alignment horizontal="left" vertical="center"/>
      <protection hidden="1"/>
    </xf>
    <xf numFmtId="0" fontId="161" fillId="113" borderId="168" xfId="0" applyFont="1" applyFill="1" applyBorder="1" applyAlignment="1">
      <alignment horizontal="center" vertical="center"/>
    </xf>
    <xf numFmtId="0" fontId="41" fillId="15" borderId="0" xfId="0" applyFont="1" applyFill="1" applyAlignment="1">
      <alignment horizontal="left" vertical="center"/>
    </xf>
    <xf numFmtId="0" fontId="43" fillId="15" borderId="0" xfId="0" applyFont="1" applyFill="1" applyAlignment="1">
      <alignment vertical="center" wrapText="1"/>
    </xf>
    <xf numFmtId="0" fontId="43" fillId="5" borderId="0" xfId="0" applyFont="1" applyFill="1" applyAlignment="1">
      <alignment vertical="center" wrapText="1"/>
    </xf>
    <xf numFmtId="0" fontId="156" fillId="5" borderId="0" xfId="2" applyFont="1" applyFill="1" applyAlignment="1" applyProtection="1">
      <alignment vertical="center"/>
      <protection hidden="1"/>
    </xf>
    <xf numFmtId="0" fontId="53" fillId="18" borderId="14" xfId="9" applyFont="1" applyFill="1" applyBorder="1" applyAlignment="1">
      <alignment horizontal="left" vertical="center"/>
    </xf>
    <xf numFmtId="0" fontId="53" fillId="18" borderId="14" xfId="9" applyFont="1" applyFill="1" applyBorder="1" applyAlignment="1">
      <alignment horizontal="right" vertical="center"/>
    </xf>
    <xf numFmtId="1" fontId="53" fillId="18" borderId="14" xfId="9" applyNumberFormat="1" applyFont="1" applyFill="1" applyBorder="1" applyAlignment="1">
      <alignment horizontal="right" vertical="center"/>
    </xf>
    <xf numFmtId="0" fontId="177" fillId="3" borderId="14" xfId="0" applyFont="1" applyFill="1" applyBorder="1" applyAlignment="1">
      <alignment horizontal="left" vertical="center"/>
    </xf>
    <xf numFmtId="0" fontId="177" fillId="3" borderId="14" xfId="6" applyFont="1" applyFill="1" applyBorder="1" applyAlignment="1">
      <alignment horizontal="right" vertical="center"/>
    </xf>
    <xf numFmtId="0" fontId="54" fillId="3" borderId="14" xfId="0" applyFont="1" applyFill="1" applyBorder="1" applyAlignment="1">
      <alignment horizontal="right" vertical="center"/>
    </xf>
    <xf numFmtId="0" fontId="12" fillId="7" borderId="14" xfId="0" applyFont="1" applyFill="1" applyBorder="1" applyAlignment="1">
      <alignment horizontal="left" vertical="center"/>
    </xf>
    <xf numFmtId="0" fontId="156" fillId="5" borderId="0" xfId="8" applyFont="1" applyFill="1" applyAlignment="1">
      <alignment horizontal="left" vertical="center"/>
    </xf>
    <xf numFmtId="0" fontId="178" fillId="4" borderId="15" xfId="9" applyFont="1" applyFill="1" applyBorder="1" applyAlignment="1">
      <alignment horizontal="left" vertical="center"/>
    </xf>
    <xf numFmtId="1" fontId="178" fillId="4" borderId="15" xfId="9" applyNumberFormat="1" applyFont="1" applyFill="1" applyBorder="1" applyAlignment="1">
      <alignment horizontal="left" vertical="center"/>
    </xf>
    <xf numFmtId="0" fontId="179" fillId="5" borderId="0" xfId="0" applyFont="1" applyFill="1" applyAlignment="1">
      <alignment vertical="center"/>
    </xf>
    <xf numFmtId="0" fontId="149" fillId="5" borderId="0" xfId="27" applyFont="1" applyFill="1" applyAlignment="1">
      <alignment horizontal="left" vertical="center"/>
    </xf>
    <xf numFmtId="0" fontId="180" fillId="5" borderId="0" xfId="27" applyFont="1" applyFill="1" applyAlignment="1">
      <alignment horizontal="center" vertical="center"/>
    </xf>
    <xf numFmtId="0" fontId="181" fillId="5" borderId="0" xfId="0" applyFont="1" applyFill="1" applyAlignment="1">
      <alignment vertical="center"/>
    </xf>
    <xf numFmtId="0" fontId="1" fillId="5" borderId="0" xfId="0" applyFont="1" applyFill="1" applyAlignment="1">
      <alignment vertical="center"/>
    </xf>
    <xf numFmtId="0" fontId="39" fillId="5" borderId="172" xfId="2" applyFont="1" applyFill="1" applyBorder="1" applyAlignment="1" applyProtection="1">
      <alignment horizontal="center" vertical="center"/>
      <protection hidden="1"/>
    </xf>
    <xf numFmtId="0" fontId="11" fillId="5" borderId="169" xfId="2" applyFont="1" applyFill="1" applyBorder="1" applyAlignment="1" applyProtection="1">
      <alignment horizontal="right" vertical="center"/>
      <protection hidden="1"/>
    </xf>
    <xf numFmtId="0" fontId="37" fillId="5" borderId="0" xfId="0" applyFont="1" applyFill="1" applyAlignment="1">
      <alignment vertical="center"/>
    </xf>
    <xf numFmtId="0" fontId="39" fillId="15" borderId="172" xfId="2" applyFont="1" applyFill="1" applyBorder="1" applyAlignment="1" applyProtection="1">
      <alignment horizontal="center" vertical="center"/>
      <protection hidden="1"/>
    </xf>
    <xf numFmtId="0" fontId="11" fillId="5" borderId="16" xfId="2" applyFont="1" applyFill="1" applyBorder="1" applyAlignment="1" applyProtection="1">
      <alignment horizontal="right" vertical="center"/>
      <protection hidden="1"/>
    </xf>
    <xf numFmtId="0" fontId="161" fillId="115" borderId="168" xfId="0" applyFont="1" applyFill="1" applyBorder="1" applyAlignment="1">
      <alignment horizontal="center" vertical="center"/>
    </xf>
    <xf numFmtId="0" fontId="182" fillId="116" borderId="173" xfId="0" applyFont="1" applyFill="1" applyBorder="1" applyAlignment="1">
      <alignment horizontal="center" vertical="center"/>
    </xf>
    <xf numFmtId="0" fontId="75" fillId="95" borderId="10" xfId="1" applyFont="1" applyFill="1" applyBorder="1" applyAlignment="1">
      <alignment horizontal="center" vertical="center"/>
    </xf>
    <xf numFmtId="0" fontId="75" fillId="95" borderId="76" xfId="1" applyFont="1" applyFill="1" applyBorder="1" applyAlignment="1">
      <alignment horizontal="center" vertical="center"/>
    </xf>
    <xf numFmtId="0" fontId="75" fillId="95" borderId="11" xfId="1" applyFont="1" applyFill="1" applyBorder="1" applyAlignment="1">
      <alignment horizontal="center" vertical="center"/>
    </xf>
    <xf numFmtId="0" fontId="0" fillId="0" borderId="174" xfId="0" applyBorder="1" applyAlignment="1">
      <alignment horizontal="center" vertical="center"/>
    </xf>
    <xf numFmtId="0" fontId="11" fillId="0" borderId="17" xfId="2" applyFont="1" applyBorder="1" applyAlignment="1">
      <alignment horizontal="right" vertical="center"/>
    </xf>
    <xf numFmtId="0" fontId="42" fillId="15" borderId="0" xfId="0" applyFont="1" applyFill="1" applyAlignment="1">
      <alignment vertical="center"/>
    </xf>
    <xf numFmtId="0" fontId="185" fillId="29" borderId="174" xfId="0" applyFont="1" applyFill="1" applyBorder="1" applyAlignment="1" applyProtection="1">
      <alignment horizontal="left" vertical="center"/>
      <protection locked="0"/>
    </xf>
    <xf numFmtId="0" fontId="186" fillId="117" borderId="175" xfId="0" applyFont="1" applyFill="1" applyBorder="1" applyAlignment="1">
      <alignment horizontal="right" vertical="center" wrapText="1"/>
    </xf>
    <xf numFmtId="0" fontId="186" fillId="117" borderId="176" xfId="0" applyFont="1" applyFill="1" applyBorder="1" applyAlignment="1">
      <alignment horizontal="center" vertical="center" wrapText="1"/>
    </xf>
    <xf numFmtId="0" fontId="185" fillId="29" borderId="174" xfId="0" applyFont="1" applyFill="1" applyBorder="1" applyAlignment="1" applyProtection="1">
      <alignment horizontal="center" vertical="center"/>
      <protection locked="0"/>
    </xf>
    <xf numFmtId="0" fontId="4" fillId="3" borderId="121" xfId="2" quotePrefix="1" applyFont="1" applyFill="1" applyBorder="1" applyAlignment="1">
      <alignment horizontal="center" vertical="center"/>
    </xf>
    <xf numFmtId="0" fontId="161" fillId="110" borderId="121" xfId="0" applyFont="1" applyFill="1" applyBorder="1" applyAlignment="1">
      <alignment horizontal="center" vertical="center"/>
    </xf>
    <xf numFmtId="0" fontId="161" fillId="110" borderId="13" xfId="0" applyFont="1" applyFill="1" applyBorder="1" applyAlignment="1">
      <alignment horizontal="center" vertical="center"/>
    </xf>
    <xf numFmtId="0" fontId="179" fillId="5" borderId="0" xfId="0" applyFont="1" applyFill="1" applyAlignment="1">
      <alignment horizontal="left" vertical="center"/>
    </xf>
    <xf numFmtId="0" fontId="179" fillId="5" borderId="13" xfId="0" applyFont="1" applyFill="1" applyBorder="1" applyAlignment="1">
      <alignment vertical="center"/>
    </xf>
    <xf numFmtId="0" fontId="23" fillId="12" borderId="10" xfId="1" applyFont="1" applyFill="1" applyBorder="1" applyAlignment="1">
      <alignment horizontal="center" vertical="center"/>
    </xf>
    <xf numFmtId="0" fontId="2" fillId="111" borderId="76" xfId="1" applyFont="1" applyFill="1" applyBorder="1" applyAlignment="1">
      <alignment horizontal="center" vertical="center"/>
    </xf>
    <xf numFmtId="0" fontId="116" fillId="111" borderId="76" xfId="1" applyFont="1" applyFill="1" applyBorder="1" applyAlignment="1">
      <alignment horizontal="center" vertical="center"/>
    </xf>
    <xf numFmtId="0" fontId="2" fillId="111" borderId="11" xfId="1" applyFont="1" applyFill="1" applyBorder="1" applyAlignment="1">
      <alignment horizontal="center" vertical="center"/>
    </xf>
    <xf numFmtId="0" fontId="4" fillId="3" borderId="13" xfId="2" applyFont="1" applyFill="1" applyBorder="1" applyAlignment="1">
      <alignment horizontal="center" vertical="center"/>
    </xf>
    <xf numFmtId="0" fontId="4" fillId="59" borderId="0" xfId="2" applyFont="1" applyFill="1" applyAlignment="1">
      <alignment horizontal="center" vertical="center"/>
    </xf>
    <xf numFmtId="0" fontId="4" fillId="59" borderId="13" xfId="2" applyFont="1" applyFill="1" applyBorder="1" applyAlignment="1">
      <alignment horizontal="center" vertical="center"/>
    </xf>
    <xf numFmtId="0" fontId="71" fillId="5" borderId="0" xfId="0" applyFont="1" applyFill="1" applyAlignment="1">
      <alignment horizontal="center" vertical="center"/>
    </xf>
    <xf numFmtId="0" fontId="165" fillId="5" borderId="13" xfId="2" applyFont="1" applyFill="1" applyBorder="1" applyAlignment="1" applyProtection="1">
      <alignment horizontal="left" vertical="center"/>
      <protection locked="0"/>
    </xf>
    <xf numFmtId="0" fontId="18" fillId="5" borderId="178" xfId="1" applyFont="1" applyFill="1" applyBorder="1" applyAlignment="1">
      <alignment horizontal="left" vertical="center"/>
    </xf>
    <xf numFmtId="0" fontId="179" fillId="5" borderId="178" xfId="0" applyFont="1" applyFill="1" applyBorder="1" applyAlignment="1">
      <alignment horizontal="left" vertical="center" wrapText="1"/>
    </xf>
    <xf numFmtId="0" fontId="0" fillId="0" borderId="178" xfId="0" applyBorder="1" applyAlignment="1">
      <alignment vertical="center"/>
    </xf>
    <xf numFmtId="0" fontId="179" fillId="5" borderId="179" xfId="0" applyFont="1" applyFill="1" applyBorder="1" applyAlignment="1">
      <alignment vertical="center"/>
    </xf>
    <xf numFmtId="0" fontId="189" fillId="59" borderId="0" xfId="2" applyFont="1" applyFill="1" applyAlignment="1">
      <alignment horizontal="left" vertical="center"/>
    </xf>
    <xf numFmtId="0" fontId="26" fillId="59" borderId="0" xfId="2" applyFont="1" applyFill="1" applyAlignment="1">
      <alignment horizontal="center" vertical="center"/>
    </xf>
    <xf numFmtId="0" fontId="190" fillId="94" borderId="0" xfId="0" applyFont="1" applyFill="1" applyAlignment="1">
      <alignment horizontal="left" vertical="center"/>
    </xf>
    <xf numFmtId="0" fontId="191" fillId="94" borderId="0" xfId="0" applyFont="1" applyFill="1" applyAlignment="1">
      <alignment horizontal="left" vertical="center"/>
    </xf>
    <xf numFmtId="0" fontId="0" fillId="59" borderId="0" xfId="0" applyFill="1" applyAlignment="1">
      <alignment horizontal="left" vertical="center"/>
    </xf>
    <xf numFmtId="0" fontId="0" fillId="59" borderId="0" xfId="0" applyFill="1"/>
    <xf numFmtId="0" fontId="0" fillId="5" borderId="181" xfId="0" applyFill="1" applyBorder="1" applyAlignment="1">
      <alignment horizontal="left" vertical="center"/>
    </xf>
    <xf numFmtId="0" fontId="0" fillId="5" borderId="181" xfId="0" applyFill="1" applyBorder="1" applyAlignment="1">
      <alignment vertical="center"/>
    </xf>
    <xf numFmtId="0" fontId="0" fillId="5" borderId="182" xfId="0" applyFill="1" applyBorder="1" applyAlignment="1">
      <alignment vertical="center"/>
    </xf>
    <xf numFmtId="0" fontId="189" fillId="59" borderId="0" xfId="0" applyFont="1" applyFill="1" applyAlignment="1">
      <alignment horizontal="left" vertical="center"/>
    </xf>
    <xf numFmtId="0" fontId="189" fillId="59" borderId="16" xfId="0" applyFont="1" applyFill="1" applyBorder="1" applyAlignment="1">
      <alignment horizontal="left" vertical="center"/>
    </xf>
    <xf numFmtId="0" fontId="4" fillId="5" borderId="0" xfId="2" applyFont="1" applyFill="1" applyAlignment="1">
      <alignment horizontal="center" vertical="center"/>
    </xf>
    <xf numFmtId="0" fontId="4" fillId="5" borderId="13" xfId="2" applyFont="1" applyFill="1" applyBorder="1" applyAlignment="1">
      <alignment horizontal="center" vertical="center"/>
    </xf>
    <xf numFmtId="0" fontId="72" fillId="3" borderId="172" xfId="2" applyFont="1" applyFill="1" applyBorder="1" applyAlignment="1" applyProtection="1">
      <alignment horizontal="center" vertical="center"/>
      <protection hidden="1"/>
    </xf>
    <xf numFmtId="0" fontId="63" fillId="33" borderId="172" xfId="2" applyFont="1" applyFill="1" applyBorder="1" applyAlignment="1" applyProtection="1">
      <alignment horizontal="center" vertical="center"/>
      <protection hidden="1"/>
    </xf>
    <xf numFmtId="0" fontId="63" fillId="31" borderId="172" xfId="2" applyFont="1" applyFill="1" applyBorder="1" applyAlignment="1" applyProtection="1">
      <alignment horizontal="center" vertical="center"/>
      <protection hidden="1"/>
    </xf>
    <xf numFmtId="0" fontId="39" fillId="34" borderId="172" xfId="2" applyFont="1" applyFill="1" applyBorder="1" applyAlignment="1" applyProtection="1">
      <alignment horizontal="center" vertical="center"/>
      <protection hidden="1"/>
    </xf>
    <xf numFmtId="0" fontId="69" fillId="29" borderId="172" xfId="2" applyFont="1" applyFill="1" applyBorder="1" applyAlignment="1" applyProtection="1">
      <alignment horizontal="center" vertical="center"/>
      <protection hidden="1"/>
    </xf>
    <xf numFmtId="0" fontId="179" fillId="5" borderId="178" xfId="0" applyFont="1" applyFill="1" applyBorder="1" applyAlignment="1">
      <alignment horizontal="left" vertical="center"/>
    </xf>
    <xf numFmtId="0" fontId="179" fillId="5" borderId="178" xfId="0" applyFont="1" applyFill="1" applyBorder="1" applyAlignment="1">
      <alignment vertical="center"/>
    </xf>
    <xf numFmtId="0" fontId="192" fillId="5" borderId="0" xfId="2" applyFont="1" applyFill="1" applyAlignment="1" applyProtection="1">
      <alignment horizontal="left" vertical="center"/>
      <protection locked="0"/>
    </xf>
    <xf numFmtId="0" fontId="148" fillId="5" borderId="0" xfId="0" applyFont="1" applyFill="1" applyAlignment="1">
      <alignment horizontal="center" vertical="center"/>
    </xf>
    <xf numFmtId="0" fontId="64" fillId="5" borderId="0" xfId="27" applyFont="1" applyFill="1" applyAlignment="1">
      <alignment horizontal="center" vertical="center"/>
    </xf>
    <xf numFmtId="0" fontId="68" fillId="22" borderId="0" xfId="6" applyFont="1" applyFill="1" applyAlignment="1">
      <alignment vertical="center"/>
    </xf>
    <xf numFmtId="0" fontId="116" fillId="111" borderId="0" xfId="0" applyFont="1" applyFill="1" applyAlignment="1">
      <alignment horizontal="center" vertical="center"/>
    </xf>
    <xf numFmtId="0" fontId="68" fillId="22" borderId="13" xfId="6" applyFont="1" applyFill="1" applyBorder="1" applyAlignment="1">
      <alignment vertical="center"/>
    </xf>
    <xf numFmtId="0" fontId="18" fillId="5" borderId="0" xfId="1" applyFont="1" applyFill="1" applyAlignment="1">
      <alignment horizontal="left" vertical="center"/>
    </xf>
    <xf numFmtId="0" fontId="133" fillId="5" borderId="0" xfId="2" applyFont="1" applyFill="1" applyAlignment="1" applyProtection="1">
      <alignment horizontal="center" vertical="center" wrapText="1"/>
      <protection hidden="1"/>
    </xf>
    <xf numFmtId="1" fontId="49" fillId="32" borderId="172" xfId="2" applyNumberFormat="1" applyFont="1" applyFill="1" applyBorder="1" applyAlignment="1" applyProtection="1">
      <alignment horizontal="center" vertical="center"/>
      <protection hidden="1"/>
    </xf>
    <xf numFmtId="1" fontId="49" fillId="32" borderId="172" xfId="2" applyNumberFormat="1" applyFont="1" applyFill="1" applyBorder="1" applyAlignment="1" applyProtection="1">
      <alignment horizontal="left" vertical="center"/>
      <protection hidden="1"/>
    </xf>
    <xf numFmtId="0" fontId="193" fillId="13" borderId="183" xfId="0" applyFont="1" applyFill="1" applyBorder="1" applyAlignment="1">
      <alignment horizontal="center" vertical="center"/>
    </xf>
    <xf numFmtId="0" fontId="193" fillId="5" borderId="0" xfId="0" applyFont="1" applyFill="1" applyAlignment="1">
      <alignment horizontal="left" vertical="center"/>
    </xf>
    <xf numFmtId="0" fontId="18" fillId="5" borderId="0" xfId="0" applyFont="1" applyFill="1"/>
    <xf numFmtId="0" fontId="194" fillId="5" borderId="0" xfId="2" applyFont="1" applyFill="1" applyAlignment="1" applyProtection="1">
      <alignment horizontal="center" vertical="center"/>
      <protection locked="0"/>
    </xf>
    <xf numFmtId="0" fontId="195" fillId="5" borderId="0" xfId="2" applyFont="1" applyFill="1" applyAlignment="1" applyProtection="1">
      <alignment horizontal="center" vertical="center"/>
      <protection locked="0"/>
    </xf>
    <xf numFmtId="190" fontId="193" fillId="13" borderId="183" xfId="35" applyNumberFormat="1" applyFont="1" applyFill="1" applyBorder="1" applyAlignment="1">
      <alignment horizontal="center" vertical="center"/>
    </xf>
    <xf numFmtId="0" fontId="196" fillId="5" borderId="0" xfId="2" applyFont="1" applyFill="1" applyAlignment="1" applyProtection="1">
      <alignment horizontal="center" vertical="center"/>
      <protection locked="0"/>
    </xf>
    <xf numFmtId="0" fontId="41" fillId="13" borderId="183" xfId="0" applyFont="1" applyFill="1" applyBorder="1" applyAlignment="1">
      <alignment horizontal="center"/>
    </xf>
    <xf numFmtId="0" fontId="90" fillId="5" borderId="0" xfId="0" applyFont="1" applyFill="1" applyAlignment="1">
      <alignment horizontal="left" vertical="center"/>
    </xf>
    <xf numFmtId="0" fontId="68" fillId="5" borderId="0" xfId="35" applyFont="1" applyFill="1" applyAlignment="1">
      <alignment horizontal="center" vertical="center"/>
    </xf>
    <xf numFmtId="0" fontId="198" fillId="5" borderId="0" xfId="2" applyFont="1" applyFill="1" applyAlignment="1" applyProtection="1">
      <alignment horizontal="left" vertical="center"/>
      <protection locked="0"/>
    </xf>
    <xf numFmtId="0" fontId="63" fillId="118" borderId="0" xfId="35" applyFont="1" applyFill="1" applyAlignment="1">
      <alignment horizontal="center" vertical="center"/>
    </xf>
    <xf numFmtId="0" fontId="31" fillId="118" borderId="0" xfId="35" applyFont="1" applyFill="1" applyAlignment="1">
      <alignment horizontal="left" vertical="center"/>
    </xf>
    <xf numFmtId="0" fontId="68" fillId="118" borderId="0" xfId="35" applyFont="1" applyFill="1" applyAlignment="1">
      <alignment horizontal="center" vertical="center"/>
    </xf>
    <xf numFmtId="0" fontId="23" fillId="119" borderId="0" xfId="6" applyFont="1" applyFill="1" applyAlignment="1">
      <alignment horizontal="center" vertical="center"/>
    </xf>
    <xf numFmtId="0" fontId="105" fillId="120" borderId="0" xfId="35" applyFont="1" applyFill="1" applyAlignment="1">
      <alignment horizontal="center" vertical="center"/>
    </xf>
    <xf numFmtId="0" fontId="199" fillId="37" borderId="0" xfId="2" applyFont="1" applyFill="1" applyAlignment="1" applyProtection="1">
      <alignment horizontal="center" vertical="center"/>
      <protection hidden="1"/>
    </xf>
    <xf numFmtId="0" fontId="161" fillId="121" borderId="166" xfId="0" applyFont="1" applyFill="1" applyBorder="1" applyAlignment="1">
      <alignment horizontal="right" vertical="center"/>
    </xf>
    <xf numFmtId="0" fontId="200" fillId="121" borderId="166" xfId="0" applyFont="1" applyFill="1" applyBorder="1" applyAlignment="1">
      <alignment horizontal="right" vertical="center"/>
    </xf>
    <xf numFmtId="0" fontId="170" fillId="37" borderId="0" xfId="2" applyFont="1" applyFill="1" applyAlignment="1">
      <alignment horizontal="left" vertical="center"/>
    </xf>
    <xf numFmtId="0" fontId="74" fillId="94" borderId="0" xfId="0" applyFont="1" applyFill="1" applyAlignment="1">
      <alignment horizontal="left" vertical="center"/>
    </xf>
    <xf numFmtId="0" fontId="70" fillId="92" borderId="0" xfId="0" applyFont="1" applyFill="1" applyAlignment="1">
      <alignment horizontal="right"/>
    </xf>
    <xf numFmtId="0" fontId="105" fillId="94" borderId="0" xfId="0" applyFont="1" applyFill="1" applyAlignment="1">
      <alignment horizontal="right" vertical="center"/>
    </xf>
    <xf numFmtId="0" fontId="78" fillId="0" borderId="0" xfId="3" applyFont="1" applyAlignment="1">
      <alignment horizontal="left" vertical="center"/>
    </xf>
    <xf numFmtId="0" fontId="48" fillId="3" borderId="0" xfId="0" applyFont="1" applyFill="1" applyAlignment="1">
      <alignment horizontal="center" vertical="center"/>
    </xf>
    <xf numFmtId="0" fontId="158" fillId="122" borderId="0" xfId="0" applyFont="1" applyFill="1"/>
    <xf numFmtId="0" fontId="105" fillId="123" borderId="184" xfId="6" applyFont="1" applyFill="1" applyBorder="1" applyAlignment="1">
      <alignment horizontal="right" vertical="center"/>
    </xf>
    <xf numFmtId="0" fontId="105" fillId="123" borderId="13" xfId="0" applyFont="1" applyFill="1" applyBorder="1" applyAlignment="1">
      <alignment horizontal="right" vertical="center"/>
    </xf>
    <xf numFmtId="0" fontId="74" fillId="94" borderId="0" xfId="0" applyFont="1" applyFill="1" applyAlignment="1">
      <alignment vertical="center"/>
    </xf>
    <xf numFmtId="190" fontId="105" fillId="39" borderId="0" xfId="35" applyNumberFormat="1" applyFont="1" applyFill="1" applyAlignment="1">
      <alignment horizontal="center" vertical="center"/>
    </xf>
    <xf numFmtId="0" fontId="18" fillId="5" borderId="181" xfId="1" applyFont="1" applyFill="1" applyBorder="1" applyAlignment="1">
      <alignment horizontal="left" vertical="center"/>
    </xf>
    <xf numFmtId="0" fontId="0" fillId="5" borderId="0" xfId="0" applyFill="1" applyAlignment="1">
      <alignment horizontal="left"/>
    </xf>
    <xf numFmtId="0" fontId="74" fillId="94" borderId="0" xfId="0" applyFont="1" applyFill="1"/>
    <xf numFmtId="0" fontId="201" fillId="5" borderId="0" xfId="2" applyFont="1" applyFill="1" applyAlignment="1" applyProtection="1">
      <alignment horizontal="left" vertical="center"/>
      <protection locked="0"/>
    </xf>
    <xf numFmtId="0" fontId="7" fillId="5" borderId="0" xfId="0" applyFont="1" applyFill="1" applyAlignment="1">
      <alignment horizontal="left"/>
    </xf>
    <xf numFmtId="0" fontId="0" fillId="5" borderId="179" xfId="0" applyFill="1" applyBorder="1" applyAlignment="1">
      <alignment vertical="center"/>
    </xf>
    <xf numFmtId="0" fontId="89" fillId="5" borderId="0" xfId="0" applyFont="1" applyFill="1" applyAlignment="1">
      <alignment vertical="center"/>
    </xf>
    <xf numFmtId="0" fontId="0" fillId="5" borderId="181" xfId="0" applyFill="1" applyBorder="1" applyAlignment="1">
      <alignment vertical="center" wrapText="1"/>
    </xf>
    <xf numFmtId="0" fontId="0" fillId="5" borderId="182" xfId="0" applyFill="1" applyBorder="1" applyAlignment="1">
      <alignment vertical="center" wrapText="1"/>
    </xf>
    <xf numFmtId="0" fontId="161" fillId="113" borderId="175" xfId="0" applyFont="1" applyFill="1" applyBorder="1" applyAlignment="1">
      <alignment horizontal="center" vertical="center"/>
    </xf>
    <xf numFmtId="0" fontId="161" fillId="113" borderId="0" xfId="0" applyFont="1" applyFill="1" applyAlignment="1">
      <alignment horizontal="center" vertical="center"/>
    </xf>
    <xf numFmtId="0" fontId="8" fillId="95" borderId="0" xfId="1" applyFont="1" applyFill="1" applyAlignment="1">
      <alignment horizontal="center" vertical="center"/>
    </xf>
    <xf numFmtId="0" fontId="204" fillId="110" borderId="0" xfId="0" applyFont="1" applyFill="1" applyAlignment="1">
      <alignment horizontal="center" vertical="center"/>
    </xf>
    <xf numFmtId="0" fontId="0" fillId="112" borderId="0" xfId="0" applyFill="1"/>
    <xf numFmtId="0" fontId="204" fillId="113" borderId="0" xfId="0" applyFont="1" applyFill="1" applyAlignment="1">
      <alignment horizontal="center" vertical="center"/>
    </xf>
    <xf numFmtId="0" fontId="185" fillId="123" borderId="0" xfId="1" applyFont="1" applyFill="1" applyAlignment="1">
      <alignment horizontal="center" vertical="center"/>
    </xf>
    <xf numFmtId="0" fontId="186" fillId="125" borderId="0" xfId="0" applyFont="1" applyFill="1" applyAlignment="1">
      <alignment vertical="top"/>
    </xf>
    <xf numFmtId="0" fontId="185" fillId="29" borderId="0" xfId="0" applyFont="1" applyFill="1" applyAlignment="1" applyProtection="1">
      <alignment horizontal="center" vertical="center"/>
      <protection locked="0"/>
    </xf>
    <xf numFmtId="0" fontId="160" fillId="99" borderId="0" xfId="0" applyFont="1" applyFill="1" applyAlignment="1">
      <alignment horizontal="center" vertical="center"/>
    </xf>
    <xf numFmtId="0" fontId="128" fillId="5" borderId="0" xfId="0" applyFont="1" applyFill="1" applyAlignment="1">
      <alignment horizontal="left" vertical="center" indent="1"/>
    </xf>
    <xf numFmtId="0" fontId="204" fillId="121" borderId="0" xfId="0" applyFont="1" applyFill="1" applyAlignment="1">
      <alignment horizontal="center" vertical="center"/>
    </xf>
    <xf numFmtId="0" fontId="28" fillId="5" borderId="0" xfId="0" applyFont="1" applyFill="1" applyAlignment="1">
      <alignment horizontal="left" vertical="center" indent="1"/>
    </xf>
    <xf numFmtId="0" fontId="191" fillId="5" borderId="0" xfId="0" applyFont="1" applyFill="1" applyAlignment="1">
      <alignment horizontal="left" vertical="center"/>
    </xf>
    <xf numFmtId="0" fontId="105" fillId="123" borderId="188" xfId="6" applyFont="1" applyFill="1" applyBorder="1" applyAlignment="1">
      <alignment horizontal="right" vertical="center"/>
    </xf>
    <xf numFmtId="0" fontId="74" fillId="3" borderId="0" xfId="0" applyFont="1" applyFill="1" applyAlignment="1">
      <alignment vertical="center"/>
    </xf>
    <xf numFmtId="0" fontId="74" fillId="3" borderId="0" xfId="0" applyFont="1" applyFill="1" applyAlignment="1">
      <alignment horizontal="left" vertical="center"/>
    </xf>
    <xf numFmtId="0" fontId="70" fillId="3" borderId="0" xfId="0" applyFont="1" applyFill="1" applyAlignment="1">
      <alignment horizontal="right"/>
    </xf>
    <xf numFmtId="0" fontId="4" fillId="3" borderId="189" xfId="2" applyFont="1" applyFill="1" applyBorder="1" applyAlignment="1">
      <alignment horizontal="center" vertical="center"/>
    </xf>
    <xf numFmtId="0" fontId="74" fillId="59" borderId="0" xfId="0" applyFont="1" applyFill="1"/>
    <xf numFmtId="0" fontId="74" fillId="59" borderId="0" xfId="0" applyFont="1" applyFill="1" applyAlignment="1">
      <alignment horizontal="left" vertical="center"/>
    </xf>
    <xf numFmtId="0" fontId="70" fillId="59" borderId="0" xfId="0" applyFont="1" applyFill="1" applyAlignment="1">
      <alignment horizontal="right"/>
    </xf>
    <xf numFmtId="0" fontId="48" fillId="59" borderId="0" xfId="0" applyFont="1" applyFill="1" applyAlignment="1">
      <alignment horizontal="center" vertical="center"/>
    </xf>
    <xf numFmtId="0" fontId="159" fillId="5" borderId="0" xfId="0" applyFont="1" applyFill="1" applyAlignment="1">
      <alignment vertical="center"/>
    </xf>
    <xf numFmtId="0" fontId="74" fillId="126" borderId="0" xfId="0" applyFont="1" applyFill="1"/>
    <xf numFmtId="0" fontId="7" fillId="5" borderId="0" xfId="0" applyFont="1" applyFill="1" applyAlignment="1">
      <alignment horizontal="left" vertical="center" indent="1"/>
    </xf>
    <xf numFmtId="0" fontId="136" fillId="5" borderId="0" xfId="0" applyFont="1" applyFill="1" applyAlignment="1">
      <alignment vertical="center"/>
    </xf>
    <xf numFmtId="0" fontId="0" fillId="5" borderId="0" xfId="0" applyFill="1" applyAlignment="1">
      <alignment horizontal="left" vertical="center" indent="1"/>
    </xf>
    <xf numFmtId="0" fontId="136" fillId="5" borderId="0" xfId="0" applyFont="1" applyFill="1" applyAlignment="1">
      <alignment horizontal="left" vertical="center" indent="1"/>
    </xf>
    <xf numFmtId="0" fontId="0" fillId="5" borderId="0" xfId="0" applyFill="1" applyAlignment="1">
      <alignment horizontal="left" vertical="center" indent="2"/>
    </xf>
    <xf numFmtId="0" fontId="0" fillId="0" borderId="190" xfId="0" applyBorder="1" applyAlignment="1">
      <alignment horizontal="center" vertical="center"/>
    </xf>
    <xf numFmtId="0" fontId="185" fillId="29" borderId="190" xfId="0" applyFont="1" applyFill="1" applyBorder="1" applyAlignment="1" applyProtection="1">
      <alignment horizontal="left" vertical="center"/>
      <protection locked="0"/>
    </xf>
    <xf numFmtId="0" fontId="185" fillId="29" borderId="190" xfId="0" applyFont="1" applyFill="1" applyBorder="1" applyAlignment="1" applyProtection="1">
      <alignment horizontal="center" vertical="center"/>
      <protection locked="0"/>
    </xf>
    <xf numFmtId="0" fontId="68" fillId="36" borderId="0" xfId="2" applyFont="1" applyFill="1" applyAlignment="1" applyProtection="1">
      <alignment horizontal="center" vertical="center"/>
      <protection hidden="1"/>
    </xf>
    <xf numFmtId="0" fontId="29" fillId="83" borderId="2" xfId="9" applyFont="1" applyFill="1" applyBorder="1" applyAlignment="1">
      <alignment horizontal="center" vertical="center"/>
    </xf>
    <xf numFmtId="0" fontId="28" fillId="5" borderId="0" xfId="14" applyFont="1" applyFill="1" applyAlignment="1">
      <alignment horizontal="center" vertical="center" wrapText="1"/>
    </xf>
    <xf numFmtId="0" fontId="33" fillId="5" borderId="0" xfId="2" applyFont="1" applyFill="1" applyAlignment="1">
      <alignment horizontal="center" vertical="center"/>
    </xf>
    <xf numFmtId="0" fontId="132" fillId="3" borderId="0" xfId="3" applyFont="1" applyFill="1" applyAlignment="1">
      <alignment horizontal="right" vertical="center"/>
    </xf>
    <xf numFmtId="0" fontId="58" fillId="7" borderId="147" xfId="3" applyFont="1" applyFill="1" applyBorder="1" applyAlignment="1">
      <alignment horizontal="center" vertical="center"/>
    </xf>
    <xf numFmtId="0" fontId="58" fillId="7" borderId="148" xfId="3" applyFont="1" applyFill="1" applyBorder="1" applyAlignment="1">
      <alignment horizontal="center" vertical="center"/>
    </xf>
    <xf numFmtId="0" fontId="58" fillId="7" borderId="149" xfId="3" applyFont="1" applyFill="1" applyBorder="1" applyAlignment="1">
      <alignment horizontal="center" vertical="center"/>
    </xf>
    <xf numFmtId="165" fontId="28" fillId="3" borderId="0" xfId="0" applyNumberFormat="1" applyFont="1" applyFill="1" applyAlignment="1">
      <alignment horizontal="center" vertical="center"/>
    </xf>
    <xf numFmtId="191" fontId="28" fillId="3" borderId="0" xfId="0" applyNumberFormat="1" applyFont="1" applyFill="1" applyAlignment="1">
      <alignment horizontal="center" vertical="center"/>
    </xf>
    <xf numFmtId="185" fontId="64" fillId="5" borderId="3" xfId="2" applyNumberFormat="1" applyFont="1" applyFill="1" applyBorder="1" applyAlignment="1">
      <alignment horizontal="left" vertical="center"/>
    </xf>
    <xf numFmtId="0" fontId="58" fillId="5" borderId="5" xfId="3" applyFont="1" applyFill="1" applyBorder="1" applyAlignment="1">
      <alignment horizontal="center" vertical="center"/>
    </xf>
    <xf numFmtId="0" fontId="63" fillId="5" borderId="170" xfId="15" applyFont="1" applyFill="1" applyBorder="1" applyAlignment="1">
      <alignment horizontal="right" vertical="center"/>
    </xf>
    <xf numFmtId="165" fontId="18" fillId="25" borderId="16" xfId="2" applyNumberFormat="1" applyFont="1" applyFill="1" applyBorder="1" applyAlignment="1">
      <alignment horizontal="center" vertical="center"/>
    </xf>
    <xf numFmtId="0" fontId="68" fillId="19" borderId="157" xfId="10" applyFont="1" applyFill="1" applyBorder="1" applyAlignment="1">
      <alignment horizontal="center" vertical="center"/>
    </xf>
    <xf numFmtId="0" fontId="44" fillId="19" borderId="137" xfId="10" applyFont="1" applyFill="1" applyBorder="1" applyAlignment="1">
      <alignment horizontal="center" vertical="center"/>
    </xf>
    <xf numFmtId="0" fontId="37" fillId="51" borderId="137" xfId="17" applyFont="1" applyFill="1" applyBorder="1" applyAlignment="1" applyProtection="1">
      <alignment horizontal="center" vertical="center"/>
      <protection locked="0"/>
    </xf>
    <xf numFmtId="0" fontId="7" fillId="34" borderId="135" xfId="6" applyFont="1" applyFill="1" applyBorder="1" applyAlignment="1">
      <alignment vertical="center"/>
    </xf>
    <xf numFmtId="0" fontId="7" fillId="67" borderId="137" xfId="6" applyFont="1" applyFill="1" applyBorder="1" applyAlignment="1">
      <alignment vertical="center"/>
    </xf>
    <xf numFmtId="0" fontId="7" fillId="57" borderId="137" xfId="6" applyFont="1" applyFill="1" applyBorder="1" applyAlignment="1">
      <alignment vertical="center"/>
    </xf>
    <xf numFmtId="0" fontId="7" fillId="58" borderId="137" xfId="6" applyFont="1" applyFill="1" applyBorder="1" applyAlignment="1">
      <alignment vertical="center"/>
    </xf>
    <xf numFmtId="0" fontId="173" fillId="76" borderId="0" xfId="9" applyFont="1" applyFill="1" applyAlignment="1">
      <alignment horizontal="left" vertical="center"/>
    </xf>
    <xf numFmtId="0" fontId="173" fillId="76" borderId="0" xfId="9" applyFont="1" applyFill="1" applyAlignment="1">
      <alignment horizontal="right" vertical="center"/>
    </xf>
    <xf numFmtId="1" fontId="173" fillId="76" borderId="0" xfId="9" applyNumberFormat="1" applyFont="1" applyFill="1" applyAlignment="1">
      <alignment horizontal="right" vertical="center"/>
    </xf>
    <xf numFmtId="0" fontId="24" fillId="4" borderId="0" xfId="2" applyFont="1" applyFill="1" applyAlignment="1">
      <alignment horizontal="center" vertical="center" wrapText="1"/>
    </xf>
    <xf numFmtId="0" fontId="13" fillId="4" borderId="0" xfId="2" applyFont="1" applyFill="1" applyAlignment="1">
      <alignment horizontal="center" vertical="center" wrapText="1"/>
    </xf>
    <xf numFmtId="0" fontId="66" fillId="0" borderId="4" xfId="2" applyFont="1" applyBorder="1" applyAlignment="1">
      <alignment horizontal="left" vertical="center"/>
    </xf>
    <xf numFmtId="0" fontId="42" fillId="3" borderId="0" xfId="0" applyFont="1" applyFill="1" applyAlignment="1">
      <alignment horizontal="left" vertical="center"/>
    </xf>
    <xf numFmtId="0" fontId="52" fillId="17" borderId="13" xfId="2" applyFont="1" applyFill="1" applyBorder="1" applyAlignment="1">
      <alignment horizontal="center" vertical="center"/>
    </xf>
    <xf numFmtId="0" fontId="50" fillId="5" borderId="13" xfId="2" applyFont="1" applyFill="1" applyBorder="1" applyAlignment="1">
      <alignment horizontal="center" vertical="center"/>
    </xf>
    <xf numFmtId="0" fontId="68" fillId="5" borderId="0" xfId="0" applyFont="1" applyFill="1" applyAlignment="1">
      <alignment horizontal="left" vertical="center"/>
    </xf>
    <xf numFmtId="0" fontId="41" fillId="5" borderId="4" xfId="0" applyFont="1" applyFill="1" applyBorder="1" applyAlignment="1">
      <alignment horizontal="right" vertical="center"/>
    </xf>
    <xf numFmtId="0" fontId="11" fillId="5" borderId="0" xfId="3" applyFont="1" applyFill="1" applyAlignment="1">
      <alignment horizontal="right" vertical="center"/>
    </xf>
    <xf numFmtId="0" fontId="63" fillId="19" borderId="0" xfId="3" applyFont="1" applyFill="1" applyAlignment="1">
      <alignment horizontal="right" vertical="center"/>
    </xf>
    <xf numFmtId="0" fontId="26" fillId="19" borderId="0" xfId="2" applyFont="1" applyFill="1" applyAlignment="1" applyProtection="1">
      <alignment horizontal="center" vertical="center"/>
      <protection hidden="1"/>
    </xf>
    <xf numFmtId="0" fontId="18" fillId="19" borderId="13" xfId="3" applyFont="1" applyFill="1" applyBorder="1" applyAlignment="1">
      <alignment horizontal="left" vertical="center" wrapText="1"/>
    </xf>
    <xf numFmtId="0" fontId="78" fillId="5" borderId="0" xfId="3" applyFont="1" applyFill="1" applyAlignment="1">
      <alignment horizontal="center" vertical="center"/>
    </xf>
    <xf numFmtId="0" fontId="63" fillId="5" borderId="0" xfId="7" applyFont="1" applyFill="1" applyAlignment="1">
      <alignment horizontal="right" vertical="center"/>
    </xf>
    <xf numFmtId="0" fontId="79" fillId="7" borderId="13" xfId="16" applyFont="1" applyFill="1" applyBorder="1" applyAlignment="1">
      <alignment horizontal="center" vertical="center"/>
    </xf>
    <xf numFmtId="0" fontId="18" fillId="5" borderId="0" xfId="7" applyFont="1" applyFill="1" applyAlignment="1">
      <alignment horizontal="right" vertical="center"/>
    </xf>
    <xf numFmtId="0" fontId="78" fillId="5" borderId="13" xfId="3" applyFont="1" applyFill="1" applyBorder="1" applyAlignment="1">
      <alignment horizontal="center" vertical="center"/>
    </xf>
    <xf numFmtId="0" fontId="90" fillId="5" borderId="0" xfId="0" applyFont="1" applyFill="1" applyAlignment="1">
      <alignment horizontal="right" vertical="center"/>
    </xf>
    <xf numFmtId="0" fontId="68" fillId="5" borderId="0" xfId="0" applyFont="1" applyFill="1" applyAlignment="1">
      <alignment horizontal="right" vertical="center"/>
    </xf>
    <xf numFmtId="0" fontId="205" fillId="6" borderId="0" xfId="9" applyFont="1" applyFill="1" applyAlignment="1">
      <alignment horizontal="left" vertical="center"/>
    </xf>
    <xf numFmtId="0" fontId="205" fillId="6" borderId="0" xfId="9" applyFont="1" applyFill="1" applyAlignment="1">
      <alignment horizontal="right" vertical="center"/>
    </xf>
    <xf numFmtId="0" fontId="14" fillId="24" borderId="0" xfId="2" applyFont="1" applyFill="1" applyAlignment="1">
      <alignment horizontal="center" vertical="center"/>
    </xf>
    <xf numFmtId="0" fontId="14" fillId="7" borderId="0" xfId="2" applyFont="1" applyFill="1" applyAlignment="1">
      <alignment horizontal="center" vertical="center"/>
    </xf>
    <xf numFmtId="0" fontId="18" fillId="3" borderId="0" xfId="12" applyFont="1" applyFill="1" applyAlignment="1">
      <alignment horizontal="center" vertical="center"/>
    </xf>
    <xf numFmtId="0" fontId="14" fillId="5" borderId="0" xfId="2" applyFont="1" applyFill="1" applyAlignment="1" applyProtection="1">
      <alignment horizontal="center" vertical="center"/>
      <protection hidden="1"/>
    </xf>
    <xf numFmtId="0" fontId="206" fillId="3" borderId="0" xfId="2" applyFont="1" applyFill="1" applyAlignment="1">
      <alignment horizontal="center" vertical="center"/>
    </xf>
    <xf numFmtId="0" fontId="46" fillId="0" borderId="0" xfId="0" applyFont="1" applyAlignment="1">
      <alignment vertical="center"/>
    </xf>
    <xf numFmtId="0" fontId="18" fillId="25" borderId="0" xfId="2" applyFont="1" applyFill="1" applyAlignment="1">
      <alignment horizontal="center" vertical="center"/>
    </xf>
    <xf numFmtId="0" fontId="1" fillId="26" borderId="0" xfId="13" applyFill="1" applyAlignment="1" applyProtection="1">
      <alignment horizontal="center" vertical="center"/>
      <protection locked="0"/>
    </xf>
    <xf numFmtId="0" fontId="18" fillId="27" borderId="0" xfId="2" applyFont="1" applyFill="1" applyAlignment="1">
      <alignment horizontal="center" vertical="center"/>
    </xf>
    <xf numFmtId="0" fontId="18" fillId="15" borderId="0" xfId="2" applyFont="1" applyFill="1" applyAlignment="1">
      <alignment horizontal="center" vertical="center"/>
    </xf>
    <xf numFmtId="0" fontId="46" fillId="73" borderId="0" xfId="2" applyFont="1" applyFill="1" applyAlignment="1">
      <alignment horizontal="center" vertical="center"/>
    </xf>
    <xf numFmtId="0" fontId="76" fillId="5" borderId="0" xfId="2" applyFont="1" applyFill="1" applyAlignment="1" applyProtection="1">
      <alignment horizontal="center" vertical="center"/>
      <protection hidden="1"/>
    </xf>
    <xf numFmtId="0" fontId="76" fillId="5" borderId="13" xfId="2" applyFont="1" applyFill="1" applyBorder="1" applyAlignment="1" applyProtection="1">
      <alignment horizontal="center" vertical="center"/>
      <protection hidden="1"/>
    </xf>
    <xf numFmtId="0" fontId="14" fillId="16" borderId="121" xfId="11" applyFont="1" applyFill="1" applyBorder="1" applyAlignment="1">
      <alignment horizontal="center" vertical="center"/>
    </xf>
    <xf numFmtId="0" fontId="76" fillId="0" borderId="0" xfId="2" applyFont="1" applyAlignment="1">
      <alignment horizontal="right" vertical="center"/>
    </xf>
    <xf numFmtId="0" fontId="18" fillId="28" borderId="0" xfId="2" applyFont="1" applyFill="1" applyAlignment="1">
      <alignment horizontal="center" vertical="center"/>
    </xf>
    <xf numFmtId="0" fontId="18" fillId="74" borderId="0" xfId="2" applyFont="1" applyFill="1" applyAlignment="1">
      <alignment horizontal="center" vertical="center"/>
    </xf>
    <xf numFmtId="0" fontId="76" fillId="0" borderId="0" xfId="2" applyFont="1" applyAlignment="1">
      <alignment horizontal="center" vertical="center"/>
    </xf>
    <xf numFmtId="0" fontId="57" fillId="14" borderId="49" xfId="6" applyFont="1" applyFill="1" applyBorder="1" applyAlignment="1">
      <alignment horizontal="center" vertical="center"/>
    </xf>
    <xf numFmtId="0" fontId="26" fillId="18" borderId="18" xfId="2" quotePrefix="1" applyFont="1" applyFill="1" applyBorder="1" applyAlignment="1">
      <alignment horizontal="center" vertical="center"/>
    </xf>
    <xf numFmtId="0" fontId="26" fillId="18" borderId="0" xfId="2" quotePrefix="1" applyFont="1" applyFill="1" applyAlignment="1">
      <alignment horizontal="center" vertical="center"/>
    </xf>
    <xf numFmtId="0" fontId="76" fillId="0" borderId="0" xfId="0" applyFont="1" applyAlignment="1">
      <alignment horizontal="center" vertical="center"/>
    </xf>
    <xf numFmtId="0" fontId="58" fillId="3" borderId="0" xfId="3" applyFont="1" applyFill="1" applyAlignment="1">
      <alignment horizontal="right" vertical="center"/>
    </xf>
    <xf numFmtId="0" fontId="78" fillId="5" borderId="198" xfId="3" applyFont="1" applyFill="1" applyBorder="1" applyAlignment="1">
      <alignment horizontal="left" vertical="center"/>
    </xf>
    <xf numFmtId="0" fontId="0" fillId="36" borderId="199" xfId="0" applyFill="1" applyBorder="1"/>
    <xf numFmtId="179" fontId="63" fillId="75" borderId="200" xfId="2" applyNumberFormat="1" applyFont="1" applyFill="1" applyBorder="1" applyAlignment="1">
      <alignment horizontal="center" vertical="center"/>
    </xf>
    <xf numFmtId="0" fontId="49" fillId="7" borderId="0" xfId="0" applyFont="1" applyFill="1" applyAlignment="1">
      <alignment vertical="center"/>
    </xf>
    <xf numFmtId="0" fontId="36" fillId="5" borderId="197" xfId="3" applyFont="1" applyFill="1" applyBorder="1" applyAlignment="1">
      <alignment horizontal="right" vertical="center"/>
    </xf>
    <xf numFmtId="0" fontId="207" fillId="5" borderId="0" xfId="2" applyFont="1" applyFill="1" applyAlignment="1" applyProtection="1">
      <alignment horizontal="right" vertical="center"/>
      <protection hidden="1"/>
    </xf>
    <xf numFmtId="0" fontId="207" fillId="5" borderId="0" xfId="2" applyFont="1" applyFill="1" applyAlignment="1" applyProtection="1">
      <alignment horizontal="center" vertical="center"/>
      <protection hidden="1"/>
    </xf>
    <xf numFmtId="0" fontId="208" fillId="5" borderId="0" xfId="2" applyFont="1" applyFill="1" applyAlignment="1" applyProtection="1">
      <alignment horizontal="center" vertical="center"/>
      <protection hidden="1"/>
    </xf>
    <xf numFmtId="0" fontId="209" fillId="5" borderId="0" xfId="2" applyFont="1" applyFill="1" applyAlignment="1" applyProtection="1">
      <alignment horizontal="right" vertical="center"/>
      <protection hidden="1"/>
    </xf>
    <xf numFmtId="0" fontId="12" fillId="7" borderId="18" xfId="0" applyFont="1" applyFill="1" applyBorder="1" applyAlignment="1">
      <alignment horizontal="left" vertical="center"/>
    </xf>
    <xf numFmtId="0" fontId="56" fillId="5" borderId="0" xfId="0" applyFont="1" applyFill="1" applyAlignment="1">
      <alignment horizontal="right" vertical="center"/>
    </xf>
    <xf numFmtId="169" fontId="13" fillId="23" borderId="16" xfId="2" applyNumberFormat="1" applyFont="1" applyFill="1" applyBorder="1" applyAlignment="1">
      <alignment horizontal="center" vertical="center"/>
    </xf>
    <xf numFmtId="0" fontId="105" fillId="3" borderId="172" xfId="2" applyFont="1" applyFill="1" applyBorder="1" applyAlignment="1" applyProtection="1">
      <alignment horizontal="center" vertical="center"/>
      <protection hidden="1"/>
    </xf>
    <xf numFmtId="0" fontId="105" fillId="3" borderId="88" xfId="0" applyFont="1" applyFill="1" applyBorder="1" applyAlignment="1">
      <alignment horizontal="center" vertical="center"/>
    </xf>
    <xf numFmtId="0" fontId="89" fillId="5" borderId="151" xfId="3" applyFont="1" applyFill="1" applyBorder="1" applyAlignment="1">
      <alignment horizontal="center" vertical="center"/>
    </xf>
    <xf numFmtId="0" fontId="63" fillId="5" borderId="0" xfId="2" applyFont="1" applyFill="1" applyAlignment="1" applyProtection="1">
      <alignment horizontal="center" vertical="center"/>
      <protection locked="0"/>
    </xf>
    <xf numFmtId="0" fontId="31" fillId="5" borderId="5" xfId="2" applyFont="1" applyFill="1" applyBorder="1" applyAlignment="1" applyProtection="1">
      <alignment horizontal="center" vertical="center"/>
      <protection locked="0"/>
    </xf>
    <xf numFmtId="0" fontId="4" fillId="77" borderId="16" xfId="6" applyFont="1" applyFill="1" applyBorder="1" applyAlignment="1">
      <alignment horizontal="center" vertical="center"/>
    </xf>
    <xf numFmtId="0" fontId="10" fillId="3" borderId="0" xfId="3" applyFont="1" applyFill="1" applyAlignment="1">
      <alignment horizontal="left" vertical="center"/>
    </xf>
    <xf numFmtId="0" fontId="183" fillId="117" borderId="169" xfId="2" applyFont="1" applyFill="1" applyBorder="1" applyAlignment="1">
      <alignment horizontal="right" vertical="center"/>
    </xf>
    <xf numFmtId="0" fontId="184" fillId="117" borderId="201" xfId="0" applyFont="1" applyFill="1" applyBorder="1" applyAlignment="1">
      <alignment horizontal="left" vertical="center"/>
    </xf>
    <xf numFmtId="0" fontId="183" fillId="117" borderId="202" xfId="2" applyFont="1" applyFill="1" applyBorder="1" applyAlignment="1">
      <alignment horizontal="right" vertical="center"/>
    </xf>
    <xf numFmtId="0" fontId="184" fillId="117" borderId="203" xfId="0" applyFont="1" applyFill="1" applyBorder="1" applyAlignment="1">
      <alignment horizontal="left" vertical="center"/>
    </xf>
    <xf numFmtId="0" fontId="55" fillId="3" borderId="0" xfId="0" applyFont="1" applyFill="1" applyAlignment="1">
      <alignment vertical="center" wrapText="1"/>
    </xf>
    <xf numFmtId="0" fontId="59" fillId="9" borderId="0" xfId="0" applyFont="1" applyFill="1" applyAlignment="1">
      <alignment horizontal="left" vertical="center" wrapText="1"/>
    </xf>
    <xf numFmtId="0" fontId="13" fillId="0" borderId="0" xfId="2" applyFont="1" applyAlignment="1">
      <alignment vertical="center"/>
    </xf>
    <xf numFmtId="0" fontId="211" fillId="91" borderId="0" xfId="2" applyFont="1" applyFill="1" applyAlignment="1">
      <alignment horizontal="center" vertical="center"/>
    </xf>
    <xf numFmtId="0" fontId="53" fillId="5" borderId="0" xfId="2" applyFont="1" applyFill="1" applyAlignment="1">
      <alignment horizontal="center" vertical="center"/>
    </xf>
    <xf numFmtId="0" fontId="0" fillId="13" borderId="121" xfId="0" applyFill="1" applyBorder="1"/>
    <xf numFmtId="0" fontId="26" fillId="5" borderId="121" xfId="14" applyFont="1" applyFill="1" applyBorder="1" applyAlignment="1">
      <alignment horizontal="left" vertical="center"/>
    </xf>
    <xf numFmtId="0" fontId="10" fillId="5" borderId="121" xfId="14" applyFont="1" applyFill="1" applyBorder="1" applyAlignment="1">
      <alignment horizontal="left" vertical="center"/>
    </xf>
    <xf numFmtId="0" fontId="1" fillId="5" borderId="121" xfId="14" applyFill="1" applyBorder="1" applyAlignment="1">
      <alignment vertical="center"/>
    </xf>
    <xf numFmtId="0" fontId="1" fillId="0" borderId="0" xfId="6" applyAlignment="1">
      <alignment vertical="center"/>
    </xf>
    <xf numFmtId="0" fontId="1" fillId="0" borderId="0" xfId="6"/>
    <xf numFmtId="0" fontId="0" fillId="5" borderId="121" xfId="0" applyFill="1" applyBorder="1" applyAlignment="1">
      <alignment horizontal="left" vertical="center"/>
    </xf>
    <xf numFmtId="0" fontId="58" fillId="5" borderId="121" xfId="14" applyFont="1" applyFill="1" applyBorder="1" applyAlignment="1">
      <alignment horizontal="left" vertical="center"/>
    </xf>
    <xf numFmtId="0" fontId="18" fillId="5" borderId="121" xfId="14" applyFont="1" applyFill="1" applyBorder="1" applyAlignment="1">
      <alignment horizontal="center" vertical="center"/>
    </xf>
    <xf numFmtId="0" fontId="0" fillId="5" borderId="121" xfId="0" applyFill="1" applyBorder="1"/>
    <xf numFmtId="0" fontId="68" fillId="72" borderId="121" xfId="7" applyFont="1" applyFill="1" applyBorder="1" applyAlignment="1">
      <alignment vertical="center"/>
    </xf>
    <xf numFmtId="0" fontId="115" fillId="5" borderId="121" xfId="0" applyFont="1" applyFill="1" applyBorder="1" applyAlignment="1">
      <alignment vertical="center"/>
    </xf>
    <xf numFmtId="0" fontId="43" fillId="5" borderId="121" xfId="0" applyFont="1" applyFill="1" applyBorder="1" applyAlignment="1">
      <alignment vertical="center"/>
    </xf>
    <xf numFmtId="0" fontId="28" fillId="5" borderId="121" xfId="0" applyFont="1" applyFill="1" applyBorder="1" applyAlignment="1">
      <alignment vertical="center"/>
    </xf>
    <xf numFmtId="0" fontId="41" fillId="5" borderId="13" xfId="0" applyFont="1" applyFill="1" applyBorder="1"/>
    <xf numFmtId="0" fontId="0" fillId="0" borderId="5" xfId="0" applyBorder="1"/>
    <xf numFmtId="0" fontId="13" fillId="13" borderId="121" xfId="2" applyFont="1" applyFill="1" applyBorder="1" applyAlignment="1">
      <alignment horizontal="center" vertical="center" wrapText="1"/>
    </xf>
    <xf numFmtId="0" fontId="18" fillId="13" borderId="121" xfId="10" applyFont="1" applyFill="1" applyBorder="1" applyAlignment="1">
      <alignment horizontal="right" vertical="center"/>
    </xf>
    <xf numFmtId="0" fontId="31" fillId="13" borderId="121" xfId="14" applyFont="1" applyFill="1" applyBorder="1" applyAlignment="1">
      <alignment horizontal="right" vertical="top"/>
    </xf>
    <xf numFmtId="0" fontId="54" fillId="13" borderId="121" xfId="0" applyFont="1" applyFill="1" applyBorder="1" applyAlignment="1">
      <alignment horizontal="right" vertical="center"/>
    </xf>
    <xf numFmtId="0" fontId="35" fillId="13" borderId="121" xfId="2" applyFont="1" applyFill="1" applyBorder="1" applyAlignment="1">
      <alignment horizontal="left" vertical="center"/>
    </xf>
    <xf numFmtId="0" fontId="63" fillId="13" borderId="121" xfId="23" applyFont="1" applyFill="1" applyBorder="1" applyAlignment="1">
      <alignment horizontal="center" vertical="center" wrapText="1"/>
    </xf>
    <xf numFmtId="0" fontId="40" fillId="13" borderId="121" xfId="3" applyFont="1" applyFill="1" applyBorder="1" applyAlignment="1">
      <alignment horizontal="left" vertical="center"/>
    </xf>
    <xf numFmtId="0" fontId="11" fillId="7" borderId="121" xfId="2" applyFont="1" applyFill="1" applyBorder="1" applyAlignment="1">
      <alignment horizontal="center" vertical="center"/>
    </xf>
    <xf numFmtId="168" fontId="47" fillId="13" borderId="121" xfId="0" applyNumberFormat="1" applyFont="1" applyFill="1" applyBorder="1" applyAlignment="1">
      <alignment horizontal="right" vertical="center"/>
    </xf>
    <xf numFmtId="0" fontId="120" fillId="13" borderId="121" xfId="2" applyFont="1" applyFill="1" applyBorder="1" applyAlignment="1">
      <alignment horizontal="left" vertical="center"/>
    </xf>
    <xf numFmtId="0" fontId="87" fillId="13" borderId="121" xfId="2" applyFont="1" applyFill="1" applyBorder="1" applyAlignment="1">
      <alignment horizontal="left" vertical="center"/>
    </xf>
    <xf numFmtId="0" fontId="121" fillId="13" borderId="121" xfId="2" applyFont="1" applyFill="1" applyBorder="1" applyAlignment="1" applyProtection="1">
      <alignment horizontal="left" vertical="center"/>
      <protection locked="0"/>
    </xf>
    <xf numFmtId="0" fontId="28" fillId="13" borderId="121" xfId="0" applyFont="1" applyFill="1" applyBorder="1" applyAlignment="1">
      <alignment vertical="center"/>
    </xf>
    <xf numFmtId="0" fontId="28" fillId="13" borderId="121" xfId="6" applyFont="1" applyFill="1" applyBorder="1" applyAlignment="1">
      <alignment horizontal="left" vertical="center"/>
    </xf>
    <xf numFmtId="0" fontId="41" fillId="13" borderId="121" xfId="0" applyFont="1" applyFill="1" applyBorder="1"/>
    <xf numFmtId="0" fontId="41" fillId="13" borderId="0" xfId="0" applyFont="1" applyFill="1" applyAlignment="1">
      <alignment vertical="center"/>
    </xf>
    <xf numFmtId="0" fontId="215" fillId="6" borderId="121" xfId="2" applyFont="1" applyFill="1" applyBorder="1" applyAlignment="1" applyProtection="1">
      <alignment horizontal="center" vertical="center"/>
      <protection hidden="1"/>
    </xf>
    <xf numFmtId="169" fontId="13" fillId="23" borderId="121" xfId="2" applyNumberFormat="1" applyFont="1" applyFill="1" applyBorder="1" applyAlignment="1">
      <alignment horizontal="center" vertical="center"/>
    </xf>
    <xf numFmtId="0" fontId="13" fillId="23" borderId="121" xfId="2" applyFont="1" applyFill="1" applyBorder="1" applyAlignment="1">
      <alignment horizontal="center" vertical="center"/>
    </xf>
    <xf numFmtId="0" fontId="13" fillId="23" borderId="4" xfId="2" applyFont="1" applyFill="1" applyBorder="1" applyAlignment="1">
      <alignment horizontal="center" vertical="center"/>
    </xf>
    <xf numFmtId="165" fontId="18" fillId="25" borderId="121" xfId="2" applyNumberFormat="1" applyFont="1" applyFill="1" applyBorder="1" applyAlignment="1">
      <alignment horizontal="center" vertical="center"/>
    </xf>
    <xf numFmtId="0" fontId="122" fillId="13" borderId="121" xfId="3" applyFont="1" applyFill="1" applyBorder="1" applyAlignment="1">
      <alignment horizontal="left" vertical="center"/>
    </xf>
    <xf numFmtId="166" fontId="31" fillId="3" borderId="0" xfId="2" applyNumberFormat="1" applyFont="1" applyFill="1" applyAlignment="1">
      <alignment horizontal="left" vertical="center"/>
    </xf>
    <xf numFmtId="166" fontId="18" fillId="50" borderId="0" xfId="2" applyNumberFormat="1" applyFont="1" applyFill="1" applyAlignment="1">
      <alignment horizontal="center" vertical="center"/>
    </xf>
    <xf numFmtId="0" fontId="68" fillId="13" borderId="121" xfId="7" applyFont="1" applyFill="1" applyBorder="1" applyAlignment="1">
      <alignment vertical="center"/>
    </xf>
    <xf numFmtId="0" fontId="122" fillId="5" borderId="121" xfId="3" applyFont="1" applyFill="1" applyBorder="1" applyAlignment="1">
      <alignment horizontal="left" vertical="center"/>
    </xf>
    <xf numFmtId="0" fontId="13" fillId="6" borderId="121" xfId="2" applyFont="1" applyFill="1" applyBorder="1" applyAlignment="1" applyProtection="1">
      <alignment horizontal="center" vertical="center"/>
      <protection hidden="1"/>
    </xf>
    <xf numFmtId="1" fontId="14" fillId="13" borderId="121" xfId="2" applyNumberFormat="1" applyFont="1" applyFill="1" applyBorder="1" applyAlignment="1">
      <alignment horizontal="center" vertical="center"/>
    </xf>
    <xf numFmtId="0" fontId="41" fillId="13" borderId="121" xfId="0" applyFont="1" applyFill="1" applyBorder="1" applyAlignment="1">
      <alignment vertical="center"/>
    </xf>
    <xf numFmtId="0" fontId="28" fillId="13" borderId="121" xfId="0" applyFont="1" applyFill="1" applyBorder="1"/>
    <xf numFmtId="0" fontId="68" fillId="13" borderId="121" xfId="2" quotePrefix="1" applyFont="1" applyFill="1" applyBorder="1" applyAlignment="1" applyProtection="1">
      <alignment vertical="center"/>
      <protection hidden="1"/>
    </xf>
    <xf numFmtId="0" fontId="10" fillId="21" borderId="121" xfId="6" applyFont="1" applyFill="1" applyBorder="1" applyAlignment="1">
      <alignment horizontal="center" vertical="center"/>
    </xf>
    <xf numFmtId="0" fontId="65" fillId="7" borderId="120" xfId="0" applyFont="1" applyFill="1" applyBorder="1" applyAlignment="1">
      <alignment horizontal="center" vertical="center"/>
    </xf>
    <xf numFmtId="0" fontId="68" fillId="5" borderId="121" xfId="7" applyFont="1" applyFill="1" applyBorder="1" applyAlignment="1">
      <alignment vertical="center"/>
    </xf>
    <xf numFmtId="0" fontId="0" fillId="5" borderId="121" xfId="0" applyFill="1" applyBorder="1" applyAlignment="1">
      <alignment vertical="center"/>
    </xf>
    <xf numFmtId="0" fontId="131" fillId="5" borderId="121" xfId="2" applyFont="1" applyFill="1" applyBorder="1" applyAlignment="1">
      <alignment vertical="center"/>
    </xf>
    <xf numFmtId="0" fontId="216" fillId="19" borderId="0" xfId="2" applyFont="1" applyFill="1" applyAlignment="1">
      <alignment horizontal="left" vertical="center"/>
    </xf>
    <xf numFmtId="0" fontId="131" fillId="5" borderId="121" xfId="2" applyFont="1" applyFill="1" applyBorder="1" applyAlignment="1">
      <alignment horizontal="center" vertical="center"/>
    </xf>
    <xf numFmtId="0" fontId="28" fillId="5" borderId="121" xfId="6" applyFont="1" applyFill="1" applyBorder="1" applyAlignment="1">
      <alignment horizontal="left" vertical="center"/>
    </xf>
    <xf numFmtId="0" fontId="132" fillId="5" borderId="121" xfId="10" applyFont="1" applyFill="1" applyBorder="1" applyAlignment="1">
      <alignment horizontal="right" vertical="center"/>
    </xf>
    <xf numFmtId="0" fontId="43" fillId="5" borderId="121" xfId="6" applyFont="1" applyFill="1" applyBorder="1" applyAlignment="1">
      <alignment horizontal="center" vertical="center"/>
    </xf>
    <xf numFmtId="0" fontId="0" fillId="0" borderId="121" xfId="0" applyBorder="1"/>
    <xf numFmtId="0" fontId="44" fillId="7" borderId="0" xfId="2" applyFont="1" applyFill="1" applyAlignment="1">
      <alignment horizontal="center" vertical="center" wrapText="1"/>
    </xf>
    <xf numFmtId="0" fontId="88" fillId="5" borderId="0" xfId="6" applyFont="1" applyFill="1" applyAlignment="1">
      <alignment vertical="center"/>
    </xf>
    <xf numFmtId="0" fontId="18" fillId="5" borderId="204" xfId="2" applyFont="1" applyFill="1" applyBorder="1" applyAlignment="1">
      <alignment horizontal="center" vertical="center" wrapText="1"/>
    </xf>
    <xf numFmtId="0" fontId="18" fillId="5" borderId="1" xfId="2" applyFont="1" applyFill="1" applyBorder="1" applyAlignment="1">
      <alignment horizontal="center" vertical="center" wrapText="1"/>
    </xf>
    <xf numFmtId="0" fontId="58" fillId="7" borderId="206" xfId="2" applyFont="1" applyFill="1" applyBorder="1" applyAlignment="1" applyProtection="1">
      <alignment horizontal="center" vertical="center"/>
      <protection locked="0"/>
    </xf>
    <xf numFmtId="0" fontId="18" fillId="5" borderId="5" xfId="2" applyFont="1" applyFill="1" applyBorder="1" applyAlignment="1">
      <alignment horizontal="center" vertical="center"/>
    </xf>
    <xf numFmtId="183" fontId="58" fillId="7" borderId="207" xfId="2" applyNumberFormat="1" applyFont="1" applyFill="1" applyBorder="1" applyAlignment="1">
      <alignment horizontal="center" vertical="center"/>
    </xf>
    <xf numFmtId="1" fontId="18" fillId="28" borderId="208" xfId="2" applyNumberFormat="1" applyFont="1" applyFill="1" applyBorder="1" applyAlignment="1">
      <alignment horizontal="center" vertical="center"/>
    </xf>
    <xf numFmtId="0" fontId="71" fillId="3" borderId="121" xfId="0" applyFont="1" applyFill="1" applyBorder="1" applyAlignment="1">
      <alignment horizontal="left" vertical="center"/>
    </xf>
    <xf numFmtId="0" fontId="77" fillId="13" borderId="121" xfId="6" applyFont="1" applyFill="1" applyBorder="1" applyAlignment="1">
      <alignment vertical="center"/>
    </xf>
    <xf numFmtId="0" fontId="63" fillId="33" borderId="129" xfId="2" applyFont="1" applyFill="1" applyBorder="1" applyAlignment="1" applyProtection="1">
      <alignment horizontal="center" vertical="center"/>
      <protection hidden="1"/>
    </xf>
    <xf numFmtId="0" fontId="136" fillId="13" borderId="121" xfId="0" applyFont="1" applyFill="1" applyBorder="1" applyAlignment="1">
      <alignment horizontal="left" vertical="center"/>
    </xf>
    <xf numFmtId="0" fontId="58" fillId="13" borderId="121" xfId="0" applyFont="1" applyFill="1" applyBorder="1" applyAlignment="1">
      <alignment horizontal="left" vertical="center"/>
    </xf>
    <xf numFmtId="0" fontId="103" fillId="13" borderId="121" xfId="0" applyFont="1" applyFill="1" applyBorder="1" applyAlignment="1">
      <alignment horizontal="center" vertical="center"/>
    </xf>
    <xf numFmtId="0" fontId="57" fillId="14" borderId="132" xfId="6" applyFont="1" applyFill="1" applyBorder="1" applyAlignment="1">
      <alignment horizontal="center" vertical="center"/>
    </xf>
    <xf numFmtId="0" fontId="217" fillId="3" borderId="14" xfId="0" applyFont="1" applyFill="1" applyBorder="1" applyAlignment="1">
      <alignment horizontal="left" vertical="center"/>
    </xf>
    <xf numFmtId="0" fontId="10" fillId="13" borderId="121" xfId="0" applyFont="1" applyFill="1" applyBorder="1" applyAlignment="1">
      <alignment horizontal="left" vertical="center"/>
    </xf>
    <xf numFmtId="0" fontId="10" fillId="13" borderId="18" xfId="0" applyFont="1" applyFill="1" applyBorder="1" applyAlignment="1">
      <alignment horizontal="left" vertical="center"/>
    </xf>
    <xf numFmtId="0" fontId="58" fillId="13" borderId="0" xfId="0" applyFont="1" applyFill="1"/>
    <xf numFmtId="0" fontId="0" fillId="6" borderId="0" xfId="0" applyFill="1"/>
    <xf numFmtId="0" fontId="35" fillId="13" borderId="121" xfId="6" applyFont="1" applyFill="1" applyBorder="1"/>
    <xf numFmtId="0" fontId="218" fillId="13" borderId="0" xfId="0" applyFont="1" applyFill="1" applyAlignment="1">
      <alignment vertical="center"/>
    </xf>
    <xf numFmtId="0" fontId="7" fillId="13" borderId="0" xfId="0" applyFont="1" applyFill="1" applyAlignment="1">
      <alignment vertical="center"/>
    </xf>
    <xf numFmtId="0" fontId="219" fillId="13" borderId="0" xfId="5" applyFont="1" applyFill="1" applyAlignment="1">
      <alignment vertical="center"/>
    </xf>
    <xf numFmtId="0" fontId="219" fillId="13" borderId="0" xfId="5" applyFont="1" applyFill="1" applyBorder="1" applyAlignment="1">
      <alignment vertical="center"/>
    </xf>
    <xf numFmtId="0" fontId="35" fillId="13" borderId="121" xfId="0" applyFont="1" applyFill="1" applyBorder="1"/>
    <xf numFmtId="0" fontId="0" fillId="13" borderId="0" xfId="0" applyFill="1" applyAlignment="1">
      <alignment horizontal="right"/>
    </xf>
    <xf numFmtId="0" fontId="68" fillId="5" borderId="121" xfId="2" applyFont="1" applyFill="1" applyBorder="1" applyAlignment="1" applyProtection="1">
      <alignment vertical="center"/>
      <protection hidden="1"/>
    </xf>
    <xf numFmtId="0" fontId="78" fillId="5" borderId="121" xfId="2" applyFont="1" applyFill="1" applyBorder="1" applyAlignment="1" applyProtection="1">
      <alignment horizontal="left" vertical="center"/>
      <protection locked="0"/>
    </xf>
    <xf numFmtId="0" fontId="18" fillId="5" borderId="121" xfId="2" applyFont="1" applyFill="1" applyBorder="1" applyAlignment="1" applyProtection="1">
      <alignment horizontal="left" vertical="center"/>
      <protection locked="0"/>
    </xf>
    <xf numFmtId="0" fontId="220" fillId="5" borderId="18" xfId="5" applyFont="1" applyFill="1" applyBorder="1" applyAlignment="1">
      <alignment vertical="center"/>
    </xf>
    <xf numFmtId="0" fontId="63" fillId="5" borderId="121" xfId="4" applyFont="1" applyFill="1" applyBorder="1" applyAlignment="1">
      <alignment horizontal="right" vertical="center"/>
    </xf>
    <xf numFmtId="0" fontId="82" fillId="49" borderId="121" xfId="2" applyFont="1" applyFill="1" applyBorder="1" applyAlignment="1" applyProtection="1">
      <alignment vertical="center"/>
      <protection hidden="1"/>
    </xf>
    <xf numFmtId="0" fontId="79" fillId="7" borderId="161" xfId="16" applyFont="1" applyFill="1" applyBorder="1" applyAlignment="1">
      <alignment horizontal="center" vertical="center"/>
    </xf>
    <xf numFmtId="0" fontId="221" fillId="43" borderId="137" xfId="17" applyFont="1" applyFill="1" applyBorder="1" applyAlignment="1" applyProtection="1">
      <alignment horizontal="center" vertical="center" wrapText="1"/>
      <protection locked="0"/>
    </xf>
    <xf numFmtId="0" fontId="26" fillId="5" borderId="0" xfId="17" applyFont="1" applyFill="1" applyAlignment="1">
      <alignment horizontal="left" vertical="center"/>
    </xf>
    <xf numFmtId="0" fontId="0" fillId="5" borderId="123" xfId="0" applyFill="1" applyBorder="1" applyAlignment="1">
      <alignment vertical="center"/>
    </xf>
    <xf numFmtId="0" fontId="119" fillId="43" borderId="0" xfId="17" applyFont="1" applyFill="1" applyAlignment="1" applyProtection="1">
      <alignment horizontal="left" vertical="center"/>
      <protection locked="0"/>
    </xf>
    <xf numFmtId="0" fontId="42" fillId="5" borderId="123" xfId="0" applyFont="1" applyFill="1" applyBorder="1" applyAlignment="1">
      <alignment horizontal="center" vertical="center"/>
    </xf>
    <xf numFmtId="174" fontId="13" fillId="46" borderId="123" xfId="2" applyNumberFormat="1" applyFont="1" applyFill="1" applyBorder="1" applyAlignment="1">
      <alignment horizontal="center" vertical="center"/>
    </xf>
    <xf numFmtId="174" fontId="80" fillId="44" borderId="137" xfId="17" applyNumberFormat="1" applyFont="1" applyFill="1" applyBorder="1" applyAlignment="1" applyProtection="1">
      <alignment horizontal="center" vertical="center"/>
      <protection locked="0"/>
    </xf>
    <xf numFmtId="0" fontId="63" fillId="5" borderId="121" xfId="2" applyFont="1" applyFill="1" applyBorder="1" applyAlignment="1" applyProtection="1">
      <alignment horizontal="left" vertical="center"/>
      <protection locked="0"/>
    </xf>
    <xf numFmtId="0" fontId="32" fillId="5" borderId="121" xfId="2" applyFont="1" applyFill="1" applyBorder="1" applyAlignment="1" applyProtection="1">
      <alignment vertical="center"/>
      <protection hidden="1"/>
    </xf>
    <xf numFmtId="0" fontId="71" fillId="5" borderId="121" xfId="0" applyFont="1" applyFill="1" applyBorder="1" applyAlignment="1">
      <alignment vertical="center"/>
    </xf>
    <xf numFmtId="0" fontId="58" fillId="5" borderId="121" xfId="0" applyFont="1" applyFill="1" applyBorder="1" applyAlignment="1">
      <alignment vertical="center"/>
    </xf>
    <xf numFmtId="0" fontId="1" fillId="5" borderId="121" xfId="22" applyFill="1" applyBorder="1"/>
    <xf numFmtId="0" fontId="28" fillId="5" borderId="121" xfId="6" applyFont="1" applyFill="1" applyBorder="1" applyAlignment="1">
      <alignment vertical="center"/>
    </xf>
    <xf numFmtId="0" fontId="61" fillId="5" borderId="169" xfId="2" applyFont="1" applyFill="1" applyBorder="1" applyAlignment="1" applyProtection="1">
      <alignment vertical="center" wrapText="1"/>
      <protection hidden="1"/>
    </xf>
    <xf numFmtId="0" fontId="26" fillId="5" borderId="121" xfId="14" applyFont="1" applyFill="1" applyBorder="1" applyAlignment="1">
      <alignment vertical="center"/>
    </xf>
    <xf numFmtId="0" fontId="29" fillId="91" borderId="121" xfId="2" applyFont="1" applyFill="1" applyBorder="1" applyAlignment="1" applyProtection="1">
      <alignment horizontal="center" vertical="center"/>
      <protection hidden="1"/>
    </xf>
    <xf numFmtId="0" fontId="29" fillId="91" borderId="121" xfId="2" applyFont="1" applyFill="1" applyBorder="1" applyAlignment="1" applyProtection="1">
      <alignment horizontal="left" vertical="center"/>
      <protection hidden="1"/>
    </xf>
    <xf numFmtId="0" fontId="33" fillId="91" borderId="121" xfId="2" applyFont="1" applyFill="1" applyBorder="1" applyAlignment="1" applyProtection="1">
      <alignment vertical="center"/>
      <protection hidden="1"/>
    </xf>
    <xf numFmtId="0" fontId="146" fillId="91" borderId="121" xfId="2" applyFont="1" applyFill="1" applyBorder="1" applyAlignment="1" applyProtection="1">
      <alignment vertical="center"/>
      <protection hidden="1"/>
    </xf>
    <xf numFmtId="0" fontId="29" fillId="91" borderId="121" xfId="2" applyFont="1" applyFill="1" applyBorder="1" applyAlignment="1" applyProtection="1">
      <alignment vertical="center"/>
      <protection hidden="1"/>
    </xf>
    <xf numFmtId="0" fontId="29" fillId="91" borderId="121" xfId="8" applyFont="1" applyFill="1" applyBorder="1" applyAlignment="1">
      <alignment horizontal="left" vertical="center"/>
    </xf>
    <xf numFmtId="0" fontId="29" fillId="91" borderId="121" xfId="4" applyFont="1" applyFill="1" applyBorder="1" applyAlignment="1">
      <alignment horizontal="left" vertical="center"/>
    </xf>
    <xf numFmtId="0" fontId="147" fillId="91" borderId="121" xfId="27" applyFont="1" applyFill="1" applyBorder="1" applyAlignment="1">
      <alignment horizontal="center" vertical="center"/>
    </xf>
    <xf numFmtId="0" fontId="4" fillId="72" borderId="121" xfId="2" applyFont="1" applyFill="1" applyBorder="1" applyAlignment="1">
      <alignment horizontal="center" vertical="center"/>
    </xf>
    <xf numFmtId="0" fontId="213" fillId="13" borderId="0" xfId="0" applyFont="1" applyFill="1"/>
    <xf numFmtId="0" fontId="6" fillId="129" borderId="134" xfId="6" applyFont="1" applyFill="1" applyBorder="1" applyAlignment="1">
      <alignment horizontal="left" vertical="center"/>
    </xf>
    <xf numFmtId="0" fontId="75" fillId="129" borderId="128" xfId="6" applyFont="1" applyFill="1" applyBorder="1" applyAlignment="1">
      <alignment horizontal="left" vertical="center"/>
    </xf>
    <xf numFmtId="0" fontId="28" fillId="0" borderId="0" xfId="0" applyFont="1"/>
    <xf numFmtId="0" fontId="77" fillId="0" borderId="0" xfId="0" applyFont="1"/>
    <xf numFmtId="0" fontId="224" fillId="10" borderId="76" xfId="1" applyFont="1" applyFill="1" applyBorder="1" applyAlignment="1">
      <alignment horizontal="center" vertical="center"/>
    </xf>
    <xf numFmtId="0" fontId="55" fillId="5" borderId="0" xfId="0" applyFont="1" applyFill="1" applyAlignment="1">
      <alignment horizontal="left" vertical="center" wrapText="1"/>
    </xf>
    <xf numFmtId="0" fontId="26" fillId="55" borderId="0" xfId="23" applyFont="1" applyFill="1" applyAlignment="1">
      <alignment horizontal="center" vertical="center"/>
    </xf>
    <xf numFmtId="0" fontId="46" fillId="5" borderId="0" xfId="0" applyFont="1" applyFill="1" applyAlignment="1">
      <alignment vertical="center"/>
    </xf>
    <xf numFmtId="0" fontId="13" fillId="5" borderId="0" xfId="2" applyFont="1" applyFill="1" applyAlignment="1">
      <alignment vertical="center"/>
    </xf>
    <xf numFmtId="0" fontId="7" fillId="5" borderId="0" xfId="6" applyFont="1" applyFill="1" applyAlignment="1">
      <alignment horizontal="right"/>
    </xf>
    <xf numFmtId="0" fontId="41" fillId="5" borderId="0" xfId="2" applyFont="1" applyFill="1" applyAlignment="1">
      <alignment vertical="center"/>
    </xf>
    <xf numFmtId="0" fontId="33" fillId="132" borderId="0" xfId="6" applyFont="1" applyFill="1" applyAlignment="1">
      <alignment horizontal="center" vertical="center" wrapText="1"/>
    </xf>
    <xf numFmtId="0" fontId="226" fillId="5" borderId="0" xfId="0" applyFont="1" applyFill="1" applyAlignment="1">
      <alignment horizontal="left" vertical="center"/>
    </xf>
    <xf numFmtId="0" fontId="227" fillId="132" borderId="0" xfId="6" applyFont="1" applyFill="1" applyAlignment="1">
      <alignment horizontal="right" vertical="center" wrapText="1"/>
    </xf>
    <xf numFmtId="0" fontId="157" fillId="5" borderId="0" xfId="6" applyFont="1" applyFill="1" applyAlignment="1">
      <alignment horizontal="right"/>
    </xf>
    <xf numFmtId="0" fontId="26" fillId="4" borderId="11" xfId="6" applyFont="1" applyFill="1" applyBorder="1" applyAlignment="1">
      <alignment horizontal="center" vertical="center" wrapText="1"/>
    </xf>
    <xf numFmtId="0" fontId="54" fillId="4" borderId="13" xfId="6" applyFont="1" applyFill="1" applyBorder="1" applyAlignment="1">
      <alignment horizontal="right" vertical="center" wrapText="1"/>
    </xf>
    <xf numFmtId="0" fontId="68" fillId="5" borderId="0" xfId="2" applyFont="1" applyFill="1" applyAlignment="1">
      <alignment vertical="center"/>
    </xf>
    <xf numFmtId="0" fontId="228" fillId="5" borderId="0" xfId="2" applyFont="1" applyFill="1" applyAlignment="1">
      <alignment vertical="center" wrapText="1"/>
    </xf>
    <xf numFmtId="0" fontId="63" fillId="5" borderId="0" xfId="2" applyFont="1" applyFill="1" applyAlignment="1">
      <alignment horizontal="left"/>
    </xf>
    <xf numFmtId="0" fontId="63" fillId="5" borderId="0" xfId="2" applyFont="1" applyFill="1" applyAlignment="1">
      <alignment horizontal="center"/>
    </xf>
    <xf numFmtId="0" fontId="8" fillId="0" borderId="0" xfId="6" applyFont="1"/>
    <xf numFmtId="0" fontId="68" fillId="5" borderId="0" xfId="7" applyFont="1" applyFill="1"/>
    <xf numFmtId="0" fontId="41" fillId="5" borderId="234" xfId="6" applyFont="1" applyFill="1" applyBorder="1"/>
    <xf numFmtId="0" fontId="53" fillId="0" borderId="0" xfId="2" applyFont="1" applyAlignment="1">
      <alignment horizontal="center" vertical="center"/>
    </xf>
    <xf numFmtId="0" fontId="10" fillId="5" borderId="137" xfId="7" applyFont="1" applyFill="1" applyBorder="1" applyAlignment="1">
      <alignment vertical="center"/>
    </xf>
    <xf numFmtId="0" fontId="10" fillId="5" borderId="123" xfId="7" applyFont="1" applyFill="1" applyBorder="1" applyAlignment="1">
      <alignment vertical="center"/>
    </xf>
    <xf numFmtId="0" fontId="32" fillId="141" borderId="235" xfId="7" applyFont="1" applyFill="1" applyBorder="1" applyAlignment="1">
      <alignment horizontal="center" vertical="center"/>
    </xf>
    <xf numFmtId="0" fontId="32" fillId="141" borderId="236" xfId="7" applyFont="1" applyFill="1" applyBorder="1" applyAlignment="1">
      <alignment horizontal="center" vertical="center"/>
    </xf>
    <xf numFmtId="0" fontId="118" fillId="0" borderId="0" xfId="2" applyFont="1" applyAlignment="1">
      <alignment horizontal="center" vertical="center"/>
    </xf>
    <xf numFmtId="0" fontId="29" fillId="148" borderId="121" xfId="9" applyFont="1" applyFill="1" applyBorder="1" applyAlignment="1">
      <alignment horizontal="center" vertical="center"/>
    </xf>
    <xf numFmtId="0" fontId="173" fillId="148" borderId="0" xfId="7" applyFont="1" applyFill="1" applyAlignment="1">
      <alignment horizontal="right" vertical="center"/>
    </xf>
    <xf numFmtId="0" fontId="173" fillId="148" borderId="0" xfId="7" applyFont="1" applyFill="1" applyAlignment="1">
      <alignment horizontal="center" vertical="center"/>
    </xf>
    <xf numFmtId="1" fontId="173" fillId="148" borderId="0" xfId="7" applyNumberFormat="1" applyFont="1" applyFill="1" applyAlignment="1">
      <alignment horizontal="center" vertical="center"/>
    </xf>
    <xf numFmtId="0" fontId="24" fillId="148" borderId="0" xfId="2" applyFont="1" applyFill="1" applyAlignment="1">
      <alignment horizontal="center" vertical="center" wrapText="1"/>
    </xf>
    <xf numFmtId="0" fontId="13" fillId="148" borderId="0" xfId="2" applyFont="1" applyFill="1" applyAlignment="1">
      <alignment horizontal="center" vertical="center" wrapText="1"/>
    </xf>
    <xf numFmtId="0" fontId="25" fillId="148" borderId="0" xfId="2" applyFont="1" applyFill="1" applyAlignment="1">
      <alignment horizontal="center" vertical="center" wrapText="1"/>
    </xf>
    <xf numFmtId="0" fontId="30" fillId="148" borderId="0" xfId="0" applyFont="1" applyFill="1" applyAlignment="1">
      <alignment horizontal="center" vertical="center" wrapText="1"/>
    </xf>
    <xf numFmtId="0" fontId="31" fillId="148" borderId="0" xfId="2" applyFont="1" applyFill="1" applyAlignment="1">
      <alignment horizontal="center" vertical="center" wrapText="1"/>
    </xf>
    <xf numFmtId="0" fontId="75" fillId="149" borderId="49" xfId="6" applyFont="1" applyFill="1" applyBorder="1" applyAlignment="1">
      <alignment horizontal="center" vertical="center"/>
    </xf>
    <xf numFmtId="0" fontId="75" fillId="149" borderId="15" xfId="6" applyFont="1" applyFill="1" applyBorder="1" applyAlignment="1">
      <alignment horizontal="center" vertical="center"/>
    </xf>
    <xf numFmtId="0" fontId="75" fillId="149" borderId="50" xfId="6" applyFont="1" applyFill="1" applyBorder="1" applyAlignment="1">
      <alignment horizontal="center" vertical="center"/>
    </xf>
    <xf numFmtId="0" fontId="75" fillId="148" borderId="76" xfId="2" quotePrefix="1" applyFont="1" applyFill="1" applyBorder="1" applyAlignment="1">
      <alignment horizontal="center" vertical="center"/>
    </xf>
    <xf numFmtId="0" fontId="75" fillId="148" borderId="11" xfId="2" quotePrefix="1" applyFont="1" applyFill="1" applyBorder="1" applyAlignment="1">
      <alignment horizontal="center" vertical="center"/>
    </xf>
    <xf numFmtId="0" fontId="16" fillId="148" borderId="15" xfId="9" applyFont="1" applyFill="1" applyBorder="1" applyAlignment="1">
      <alignment horizontal="left" vertical="center"/>
    </xf>
    <xf numFmtId="1" fontId="16" fillId="148" borderId="15" xfId="9" applyNumberFormat="1" applyFont="1" applyFill="1" applyBorder="1" applyAlignment="1">
      <alignment horizontal="left" vertical="center"/>
    </xf>
    <xf numFmtId="0" fontId="6" fillId="149" borderId="15" xfId="6" applyFont="1" applyFill="1" applyBorder="1" applyAlignment="1">
      <alignment horizontal="center" vertical="center"/>
    </xf>
    <xf numFmtId="0" fontId="29" fillId="148" borderId="34" xfId="9" applyFont="1" applyFill="1" applyBorder="1" applyAlignment="1">
      <alignment horizontal="center" vertical="center"/>
    </xf>
    <xf numFmtId="0" fontId="29" fillId="148" borderId="2" xfId="9" applyFont="1" applyFill="1" applyBorder="1" applyAlignment="1">
      <alignment horizontal="center" vertical="center"/>
    </xf>
    <xf numFmtId="0" fontId="32" fillId="148" borderId="2" xfId="2" applyFont="1" applyFill="1" applyBorder="1" applyAlignment="1" applyProtection="1">
      <alignment horizontal="center" vertical="center"/>
      <protection hidden="1"/>
    </xf>
    <xf numFmtId="0" fontId="23" fillId="148" borderId="2" xfId="2" applyFont="1" applyFill="1" applyBorder="1" applyAlignment="1" applyProtection="1">
      <alignment horizontal="center" vertical="center"/>
      <protection hidden="1"/>
    </xf>
    <xf numFmtId="0" fontId="32" fillId="148" borderId="2" xfId="2" applyFont="1" applyFill="1" applyBorder="1" applyAlignment="1" applyProtection="1">
      <alignment horizontal="right" vertical="center"/>
      <protection hidden="1"/>
    </xf>
    <xf numFmtId="0" fontId="23" fillId="148" borderId="2" xfId="2" applyFont="1" applyFill="1" applyBorder="1" applyAlignment="1" applyProtection="1">
      <alignment horizontal="left" vertical="center"/>
      <protection hidden="1"/>
    </xf>
    <xf numFmtId="0" fontId="8" fillId="148" borderId="2" xfId="0" applyFont="1" applyFill="1" applyBorder="1" applyAlignment="1">
      <alignment horizontal="center" vertical="center"/>
    </xf>
    <xf numFmtId="0" fontId="8" fillId="148" borderId="35" xfId="0" applyFont="1" applyFill="1" applyBorder="1" applyAlignment="1">
      <alignment horizontal="center" vertical="center"/>
    </xf>
    <xf numFmtId="0" fontId="0" fillId="150" borderId="0" xfId="0" applyFill="1" applyAlignment="1">
      <alignment horizontal="center" vertical="center"/>
    </xf>
    <xf numFmtId="0" fontId="42" fillId="150" borderId="0" xfId="0" applyFont="1" applyFill="1" applyAlignment="1">
      <alignment horizontal="left" vertical="center"/>
    </xf>
    <xf numFmtId="166" fontId="0" fillId="150" borderId="0" xfId="0" applyNumberFormat="1" applyFill="1" applyAlignment="1">
      <alignment horizontal="center" vertical="center"/>
    </xf>
    <xf numFmtId="191" fontId="28" fillId="150" borderId="0" xfId="0" applyNumberFormat="1" applyFont="1" applyFill="1" applyAlignment="1">
      <alignment horizontal="center" vertical="center"/>
    </xf>
    <xf numFmtId="0" fontId="28" fillId="150" borderId="0" xfId="0" applyFont="1" applyFill="1" applyAlignment="1">
      <alignment horizontal="center" vertical="center"/>
    </xf>
    <xf numFmtId="0" fontId="132" fillId="150" borderId="0" xfId="3" applyFont="1" applyFill="1" applyAlignment="1">
      <alignment horizontal="right" vertical="center"/>
    </xf>
    <xf numFmtId="165" fontId="28" fillId="150" borderId="0" xfId="0" applyNumberFormat="1" applyFont="1" applyFill="1" applyAlignment="1">
      <alignment horizontal="center" vertical="center"/>
    </xf>
    <xf numFmtId="0" fontId="10" fillId="150" borderId="0" xfId="3" applyFont="1" applyFill="1" applyAlignment="1">
      <alignment horizontal="center" vertical="center"/>
    </xf>
    <xf numFmtId="168" fontId="10" fillId="150" borderId="0" xfId="2" applyNumberFormat="1" applyFont="1" applyFill="1" applyAlignment="1">
      <alignment horizontal="center" vertical="center"/>
    </xf>
    <xf numFmtId="179" fontId="18" fillId="151" borderId="0" xfId="2" applyNumberFormat="1" applyFont="1" applyFill="1" applyAlignment="1">
      <alignment horizontal="center" vertical="center"/>
    </xf>
    <xf numFmtId="179" fontId="18" fillId="151" borderId="13" xfId="2" applyNumberFormat="1" applyFont="1" applyFill="1" applyBorder="1" applyAlignment="1">
      <alignment horizontal="center" vertical="center"/>
    </xf>
    <xf numFmtId="0" fontId="23" fillId="148" borderId="16" xfId="2" applyFont="1" applyFill="1" applyBorder="1" applyAlignment="1" applyProtection="1">
      <alignment horizontal="left" vertical="center"/>
      <protection hidden="1"/>
    </xf>
    <xf numFmtId="0" fontId="23" fillId="148" borderId="16" xfId="2" applyFont="1" applyFill="1" applyBorder="1" applyAlignment="1" applyProtection="1">
      <alignment horizontal="center" vertical="center"/>
      <protection hidden="1"/>
    </xf>
    <xf numFmtId="0" fontId="23" fillId="148" borderId="0" xfId="2" applyFont="1" applyFill="1" applyAlignment="1" applyProtection="1">
      <alignment horizontal="center" vertical="center"/>
      <protection hidden="1"/>
    </xf>
    <xf numFmtId="0" fontId="8" fillId="148" borderId="0" xfId="14" applyFont="1" applyFill="1" applyAlignment="1">
      <alignment horizontal="center" vertical="center"/>
    </xf>
    <xf numFmtId="0" fontId="146" fillId="148" borderId="0" xfId="3" applyFont="1" applyFill="1" applyAlignment="1">
      <alignment horizontal="center" vertical="center"/>
    </xf>
    <xf numFmtId="0" fontId="8" fillId="148" borderId="0" xfId="0" applyFont="1" applyFill="1" applyAlignment="1">
      <alignment horizontal="center" vertical="center"/>
    </xf>
    <xf numFmtId="0" fontId="23" fillId="149" borderId="0" xfId="6" applyFont="1" applyFill="1" applyAlignment="1">
      <alignment horizontal="center" vertical="center"/>
    </xf>
    <xf numFmtId="0" fontId="23" fillId="148" borderId="13" xfId="2" applyFont="1" applyFill="1" applyBorder="1" applyAlignment="1" applyProtection="1">
      <alignment horizontal="right" vertical="center"/>
      <protection hidden="1"/>
    </xf>
    <xf numFmtId="0" fontId="75" fillId="152" borderId="76" xfId="2" quotePrefix="1" applyFont="1" applyFill="1" applyBorder="1" applyAlignment="1">
      <alignment horizontal="center" vertical="center"/>
    </xf>
    <xf numFmtId="0" fontId="75" fillId="152" borderId="11" xfId="2" quotePrefix="1" applyFont="1" applyFill="1" applyBorder="1" applyAlignment="1">
      <alignment horizontal="center" vertical="center"/>
    </xf>
    <xf numFmtId="0" fontId="29" fillId="152" borderId="121" xfId="9" applyFont="1" applyFill="1" applyBorder="1" applyAlignment="1">
      <alignment horizontal="center" vertical="center"/>
    </xf>
    <xf numFmtId="0" fontId="16" fillId="152" borderId="15" xfId="9" applyFont="1" applyFill="1" applyBorder="1" applyAlignment="1">
      <alignment horizontal="left" vertical="center"/>
    </xf>
    <xf numFmtId="1" fontId="16" fillId="152" borderId="15" xfId="9" applyNumberFormat="1" applyFont="1" applyFill="1" applyBorder="1" applyAlignment="1">
      <alignment horizontal="left" vertical="center"/>
    </xf>
    <xf numFmtId="0" fontId="75" fillId="153" borderId="15" xfId="6" applyFont="1" applyFill="1" applyBorder="1" applyAlignment="1">
      <alignment horizontal="center" vertical="center"/>
    </xf>
    <xf numFmtId="0" fontId="6" fillId="153" borderId="15" xfId="6" applyFont="1" applyFill="1" applyBorder="1" applyAlignment="1">
      <alignment horizontal="center" vertical="center"/>
    </xf>
    <xf numFmtId="0" fontId="75" fillId="153" borderId="49" xfId="6" applyFont="1" applyFill="1" applyBorder="1" applyAlignment="1">
      <alignment horizontal="center" vertical="center"/>
    </xf>
    <xf numFmtId="0" fontId="75" fillId="153" borderId="50" xfId="6" applyFont="1" applyFill="1" applyBorder="1" applyAlignment="1">
      <alignment horizontal="center" vertical="center"/>
    </xf>
    <xf numFmtId="0" fontId="25" fillId="152" borderId="0" xfId="2" applyFont="1" applyFill="1" applyAlignment="1">
      <alignment horizontal="center" vertical="center" wrapText="1"/>
    </xf>
    <xf numFmtId="0" fontId="173" fillId="152" borderId="0" xfId="7" applyFont="1" applyFill="1" applyAlignment="1">
      <alignment horizontal="right" vertical="center"/>
    </xf>
    <xf numFmtId="0" fontId="173" fillId="152" borderId="0" xfId="7" applyFont="1" applyFill="1" applyAlignment="1">
      <alignment horizontal="center" vertical="center"/>
    </xf>
    <xf numFmtId="1" fontId="173" fillId="152" borderId="0" xfId="7" applyNumberFormat="1" applyFont="1" applyFill="1" applyAlignment="1">
      <alignment horizontal="center" vertical="center"/>
    </xf>
    <xf numFmtId="0" fontId="24" fillId="152" borderId="0" xfId="2" applyFont="1" applyFill="1" applyAlignment="1">
      <alignment horizontal="center" vertical="center" wrapText="1"/>
    </xf>
    <xf numFmtId="0" fontId="13" fillId="152" borderId="0" xfId="2" applyFont="1" applyFill="1" applyAlignment="1">
      <alignment horizontal="center" vertical="center" wrapText="1"/>
    </xf>
    <xf numFmtId="0" fontId="30" fillId="152" borderId="0" xfId="0" applyFont="1" applyFill="1" applyAlignment="1">
      <alignment horizontal="center" vertical="center" wrapText="1"/>
    </xf>
    <xf numFmtId="0" fontId="31" fillId="152" borderId="0" xfId="2" applyFont="1" applyFill="1" applyAlignment="1">
      <alignment horizontal="center" vertical="center" wrapText="1"/>
    </xf>
    <xf numFmtId="0" fontId="29" fillId="152" borderId="34" xfId="9" applyFont="1" applyFill="1" applyBorder="1" applyAlignment="1">
      <alignment horizontal="center" vertical="center"/>
    </xf>
    <xf numFmtId="0" fontId="29" fillId="152" borderId="2" xfId="9" applyFont="1" applyFill="1" applyBorder="1" applyAlignment="1">
      <alignment horizontal="center" vertical="center"/>
    </xf>
    <xf numFmtId="0" fontId="32" fillId="152" borderId="2" xfId="2" applyFont="1" applyFill="1" applyBorder="1" applyAlignment="1" applyProtection="1">
      <alignment horizontal="center" vertical="center"/>
      <protection hidden="1"/>
    </xf>
    <xf numFmtId="0" fontId="23" fillId="152" borderId="2" xfId="2" applyFont="1" applyFill="1" applyBorder="1" applyAlignment="1" applyProtection="1">
      <alignment horizontal="center" vertical="center"/>
      <protection hidden="1"/>
    </xf>
    <xf numFmtId="0" fontId="32" fillId="152" borderId="2" xfId="2" applyFont="1" applyFill="1" applyBorder="1" applyAlignment="1" applyProtection="1">
      <alignment horizontal="right" vertical="center"/>
      <protection hidden="1"/>
    </xf>
    <xf numFmtId="0" fontId="23" fillId="152" borderId="2" xfId="2" applyFont="1" applyFill="1" applyBorder="1" applyAlignment="1" applyProtection="1">
      <alignment horizontal="left" vertical="center"/>
      <protection hidden="1"/>
    </xf>
    <xf numFmtId="0" fontId="8" fillId="152" borderId="2" xfId="0" applyFont="1" applyFill="1" applyBorder="1" applyAlignment="1">
      <alignment horizontal="center" vertical="center"/>
    </xf>
    <xf numFmtId="0" fontId="8" fillId="152" borderId="35" xfId="0" applyFont="1" applyFill="1" applyBorder="1" applyAlignment="1">
      <alignment horizontal="center" vertical="center"/>
    </xf>
    <xf numFmtId="0" fontId="229" fillId="154" borderId="0" xfId="0" applyFont="1" applyFill="1" applyAlignment="1">
      <alignment horizontal="left" vertical="center"/>
    </xf>
    <xf numFmtId="0" fontId="8" fillId="154" borderId="0" xfId="0" applyFont="1" applyFill="1" applyAlignment="1">
      <alignment horizontal="center" vertical="center"/>
    </xf>
    <xf numFmtId="166" fontId="8" fillId="154" borderId="0" xfId="0" applyNumberFormat="1" applyFont="1" applyFill="1" applyAlignment="1">
      <alignment horizontal="center" vertical="center"/>
    </xf>
    <xf numFmtId="191" fontId="29" fillId="154" borderId="0" xfId="0" applyNumberFormat="1" applyFont="1" applyFill="1" applyAlignment="1">
      <alignment horizontal="center" vertical="center"/>
    </xf>
    <xf numFmtId="0" fontId="29" fillId="154" borderId="0" xfId="0" applyFont="1" applyFill="1" applyAlignment="1">
      <alignment horizontal="center" vertical="center"/>
    </xf>
    <xf numFmtId="0" fontId="230" fillId="154" borderId="0" xfId="3" applyFont="1" applyFill="1" applyAlignment="1">
      <alignment horizontal="right" vertical="center"/>
    </xf>
    <xf numFmtId="165" fontId="29" fillId="154" borderId="0" xfId="0" applyNumberFormat="1" applyFont="1" applyFill="1" applyAlignment="1">
      <alignment horizontal="center" vertical="center"/>
    </xf>
    <xf numFmtId="0" fontId="6" fillId="154" borderId="0" xfId="3" applyFont="1" applyFill="1" applyAlignment="1">
      <alignment horizontal="center" vertical="center"/>
    </xf>
    <xf numFmtId="168" fontId="6" fillId="154" borderId="0" xfId="2" applyNumberFormat="1" applyFont="1" applyFill="1" applyAlignment="1">
      <alignment horizontal="center" vertical="center"/>
    </xf>
    <xf numFmtId="179" fontId="8" fillId="155" borderId="0" xfId="2" applyNumberFormat="1" applyFont="1" applyFill="1" applyAlignment="1">
      <alignment horizontal="center" vertical="center"/>
    </xf>
    <xf numFmtId="179" fontId="8" fillId="155" borderId="13" xfId="2" applyNumberFormat="1" applyFont="1" applyFill="1" applyBorder="1" applyAlignment="1">
      <alignment horizontal="center" vertical="center"/>
    </xf>
    <xf numFmtId="0" fontId="8" fillId="156" borderId="0" xfId="0" applyFont="1" applyFill="1" applyAlignment="1">
      <alignment horizontal="center" vertical="center"/>
    </xf>
    <xf numFmtId="0" fontId="29" fillId="156" borderId="0" xfId="0" applyFont="1" applyFill="1" applyAlignment="1">
      <alignment horizontal="right" vertical="center"/>
    </xf>
    <xf numFmtId="0" fontId="6" fillId="156" borderId="0" xfId="3" applyFont="1" applyFill="1" applyAlignment="1">
      <alignment horizontal="right" vertical="center"/>
    </xf>
    <xf numFmtId="0" fontId="6" fillId="156" borderId="0" xfId="3" applyFont="1" applyFill="1" applyAlignment="1">
      <alignment horizontal="left" vertical="center"/>
    </xf>
    <xf numFmtId="0" fontId="230" fillId="156" borderId="0" xfId="3" applyFont="1" applyFill="1" applyAlignment="1">
      <alignment horizontal="center" vertical="center"/>
    </xf>
    <xf numFmtId="0" fontId="6" fillId="156" borderId="0" xfId="2" applyFont="1" applyFill="1" applyAlignment="1">
      <alignment horizontal="center" vertical="center"/>
    </xf>
    <xf numFmtId="179" fontId="229" fillId="157" borderId="0" xfId="2" applyNumberFormat="1" applyFont="1" applyFill="1" applyAlignment="1">
      <alignment horizontal="center" vertical="center"/>
    </xf>
    <xf numFmtId="179" fontId="229" fillId="157" borderId="0" xfId="2" applyNumberFormat="1" applyFont="1" applyFill="1" applyAlignment="1">
      <alignment horizontal="right" vertical="center"/>
    </xf>
    <xf numFmtId="179" fontId="231" fillId="157" borderId="0" xfId="5" applyNumberFormat="1" applyFont="1" applyFill="1" applyAlignment="1">
      <alignment horizontal="left" vertical="center"/>
    </xf>
    <xf numFmtId="179" fontId="8" fillId="157" borderId="0" xfId="2" applyNumberFormat="1" applyFont="1" applyFill="1" applyAlignment="1">
      <alignment horizontal="center" vertical="center"/>
    </xf>
    <xf numFmtId="179" fontId="8" fillId="157" borderId="13" xfId="2" applyNumberFormat="1" applyFont="1" applyFill="1" applyBorder="1" applyAlignment="1">
      <alignment horizontal="center" vertical="center"/>
    </xf>
    <xf numFmtId="0" fontId="29" fillId="156" borderId="0" xfId="4" applyFont="1" applyFill="1" applyAlignment="1">
      <alignment horizontal="right" vertical="center"/>
    </xf>
    <xf numFmtId="0" fontId="29" fillId="111" borderId="121" xfId="9" applyFont="1" applyFill="1" applyBorder="1" applyAlignment="1">
      <alignment horizontal="center" vertical="center"/>
    </xf>
    <xf numFmtId="0" fontId="29" fillId="111" borderId="34" xfId="9" applyFont="1" applyFill="1" applyBorder="1" applyAlignment="1">
      <alignment horizontal="center" vertical="center"/>
    </xf>
    <xf numFmtId="0" fontId="29" fillId="111" borderId="2" xfId="9" applyFont="1" applyFill="1" applyBorder="1" applyAlignment="1">
      <alignment horizontal="center" vertical="center"/>
    </xf>
    <xf numFmtId="0" fontId="32" fillId="111" borderId="2" xfId="2" applyFont="1" applyFill="1" applyBorder="1" applyAlignment="1" applyProtection="1">
      <alignment horizontal="center" vertical="center"/>
      <protection hidden="1"/>
    </xf>
    <xf numFmtId="0" fontId="23" fillId="111" borderId="2" xfId="2" applyFont="1" applyFill="1" applyBorder="1" applyAlignment="1" applyProtection="1">
      <alignment horizontal="center" vertical="center"/>
      <protection hidden="1"/>
    </xf>
    <xf numFmtId="0" fontId="68" fillId="111" borderId="2" xfId="2" applyFont="1" applyFill="1" applyBorder="1" applyAlignment="1" applyProtection="1">
      <alignment horizontal="center" vertical="center"/>
      <protection hidden="1"/>
    </xf>
    <xf numFmtId="0" fontId="32" fillId="111" borderId="2" xfId="2" applyFont="1" applyFill="1" applyBorder="1" applyAlignment="1" applyProtection="1">
      <alignment horizontal="right" vertical="center"/>
      <protection hidden="1"/>
    </xf>
    <xf numFmtId="0" fontId="23" fillId="111" borderId="2" xfId="2" applyFont="1" applyFill="1" applyBorder="1" applyAlignment="1" applyProtection="1">
      <alignment horizontal="left" vertical="center"/>
      <protection hidden="1"/>
    </xf>
    <xf numFmtId="0" fontId="0" fillId="111" borderId="2" xfId="0" applyFill="1" applyBorder="1" applyAlignment="1">
      <alignment horizontal="center" vertical="center"/>
    </xf>
    <xf numFmtId="0" fontId="0" fillId="111" borderId="35" xfId="0" applyFill="1" applyBorder="1" applyAlignment="1">
      <alignment horizontal="center" vertical="center"/>
    </xf>
    <xf numFmtId="0" fontId="75" fillId="111" borderId="76" xfId="2" quotePrefix="1" applyFont="1" applyFill="1" applyBorder="1" applyAlignment="1">
      <alignment horizontal="center" vertical="center"/>
    </xf>
    <xf numFmtId="0" fontId="75" fillId="111" borderId="11" xfId="2" quotePrefix="1" applyFont="1" applyFill="1" applyBorder="1" applyAlignment="1">
      <alignment horizontal="center" vertical="center"/>
    </xf>
    <xf numFmtId="0" fontId="173" fillId="111" borderId="0" xfId="7" applyFont="1" applyFill="1" applyAlignment="1">
      <alignment horizontal="right" vertical="center"/>
    </xf>
    <xf numFmtId="0" fontId="173" fillId="111" borderId="0" xfId="7" applyFont="1" applyFill="1" applyAlignment="1">
      <alignment horizontal="center" vertical="center"/>
    </xf>
    <xf numFmtId="1" fontId="173" fillId="111" borderId="0" xfId="7" applyNumberFormat="1" applyFont="1" applyFill="1" applyAlignment="1">
      <alignment horizontal="center" vertical="center"/>
    </xf>
    <xf numFmtId="0" fontId="24" fillId="111" borderId="0" xfId="2" applyFont="1" applyFill="1" applyAlignment="1">
      <alignment horizontal="center" vertical="center" wrapText="1"/>
    </xf>
    <xf numFmtId="0" fontId="13" fillId="111" borderId="0" xfId="2" applyFont="1" applyFill="1" applyAlignment="1">
      <alignment horizontal="center" vertical="center" wrapText="1"/>
    </xf>
    <xf numFmtId="0" fontId="25" fillId="111" borderId="0" xfId="2" applyFont="1" applyFill="1" applyAlignment="1">
      <alignment horizontal="center" vertical="center" wrapText="1"/>
    </xf>
    <xf numFmtId="0" fontId="30" fillId="111" borderId="0" xfId="0" applyFont="1" applyFill="1" applyAlignment="1">
      <alignment horizontal="center" vertical="center" wrapText="1"/>
    </xf>
    <xf numFmtId="0" fontId="31" fillId="111" borderId="0" xfId="2" applyFont="1" applyFill="1" applyAlignment="1">
      <alignment horizontal="center" vertical="center" wrapText="1"/>
    </xf>
    <xf numFmtId="0" fontId="16" fillId="111" borderId="15" xfId="9" applyFont="1" applyFill="1" applyBorder="1" applyAlignment="1">
      <alignment horizontal="left" vertical="center"/>
    </xf>
    <xf numFmtId="1" fontId="16" fillId="111" borderId="15" xfId="9" applyNumberFormat="1" applyFont="1" applyFill="1" applyBorder="1" applyAlignment="1">
      <alignment horizontal="left" vertical="center"/>
    </xf>
    <xf numFmtId="0" fontId="75" fillId="119" borderId="15" xfId="6" applyFont="1" applyFill="1" applyBorder="1" applyAlignment="1">
      <alignment horizontal="center" vertical="center"/>
    </xf>
    <xf numFmtId="0" fontId="6" fillId="119" borderId="15" xfId="6" applyFont="1" applyFill="1" applyBorder="1" applyAlignment="1">
      <alignment horizontal="center" vertical="center"/>
    </xf>
    <xf numFmtId="0" fontId="75" fillId="119" borderId="49" xfId="6" applyFont="1" applyFill="1" applyBorder="1" applyAlignment="1">
      <alignment horizontal="center" vertical="center"/>
    </xf>
    <xf numFmtId="0" fontId="75" fillId="119" borderId="50" xfId="6" applyFont="1" applyFill="1" applyBorder="1" applyAlignment="1">
      <alignment horizontal="center" vertical="center"/>
    </xf>
    <xf numFmtId="0" fontId="77" fillId="0" borderId="0" xfId="0" applyFont="1" applyAlignment="1">
      <alignment horizontal="right" vertical="center"/>
    </xf>
    <xf numFmtId="0" fontId="164" fillId="5" borderId="10" xfId="2" applyFont="1" applyFill="1" applyBorder="1" applyAlignment="1" applyProtection="1">
      <alignment horizontal="center" vertical="center"/>
      <protection hidden="1"/>
    </xf>
    <xf numFmtId="0" fontId="164" fillId="5" borderId="76" xfId="2" applyFont="1" applyFill="1" applyBorder="1" applyAlignment="1" applyProtection="1">
      <alignment horizontal="center" vertical="center"/>
      <protection hidden="1"/>
    </xf>
    <xf numFmtId="0" fontId="164" fillId="5" borderId="121" xfId="2" applyFont="1" applyFill="1" applyBorder="1" applyAlignment="1" applyProtection="1">
      <alignment horizontal="center" vertical="center"/>
      <protection hidden="1"/>
    </xf>
    <xf numFmtId="0" fontId="164" fillId="5" borderId="0" xfId="2" applyFont="1" applyFill="1" applyAlignment="1" applyProtection="1">
      <alignment horizontal="center" vertical="center"/>
      <protection hidden="1"/>
    </xf>
    <xf numFmtId="0" fontId="148" fillId="15" borderId="76" xfId="2" applyFont="1" applyFill="1" applyBorder="1" applyAlignment="1" applyProtection="1">
      <alignment horizontal="center" vertical="center"/>
      <protection hidden="1"/>
    </xf>
    <xf numFmtId="0" fontId="148" fillId="15" borderId="11" xfId="2" applyFont="1" applyFill="1" applyBorder="1" applyAlignment="1" applyProtection="1">
      <alignment horizontal="center" vertical="center"/>
      <protection hidden="1"/>
    </xf>
    <xf numFmtId="0" fontId="166" fillId="15" borderId="0" xfId="2" applyFont="1" applyFill="1" applyAlignment="1" applyProtection="1">
      <alignment horizontal="center" vertical="center"/>
      <protection hidden="1"/>
    </xf>
    <xf numFmtId="0" fontId="166" fillId="15" borderId="13" xfId="2" applyFont="1" applyFill="1" applyBorder="1" applyAlignment="1" applyProtection="1">
      <alignment horizontal="center" vertical="center"/>
      <protection hidden="1"/>
    </xf>
    <xf numFmtId="0" fontId="26" fillId="15" borderId="2" xfId="2" applyFont="1" applyFill="1" applyBorder="1" applyAlignment="1" applyProtection="1">
      <alignment horizontal="center" vertical="center"/>
      <protection hidden="1"/>
    </xf>
    <xf numFmtId="0" fontId="26" fillId="15" borderId="35" xfId="2" applyFont="1" applyFill="1" applyBorder="1" applyAlignment="1" applyProtection="1">
      <alignment horizontal="center" vertical="center"/>
      <protection hidden="1"/>
    </xf>
    <xf numFmtId="0" fontId="25" fillId="4" borderId="0" xfId="2" applyFont="1" applyFill="1" applyAlignment="1">
      <alignment horizontal="center" vertical="center" wrapText="1"/>
    </xf>
    <xf numFmtId="1" fontId="26" fillId="13" borderId="0" xfId="2" applyNumberFormat="1" applyFont="1" applyFill="1" applyAlignment="1" applyProtection="1">
      <alignment horizontal="center" vertical="center" wrapText="1"/>
      <protection hidden="1"/>
    </xf>
    <xf numFmtId="0" fontId="27" fillId="4" borderId="13" xfId="6" applyFont="1" applyFill="1" applyBorder="1" applyAlignment="1">
      <alignment horizontal="center" vertical="center" wrapText="1"/>
    </xf>
    <xf numFmtId="0" fontId="225" fillId="5" borderId="0" xfId="2" applyFont="1" applyFill="1" applyAlignment="1" applyProtection="1">
      <alignment horizontal="left" vertical="center" wrapText="1"/>
      <protection hidden="1"/>
    </xf>
    <xf numFmtId="0" fontId="232" fillId="5" borderId="0" xfId="2" applyFont="1" applyFill="1" applyAlignment="1" applyProtection="1">
      <alignment horizontal="left" vertical="center" wrapText="1"/>
      <protection hidden="1"/>
    </xf>
    <xf numFmtId="0" fontId="28" fillId="5" borderId="0" xfId="14" applyFont="1" applyFill="1" applyAlignment="1">
      <alignment horizontal="left" vertical="center" wrapText="1"/>
    </xf>
    <xf numFmtId="0" fontId="28" fillId="5" borderId="141" xfId="14" applyFont="1" applyFill="1" applyBorder="1" applyAlignment="1">
      <alignment horizontal="left" vertical="center" wrapText="1"/>
    </xf>
    <xf numFmtId="188" fontId="28" fillId="5" borderId="0" xfId="14" applyNumberFormat="1" applyFont="1" applyFill="1" applyAlignment="1">
      <alignment horizontal="left" vertical="center" wrapText="1"/>
    </xf>
    <xf numFmtId="168" fontId="49" fillId="5" borderId="5" xfId="0" applyNumberFormat="1" applyFont="1" applyFill="1" applyBorder="1" applyAlignment="1">
      <alignment horizontal="center" vertical="center"/>
    </xf>
    <xf numFmtId="0" fontId="10" fillId="3" borderId="14" xfId="0" applyFont="1" applyFill="1" applyBorder="1" applyAlignment="1">
      <alignment horizontal="center" vertical="center"/>
    </xf>
    <xf numFmtId="0" fontId="13" fillId="6" borderId="0" xfId="2" applyFont="1" applyFill="1" applyAlignment="1" applyProtection="1">
      <alignment horizontal="center" vertical="center" wrapText="1"/>
      <protection locked="0"/>
    </xf>
    <xf numFmtId="0" fontId="13" fillId="6" borderId="5" xfId="2" applyFont="1" applyFill="1" applyBorder="1" applyAlignment="1" applyProtection="1">
      <alignment horizontal="center" vertical="center" wrapText="1"/>
      <protection locked="0"/>
    </xf>
    <xf numFmtId="0" fontId="13" fillId="6" borderId="0" xfId="2" applyFont="1" applyFill="1" applyAlignment="1">
      <alignment horizontal="center" vertical="center" wrapText="1"/>
    </xf>
    <xf numFmtId="0" fontId="13" fillId="6" borderId="5" xfId="2" applyFont="1" applyFill="1" applyBorder="1" applyAlignment="1">
      <alignment horizontal="center" vertical="center" wrapText="1"/>
    </xf>
    <xf numFmtId="0" fontId="62" fillId="3" borderId="0" xfId="2" applyFont="1" applyFill="1" applyAlignment="1">
      <alignment horizontal="center" vertical="center" wrapText="1"/>
    </xf>
    <xf numFmtId="0" fontId="62" fillId="3" borderId="5" xfId="2" applyFont="1" applyFill="1" applyBorder="1" applyAlignment="1">
      <alignment horizontal="center" vertical="center" wrapText="1"/>
    </xf>
    <xf numFmtId="0" fontId="60" fillId="7" borderId="0" xfId="2" applyFont="1" applyFill="1" applyAlignment="1" applyProtection="1">
      <alignment horizontal="center" vertical="center" wrapText="1"/>
      <protection hidden="1"/>
    </xf>
    <xf numFmtId="0" fontId="60" fillId="7" borderId="5" xfId="2" applyFont="1" applyFill="1" applyBorder="1" applyAlignment="1" applyProtection="1">
      <alignment horizontal="center" vertical="center" wrapText="1"/>
      <protection hidden="1"/>
    </xf>
    <xf numFmtId="0" fontId="13" fillId="5" borderId="0" xfId="2" applyFont="1" applyFill="1" applyAlignment="1">
      <alignment horizontal="center" vertical="center" wrapText="1"/>
    </xf>
    <xf numFmtId="0" fontId="13" fillId="5" borderId="5" xfId="2" applyFont="1" applyFill="1" applyBorder="1" applyAlignment="1">
      <alignment horizontal="center" vertical="center" wrapText="1"/>
    </xf>
    <xf numFmtId="0" fontId="63" fillId="5" borderId="0" xfId="2" applyFont="1" applyFill="1" applyAlignment="1">
      <alignment horizontal="center" vertical="center" wrapText="1"/>
    </xf>
    <xf numFmtId="0" fontId="63" fillId="5" borderId="5" xfId="2" applyFont="1" applyFill="1" applyBorder="1" applyAlignment="1">
      <alignment horizontal="center" vertical="center" wrapText="1"/>
    </xf>
    <xf numFmtId="0" fontId="63" fillId="5" borderId="13" xfId="2" applyFont="1" applyFill="1" applyBorder="1" applyAlignment="1">
      <alignment horizontal="center" vertical="center" wrapText="1"/>
    </xf>
    <xf numFmtId="0" fontId="63" fillId="5" borderId="21" xfId="2" applyFont="1" applyFill="1" applyBorder="1" applyAlignment="1">
      <alignment horizontal="center" vertical="center" wrapText="1"/>
    </xf>
    <xf numFmtId="0" fontId="25" fillId="148" borderId="0" xfId="2" applyFont="1" applyFill="1" applyAlignment="1">
      <alignment horizontal="center" vertical="center" wrapText="1"/>
    </xf>
    <xf numFmtId="0" fontId="27" fillId="148" borderId="13" xfId="6" applyFont="1" applyFill="1" applyBorder="1" applyAlignment="1">
      <alignment horizontal="center" vertical="center" wrapText="1"/>
    </xf>
    <xf numFmtId="0" fontId="13" fillId="15" borderId="0" xfId="2" applyFont="1" applyFill="1" applyAlignment="1">
      <alignment horizontal="center" vertical="center" wrapText="1"/>
    </xf>
    <xf numFmtId="0" fontId="13" fillId="15" borderId="5" xfId="2" applyFont="1" applyFill="1" applyBorder="1" applyAlignment="1">
      <alignment horizontal="center" vertical="center" wrapText="1"/>
    </xf>
    <xf numFmtId="0" fontId="63" fillId="6" borderId="0" xfId="2" applyFont="1" applyFill="1" applyAlignment="1" applyProtection="1">
      <alignment horizontal="center" vertical="center" wrapText="1"/>
      <protection locked="0"/>
    </xf>
    <xf numFmtId="0" fontId="63" fillId="6" borderId="5" xfId="2" applyFont="1" applyFill="1" applyBorder="1" applyAlignment="1" applyProtection="1">
      <alignment horizontal="center" vertical="center" wrapText="1"/>
      <protection locked="0"/>
    </xf>
    <xf numFmtId="0" fontId="63" fillId="74" borderId="0" xfId="2" applyFont="1" applyFill="1" applyAlignment="1" applyProtection="1">
      <alignment horizontal="center" vertical="center"/>
      <protection locked="0"/>
    </xf>
    <xf numFmtId="0" fontId="63" fillId="74" borderId="5" xfId="2" applyFont="1" applyFill="1" applyBorder="1" applyAlignment="1" applyProtection="1">
      <alignment horizontal="center" vertical="center"/>
      <protection locked="0"/>
    </xf>
    <xf numFmtId="0" fontId="25" fillId="152" borderId="0" xfId="2" applyFont="1" applyFill="1" applyAlignment="1">
      <alignment horizontal="center" vertical="center" wrapText="1"/>
    </xf>
    <xf numFmtId="0" fontId="27" fillId="152" borderId="13" xfId="6" applyFont="1" applyFill="1" applyBorder="1" applyAlignment="1">
      <alignment horizontal="center" vertical="center" wrapText="1"/>
    </xf>
    <xf numFmtId="0" fontId="25" fillId="111" borderId="0" xfId="2" applyFont="1" applyFill="1" applyAlignment="1">
      <alignment horizontal="center" vertical="center" wrapText="1"/>
    </xf>
    <xf numFmtId="0" fontId="27" fillId="111" borderId="13" xfId="6" applyFont="1" applyFill="1" applyBorder="1" applyAlignment="1">
      <alignment horizontal="center" vertical="center" wrapText="1"/>
    </xf>
    <xf numFmtId="0" fontId="68" fillId="15" borderId="137" xfId="17" applyFont="1" applyFill="1" applyBorder="1" applyAlignment="1" applyProtection="1">
      <alignment horizontal="center" vertical="center" wrapText="1"/>
      <protection locked="0"/>
    </xf>
    <xf numFmtId="0" fontId="68" fillId="15" borderId="0" xfId="17" applyFont="1" applyFill="1" applyAlignment="1" applyProtection="1">
      <alignment horizontal="center" vertical="center" wrapText="1"/>
      <protection locked="0"/>
    </xf>
    <xf numFmtId="0" fontId="68" fillId="15" borderId="13" xfId="17" applyFont="1" applyFill="1" applyBorder="1" applyAlignment="1" applyProtection="1">
      <alignment horizontal="center" vertical="center" wrapText="1"/>
      <protection locked="0"/>
    </xf>
    <xf numFmtId="0" fontId="68" fillId="15" borderId="154" xfId="17" applyFont="1" applyFill="1" applyBorder="1" applyAlignment="1" applyProtection="1">
      <alignment horizontal="center" vertical="center" wrapText="1"/>
      <protection locked="0"/>
    </xf>
    <xf numFmtId="0" fontId="68" fillId="15" borderId="47" xfId="17" applyFont="1" applyFill="1" applyBorder="1" applyAlignment="1" applyProtection="1">
      <alignment horizontal="center" vertical="center" wrapText="1"/>
      <protection locked="0"/>
    </xf>
    <xf numFmtId="0" fontId="68" fillId="15" borderId="48" xfId="17" applyFont="1" applyFill="1" applyBorder="1" applyAlignment="1" applyProtection="1">
      <alignment horizontal="center" vertical="center" wrapText="1"/>
      <protection locked="0"/>
    </xf>
    <xf numFmtId="0" fontId="71" fillId="47" borderId="137" xfId="0" applyFont="1" applyFill="1" applyBorder="1" applyAlignment="1">
      <alignment horizontal="center" vertical="center" wrapText="1"/>
    </xf>
    <xf numFmtId="0" fontId="71" fillId="47" borderId="0" xfId="0" applyFont="1" applyFill="1" applyAlignment="1">
      <alignment horizontal="center" vertical="center" wrapText="1"/>
    </xf>
    <xf numFmtId="0" fontId="71" fillId="47" borderId="13" xfId="0" applyFont="1" applyFill="1" applyBorder="1" applyAlignment="1">
      <alignment horizontal="center" vertical="center" wrapText="1"/>
    </xf>
    <xf numFmtId="0" fontId="71" fillId="47" borderId="155" xfId="0" applyFont="1" applyFill="1" applyBorder="1" applyAlignment="1">
      <alignment horizontal="center" vertical="center" wrapText="1"/>
    </xf>
    <xf numFmtId="0" fontId="71" fillId="47" borderId="54" xfId="0" applyFont="1" applyFill="1" applyBorder="1" applyAlignment="1">
      <alignment horizontal="center" vertical="center" wrapText="1"/>
    </xf>
    <xf numFmtId="0" fontId="71" fillId="47" borderId="55" xfId="0" applyFont="1" applyFill="1" applyBorder="1" applyAlignment="1">
      <alignment horizontal="center" vertical="center" wrapText="1"/>
    </xf>
    <xf numFmtId="0" fontId="93" fillId="48" borderId="137" xfId="19" applyFont="1" applyFill="1" applyBorder="1" applyAlignment="1">
      <alignment horizontal="left" vertical="top" wrapText="1"/>
    </xf>
    <xf numFmtId="0" fontId="93" fillId="48" borderId="0" xfId="19" applyFont="1" applyFill="1" applyAlignment="1">
      <alignment horizontal="left" vertical="top" wrapText="1"/>
    </xf>
    <xf numFmtId="0" fontId="93" fillId="48" borderId="13" xfId="19" applyFont="1" applyFill="1" applyBorder="1" applyAlignment="1">
      <alignment horizontal="left" vertical="top" wrapText="1"/>
    </xf>
    <xf numFmtId="0" fontId="18" fillId="5" borderId="137" xfId="10" applyFont="1" applyFill="1" applyBorder="1" applyAlignment="1">
      <alignment horizontal="left" vertical="top" wrapText="1"/>
    </xf>
    <xf numFmtId="0" fontId="18" fillId="5" borderId="0" xfId="10" applyFont="1" applyFill="1" applyAlignment="1">
      <alignment horizontal="left" vertical="top" wrapText="1"/>
    </xf>
    <xf numFmtId="0" fontId="18" fillId="5" borderId="13" xfId="10" applyFont="1" applyFill="1" applyBorder="1" applyAlignment="1">
      <alignment horizontal="left" vertical="top" wrapText="1"/>
    </xf>
    <xf numFmtId="0" fontId="18" fillId="5" borderId="155" xfId="10" applyFont="1" applyFill="1" applyBorder="1" applyAlignment="1">
      <alignment horizontal="left" vertical="top" wrapText="1"/>
    </xf>
    <xf numFmtId="0" fontId="18" fillId="5" borderId="54" xfId="10" applyFont="1" applyFill="1" applyBorder="1" applyAlignment="1">
      <alignment horizontal="left" vertical="top" wrapText="1"/>
    </xf>
    <xf numFmtId="0" fontId="18" fillId="5" borderId="55" xfId="10" applyFont="1" applyFill="1" applyBorder="1" applyAlignment="1">
      <alignment horizontal="left" vertical="top" wrapText="1"/>
    </xf>
    <xf numFmtId="0" fontId="68" fillId="59" borderId="42" xfId="10" applyFont="1" applyFill="1" applyBorder="1" applyAlignment="1">
      <alignment horizontal="right" vertical="center"/>
    </xf>
    <xf numFmtId="0" fontId="68" fillId="59" borderId="71" xfId="10" applyFont="1" applyFill="1" applyBorder="1" applyAlignment="1">
      <alignment horizontal="right" vertical="center"/>
    </xf>
    <xf numFmtId="0" fontId="68" fillId="15" borderId="46" xfId="10" applyFont="1" applyFill="1" applyBorder="1" applyAlignment="1">
      <alignment horizontal="right" vertical="center"/>
    </xf>
    <xf numFmtId="0" fontId="68" fillId="15" borderId="71" xfId="10" applyFont="1" applyFill="1" applyBorder="1" applyAlignment="1">
      <alignment horizontal="right" vertical="center"/>
    </xf>
    <xf numFmtId="0" fontId="68" fillId="57" borderId="46" xfId="10" applyFont="1" applyFill="1" applyBorder="1" applyAlignment="1">
      <alignment horizontal="right" vertical="center"/>
    </xf>
    <xf numFmtId="0" fontId="68" fillId="57" borderId="71" xfId="10" applyFont="1" applyFill="1" applyBorder="1" applyAlignment="1">
      <alignment horizontal="right" vertical="center"/>
    </xf>
    <xf numFmtId="0" fontId="68" fillId="58" borderId="46" xfId="10" applyFont="1" applyFill="1" applyBorder="1" applyAlignment="1">
      <alignment horizontal="right" vertical="center"/>
    </xf>
    <xf numFmtId="0" fontId="68" fillId="58" borderId="71" xfId="10" applyFont="1" applyFill="1" applyBorder="1" applyAlignment="1">
      <alignment horizontal="right" vertical="center"/>
    </xf>
    <xf numFmtId="0" fontId="7" fillId="3" borderId="137" xfId="0" applyFont="1" applyFill="1" applyBorder="1" applyAlignment="1">
      <alignment horizontal="center" vertical="center"/>
    </xf>
    <xf numFmtId="0" fontId="71" fillId="3" borderId="0" xfId="0" applyFont="1" applyFill="1" applyAlignment="1">
      <alignment horizontal="center" vertical="center"/>
    </xf>
    <xf numFmtId="0" fontId="71" fillId="3" borderId="53" xfId="0" applyFont="1" applyFill="1" applyBorder="1" applyAlignment="1">
      <alignment horizontal="center" vertical="center"/>
    </xf>
    <xf numFmtId="174" fontId="7" fillId="3" borderId="45" xfId="0" applyNumberFormat="1" applyFont="1" applyFill="1" applyBorder="1" applyAlignment="1">
      <alignment horizontal="center" vertical="center"/>
    </xf>
    <xf numFmtId="0" fontId="71" fillId="3" borderId="13" xfId="0" applyFont="1" applyFill="1" applyBorder="1" applyAlignment="1">
      <alignment horizontal="center" vertical="center"/>
    </xf>
    <xf numFmtId="0" fontId="63" fillId="5" borderId="24" xfId="2" applyFont="1" applyFill="1" applyBorder="1" applyAlignment="1">
      <alignment horizontal="center" vertical="center" wrapText="1"/>
    </xf>
    <xf numFmtId="0" fontId="63" fillId="5" borderId="3" xfId="2" applyFont="1" applyFill="1" applyBorder="1" applyAlignment="1">
      <alignment horizontal="center" vertical="center" wrapText="1"/>
    </xf>
    <xf numFmtId="0" fontId="18" fillId="19" borderId="0" xfId="2" applyFont="1" applyFill="1" applyAlignment="1">
      <alignment horizontal="center" vertical="center"/>
    </xf>
    <xf numFmtId="0" fontId="18" fillId="19" borderId="5" xfId="2" applyFont="1" applyFill="1" applyBorder="1" applyAlignment="1">
      <alignment horizontal="center" vertical="center"/>
    </xf>
    <xf numFmtId="0" fontId="13" fillId="5" borderId="13" xfId="2" applyFont="1" applyFill="1" applyBorder="1" applyAlignment="1">
      <alignment horizontal="center" vertical="center" wrapText="1"/>
    </xf>
    <xf numFmtId="0" fontId="13" fillId="5" borderId="21" xfId="2" applyFont="1" applyFill="1" applyBorder="1" applyAlignment="1">
      <alignment horizontal="center" vertical="center" wrapText="1"/>
    </xf>
    <xf numFmtId="1" fontId="90" fillId="7" borderId="137" xfId="10" applyNumberFormat="1" applyFont="1" applyFill="1" applyBorder="1" applyAlignment="1">
      <alignment horizontal="center" vertical="center"/>
    </xf>
    <xf numFmtId="0" fontId="98" fillId="5" borderId="0" xfId="2" applyFont="1" applyFill="1" applyAlignment="1">
      <alignment horizontal="center" vertical="top" wrapText="1"/>
    </xf>
    <xf numFmtId="0" fontId="98" fillId="5" borderId="13" xfId="2" applyFont="1" applyFill="1" applyBorder="1" applyAlignment="1">
      <alignment horizontal="center" vertical="top" wrapText="1"/>
    </xf>
    <xf numFmtId="0" fontId="28" fillId="130" borderId="212" xfId="0" applyFont="1" applyFill="1" applyBorder="1" applyAlignment="1">
      <alignment horizontal="left" vertical="center" wrapText="1"/>
    </xf>
    <xf numFmtId="0" fontId="28" fillId="130" borderId="224" xfId="0" applyFont="1" applyFill="1" applyBorder="1" applyAlignment="1">
      <alignment horizontal="left" vertical="center" wrapText="1"/>
    </xf>
    <xf numFmtId="0" fontId="28" fillId="130" borderId="215" xfId="0" applyFont="1" applyFill="1" applyBorder="1" applyAlignment="1">
      <alignment horizontal="left" vertical="center" wrapText="1"/>
    </xf>
    <xf numFmtId="0" fontId="28" fillId="130" borderId="222" xfId="0" applyFont="1" applyFill="1" applyBorder="1" applyAlignment="1">
      <alignment horizontal="left" vertical="center" wrapText="1"/>
    </xf>
    <xf numFmtId="0" fontId="28" fillId="130" borderId="0" xfId="0" applyFont="1" applyFill="1" applyAlignment="1">
      <alignment horizontal="left" vertical="center" wrapText="1"/>
    </xf>
    <xf numFmtId="0" fontId="28" fillId="130" borderId="123" xfId="0" applyFont="1" applyFill="1" applyBorder="1" applyAlignment="1">
      <alignment horizontal="left" vertical="center" wrapText="1"/>
    </xf>
    <xf numFmtId="0" fontId="77" fillId="130" borderId="232" xfId="0" applyFont="1" applyFill="1" applyBorder="1" applyAlignment="1">
      <alignment horizontal="center" vertical="center"/>
    </xf>
    <xf numFmtId="0" fontId="77" fillId="130" borderId="231" xfId="0" applyFont="1" applyFill="1" applyBorder="1" applyAlignment="1">
      <alignment horizontal="center" vertical="center"/>
    </xf>
    <xf numFmtId="0" fontId="77" fillId="130" borderId="233" xfId="0" applyFont="1" applyFill="1" applyBorder="1" applyAlignment="1">
      <alignment horizontal="center" vertical="center"/>
    </xf>
    <xf numFmtId="0" fontId="77" fillId="130" borderId="77" xfId="0" applyFont="1" applyFill="1" applyBorder="1" applyAlignment="1">
      <alignment horizontal="center" vertical="center"/>
    </xf>
    <xf numFmtId="0" fontId="77" fillId="130" borderId="141" xfId="0" applyFont="1" applyFill="1" applyBorder="1" applyAlignment="1">
      <alignment horizontal="center" vertical="center"/>
    </xf>
    <xf numFmtId="0" fontId="77" fillId="130" borderId="9" xfId="0" applyFont="1" applyFill="1" applyBorder="1" applyAlignment="1">
      <alignment horizontal="center" vertical="center"/>
    </xf>
    <xf numFmtId="0" fontId="71" fillId="0" borderId="223" xfId="0" applyFont="1" applyBorder="1" applyAlignment="1">
      <alignment horizontal="center" vertical="center"/>
    </xf>
    <xf numFmtId="0" fontId="71" fillId="0" borderId="212" xfId="0" applyFont="1" applyBorder="1" applyAlignment="1">
      <alignment horizontal="center" vertical="center"/>
    </xf>
    <xf numFmtId="0" fontId="71" fillId="0" borderId="224" xfId="0" applyFont="1" applyBorder="1" applyAlignment="1">
      <alignment horizontal="center" vertical="center"/>
    </xf>
    <xf numFmtId="0" fontId="71" fillId="0" borderId="137" xfId="0" applyFont="1" applyBorder="1" applyAlignment="1">
      <alignment horizontal="center" vertical="center"/>
    </xf>
    <xf numFmtId="0" fontId="71" fillId="0" borderId="0" xfId="0" applyFont="1" applyAlignment="1">
      <alignment horizontal="center" vertical="center"/>
    </xf>
    <xf numFmtId="0" fontId="71" fillId="0" borderId="123" xfId="0" applyFont="1" applyBorder="1" applyAlignment="1">
      <alignment horizontal="center" vertical="center"/>
    </xf>
    <xf numFmtId="0" fontId="28" fillId="130" borderId="213" xfId="0" applyFont="1" applyFill="1" applyBorder="1" applyAlignment="1">
      <alignment horizontal="left" vertical="center" wrapText="1"/>
    </xf>
    <xf numFmtId="0" fontId="28" fillId="130" borderId="218" xfId="0" applyFont="1" applyFill="1" applyBorder="1" applyAlignment="1">
      <alignment horizontal="left" vertical="center" wrapText="1"/>
    </xf>
    <xf numFmtId="0" fontId="28" fillId="130" borderId="216" xfId="0" applyFont="1" applyFill="1" applyBorder="1" applyAlignment="1">
      <alignment horizontal="left" vertical="center" wrapText="1"/>
    </xf>
    <xf numFmtId="0" fontId="71" fillId="130" borderId="211" xfId="0" applyFont="1" applyFill="1" applyBorder="1" applyAlignment="1">
      <alignment horizontal="left" vertical="center"/>
    </xf>
    <xf numFmtId="0" fontId="71" fillId="130" borderId="217" xfId="0" applyFont="1" applyFill="1" applyBorder="1" applyAlignment="1">
      <alignment horizontal="left" vertical="center"/>
    </xf>
    <xf numFmtId="0" fontId="71" fillId="130" borderId="214" xfId="0" applyFont="1" applyFill="1" applyBorder="1" applyAlignment="1">
      <alignment horizontal="left" vertical="center"/>
    </xf>
    <xf numFmtId="0" fontId="195" fillId="72" borderId="135" xfId="0" applyFont="1" applyFill="1" applyBorder="1" applyAlignment="1">
      <alignment horizontal="center" vertical="center" wrapText="1"/>
    </xf>
    <xf numFmtId="0" fontId="195" fillId="72" borderId="49" xfId="0" applyFont="1" applyFill="1" applyBorder="1" applyAlignment="1">
      <alignment horizontal="center" vertical="center" wrapText="1"/>
    </xf>
    <xf numFmtId="0" fontId="195" fillId="72" borderId="161" xfId="0" applyFont="1" applyFill="1" applyBorder="1" applyAlignment="1">
      <alignment horizontal="center" vertical="center" wrapText="1"/>
    </xf>
    <xf numFmtId="0" fontId="195" fillId="72" borderId="137" xfId="0" applyFont="1" applyFill="1" applyBorder="1" applyAlignment="1">
      <alignment horizontal="center" vertical="center" wrapText="1"/>
    </xf>
    <xf numFmtId="0" fontId="195" fillId="72" borderId="0" xfId="0" applyFont="1" applyFill="1" applyAlignment="1">
      <alignment horizontal="center" vertical="center" wrapText="1"/>
    </xf>
    <xf numFmtId="0" fontId="195" fillId="72" borderId="123" xfId="0" applyFont="1" applyFill="1" applyBorder="1" applyAlignment="1">
      <alignment horizontal="center" vertical="center" wrapText="1"/>
    </xf>
    <xf numFmtId="0" fontId="195" fillId="72" borderId="221" xfId="0" applyFont="1" applyFill="1" applyBorder="1" applyAlignment="1">
      <alignment horizontal="center" vertical="center" wrapText="1"/>
    </xf>
    <xf numFmtId="0" fontId="195" fillId="72" borderId="215" xfId="0" applyFont="1" applyFill="1" applyBorder="1" applyAlignment="1">
      <alignment horizontal="center" vertical="center" wrapText="1"/>
    </xf>
    <xf numFmtId="0" fontId="195" fillId="72" borderId="222" xfId="0" applyFont="1" applyFill="1" applyBorder="1" applyAlignment="1">
      <alignment horizontal="center" vertical="center" wrapText="1"/>
    </xf>
    <xf numFmtId="0" fontId="71" fillId="130" borderId="223" xfId="0" applyFont="1" applyFill="1" applyBorder="1" applyAlignment="1">
      <alignment horizontal="center" vertical="center" wrapText="1"/>
    </xf>
    <xf numFmtId="0" fontId="71" fillId="130" borderId="137" xfId="0" applyFont="1" applyFill="1" applyBorder="1" applyAlignment="1">
      <alignment horizontal="center" vertical="center" wrapText="1"/>
    </xf>
    <xf numFmtId="0" fontId="28" fillId="130" borderId="212" xfId="0" applyFont="1" applyFill="1" applyBorder="1" applyAlignment="1">
      <alignment horizontal="center" vertical="center" wrapText="1"/>
    </xf>
    <xf numFmtId="0" fontId="28" fillId="130" borderId="0" xfId="0" applyFont="1" applyFill="1" applyAlignment="1">
      <alignment horizontal="center" vertical="center" wrapText="1"/>
    </xf>
    <xf numFmtId="0" fontId="165" fillId="72" borderId="211" xfId="0" applyFont="1" applyFill="1" applyBorder="1" applyAlignment="1">
      <alignment horizontal="center" vertical="center"/>
    </xf>
    <xf numFmtId="0" fontId="165" fillId="72" borderId="212" xfId="0" applyFont="1" applyFill="1" applyBorder="1" applyAlignment="1">
      <alignment horizontal="center" vertical="center"/>
    </xf>
    <xf numFmtId="0" fontId="165" fillId="72" borderId="213" xfId="0" applyFont="1" applyFill="1" applyBorder="1" applyAlignment="1">
      <alignment horizontal="center" vertical="center"/>
    </xf>
    <xf numFmtId="0" fontId="165" fillId="72" borderId="214" xfId="0" applyFont="1" applyFill="1" applyBorder="1" applyAlignment="1">
      <alignment horizontal="center" vertical="center"/>
    </xf>
    <xf numFmtId="0" fontId="165" fillId="72" borderId="215" xfId="0" applyFont="1" applyFill="1" applyBorder="1" applyAlignment="1">
      <alignment horizontal="center" vertical="center"/>
    </xf>
    <xf numFmtId="0" fontId="165" fillId="72" borderId="216" xfId="0" applyFont="1" applyFill="1" applyBorder="1" applyAlignment="1">
      <alignment horizontal="center" vertical="center"/>
    </xf>
    <xf numFmtId="0" fontId="71" fillId="130" borderId="213" xfId="0" applyFont="1" applyFill="1" applyBorder="1" applyAlignment="1">
      <alignment horizontal="left" vertical="center" wrapText="1"/>
    </xf>
    <xf numFmtId="0" fontId="71" fillId="130" borderId="216" xfId="0" applyFont="1" applyFill="1" applyBorder="1" applyAlignment="1">
      <alignment horizontal="left" vertical="center" wrapText="1"/>
    </xf>
    <xf numFmtId="0" fontId="28" fillId="131" borderId="211" xfId="0" applyFont="1" applyFill="1" applyBorder="1" applyAlignment="1">
      <alignment horizontal="center" vertical="center"/>
    </xf>
    <xf numFmtId="0" fontId="28" fillId="131" borderId="214" xfId="0" applyFont="1" applyFill="1" applyBorder="1" applyAlignment="1">
      <alignment horizontal="center" vertical="center"/>
    </xf>
    <xf numFmtId="0" fontId="28" fillId="131" borderId="212" xfId="0" applyFont="1" applyFill="1" applyBorder="1" applyAlignment="1">
      <alignment horizontal="left" vertical="center" wrapText="1"/>
    </xf>
    <xf numFmtId="0" fontId="28" fillId="131" borderId="215" xfId="0" applyFont="1" applyFill="1" applyBorder="1" applyAlignment="1">
      <alignment horizontal="left" vertical="center" wrapText="1"/>
    </xf>
    <xf numFmtId="0" fontId="71" fillId="131" borderId="213" xfId="0" applyFont="1" applyFill="1" applyBorder="1" applyAlignment="1">
      <alignment horizontal="left" vertical="center" wrapText="1"/>
    </xf>
    <xf numFmtId="0" fontId="71" fillId="131" borderId="216" xfId="0" applyFont="1" applyFill="1" applyBorder="1" applyAlignment="1">
      <alignment horizontal="left" vertical="center" wrapText="1"/>
    </xf>
    <xf numFmtId="0" fontId="28" fillId="130" borderId="211" xfId="0" applyFont="1" applyFill="1" applyBorder="1" applyAlignment="1">
      <alignment horizontal="center" vertical="center"/>
    </xf>
    <xf numFmtId="0" fontId="28" fillId="130" borderId="214" xfId="0" applyFont="1" applyFill="1" applyBorder="1" applyAlignment="1">
      <alignment horizontal="center" vertical="center"/>
    </xf>
    <xf numFmtId="0" fontId="213" fillId="130" borderId="213" xfId="0" applyFont="1" applyFill="1" applyBorder="1" applyAlignment="1">
      <alignment horizontal="left" vertical="center" wrapText="1"/>
    </xf>
    <xf numFmtId="0" fontId="213" fillId="130" borderId="216" xfId="0" applyFont="1" applyFill="1" applyBorder="1" applyAlignment="1">
      <alignment horizontal="left" vertical="center" wrapText="1"/>
    </xf>
    <xf numFmtId="0" fontId="210" fillId="72" borderId="225" xfId="0" applyFont="1" applyFill="1" applyBorder="1" applyAlignment="1">
      <alignment horizontal="center" vertical="center" wrapText="1"/>
    </xf>
    <xf numFmtId="0" fontId="210" fillId="72" borderId="229" xfId="0" applyFont="1" applyFill="1" applyBorder="1" applyAlignment="1">
      <alignment horizontal="center" vertical="center" wrapText="1"/>
    </xf>
    <xf numFmtId="0" fontId="210" fillId="72" borderId="226" xfId="0" applyFont="1" applyFill="1" applyBorder="1" applyAlignment="1">
      <alignment horizontal="center" vertical="center" wrapText="1"/>
    </xf>
    <xf numFmtId="0" fontId="210" fillId="72" borderId="219" xfId="0" applyFont="1" applyFill="1" applyBorder="1" applyAlignment="1">
      <alignment horizontal="center" vertical="center" wrapText="1"/>
    </xf>
    <xf numFmtId="0" fontId="210" fillId="72" borderId="227" xfId="0" applyFont="1" applyFill="1" applyBorder="1" applyAlignment="1">
      <alignment horizontal="center" vertical="center" wrapText="1"/>
    </xf>
    <xf numFmtId="0" fontId="210" fillId="72" borderId="220" xfId="0" applyFont="1" applyFill="1" applyBorder="1" applyAlignment="1">
      <alignment horizontal="center" vertical="center" wrapText="1"/>
    </xf>
    <xf numFmtId="0" fontId="210" fillId="72" borderId="228" xfId="0" applyFont="1" applyFill="1" applyBorder="1" applyAlignment="1">
      <alignment horizontal="center" vertical="center" wrapText="1"/>
    </xf>
    <xf numFmtId="0" fontId="210" fillId="72" borderId="230" xfId="0" applyFont="1" applyFill="1" applyBorder="1" applyAlignment="1">
      <alignment horizontal="center" vertical="center" wrapText="1"/>
    </xf>
    <xf numFmtId="0" fontId="212" fillId="131" borderId="213" xfId="0" applyFont="1" applyFill="1" applyBorder="1" applyAlignment="1">
      <alignment horizontal="left" vertical="center" wrapText="1"/>
    </xf>
    <xf numFmtId="0" fontId="212" fillId="131" borderId="216" xfId="0" applyFont="1" applyFill="1" applyBorder="1" applyAlignment="1">
      <alignment horizontal="left" vertical="center" wrapText="1"/>
    </xf>
    <xf numFmtId="0" fontId="222" fillId="72" borderId="0" xfId="0" applyFont="1" applyFill="1" applyAlignment="1">
      <alignment horizontal="center" vertical="center"/>
    </xf>
    <xf numFmtId="0" fontId="223" fillId="13" borderId="0" xfId="0" applyFont="1" applyFill="1" applyAlignment="1">
      <alignment horizontal="center" vertical="center"/>
    </xf>
    <xf numFmtId="0" fontId="63" fillId="19" borderId="0" xfId="2" applyFont="1" applyFill="1" applyAlignment="1">
      <alignment horizontal="center" vertical="center" wrapText="1"/>
    </xf>
    <xf numFmtId="0" fontId="4" fillId="19" borderId="0" xfId="2" applyFont="1" applyFill="1" applyAlignment="1">
      <alignment horizontal="left" wrapText="1"/>
    </xf>
    <xf numFmtId="0" fontId="68" fillId="15" borderId="138" xfId="17" applyFont="1" applyFill="1" applyBorder="1" applyAlignment="1" applyProtection="1">
      <alignment horizontal="center" vertical="center" wrapText="1"/>
      <protection locked="0"/>
    </xf>
    <xf numFmtId="0" fontId="68" fillId="15" borderId="139" xfId="17" applyFont="1" applyFill="1" applyBorder="1" applyAlignment="1" applyProtection="1">
      <alignment horizontal="center" vertical="center" wrapText="1"/>
      <protection locked="0"/>
    </xf>
    <xf numFmtId="0" fontId="26" fillId="15" borderId="209" xfId="17" applyFont="1" applyFill="1" applyBorder="1" applyAlignment="1" applyProtection="1">
      <alignment horizontal="center" vertical="center" wrapText="1"/>
      <protection locked="0"/>
    </xf>
    <xf numFmtId="0" fontId="26" fillId="15" borderId="18" xfId="17" applyFont="1" applyFill="1" applyBorder="1" applyAlignment="1" applyProtection="1">
      <alignment horizontal="center" vertical="center" wrapText="1"/>
      <protection locked="0"/>
    </xf>
    <xf numFmtId="0" fontId="26" fillId="15" borderId="210" xfId="17" applyFont="1" applyFill="1" applyBorder="1" applyAlignment="1" applyProtection="1">
      <alignment horizontal="center" vertical="center" wrapText="1"/>
      <protection locked="0"/>
    </xf>
    <xf numFmtId="0" fontId="26" fillId="15" borderId="136" xfId="17" applyFont="1" applyFill="1" applyBorder="1" applyAlignment="1" applyProtection="1">
      <alignment horizontal="center" vertical="center" wrapText="1"/>
      <protection locked="0"/>
    </xf>
    <xf numFmtId="0" fontId="26" fillId="15" borderId="5" xfId="17" applyFont="1" applyFill="1" applyBorder="1" applyAlignment="1" applyProtection="1">
      <alignment horizontal="center" vertical="center" wrapText="1"/>
      <protection locked="0"/>
    </xf>
    <xf numFmtId="0" fontId="26" fillId="15" borderId="126" xfId="17" applyFont="1" applyFill="1" applyBorder="1" applyAlignment="1" applyProtection="1">
      <alignment horizontal="center" vertical="center" wrapText="1"/>
      <protection locked="0"/>
    </xf>
    <xf numFmtId="0" fontId="71" fillId="47" borderId="138" xfId="0" applyFont="1" applyFill="1" applyBorder="1" applyAlignment="1">
      <alignment horizontal="center" vertical="center" wrapText="1"/>
    </xf>
    <xf numFmtId="0" fontId="71" fillId="47" borderId="140" xfId="0" applyFont="1" applyFill="1" applyBorder="1" applyAlignment="1">
      <alignment horizontal="center" vertical="center" wrapText="1"/>
    </xf>
    <xf numFmtId="0" fontId="71" fillId="47" borderId="141" xfId="0" applyFont="1" applyFill="1" applyBorder="1" applyAlignment="1">
      <alignment horizontal="center" vertical="center" wrapText="1"/>
    </xf>
    <xf numFmtId="0" fontId="71" fillId="47" borderId="142" xfId="0" applyFont="1" applyFill="1" applyBorder="1" applyAlignment="1">
      <alignment horizontal="center" vertical="center" wrapText="1"/>
    </xf>
    <xf numFmtId="0" fontId="77" fillId="47" borderId="209" xfId="0" applyFont="1" applyFill="1" applyBorder="1" applyAlignment="1">
      <alignment horizontal="center" vertical="center" wrapText="1"/>
    </xf>
    <xf numFmtId="0" fontId="77" fillId="47" borderId="18" xfId="0" applyFont="1" applyFill="1" applyBorder="1" applyAlignment="1">
      <alignment horizontal="center" vertical="center" wrapText="1"/>
    </xf>
    <xf numFmtId="0" fontId="77" fillId="47" borderId="210" xfId="0" applyFont="1" applyFill="1" applyBorder="1" applyAlignment="1">
      <alignment horizontal="center" vertical="center" wrapText="1"/>
    </xf>
    <xf numFmtId="0" fontId="77" fillId="47" borderId="77" xfId="0" applyFont="1" applyFill="1" applyBorder="1" applyAlignment="1">
      <alignment horizontal="center" vertical="center" wrapText="1"/>
    </xf>
    <xf numFmtId="0" fontId="77" fillId="47" borderId="141" xfId="0" applyFont="1" applyFill="1" applyBorder="1" applyAlignment="1">
      <alignment horizontal="center" vertical="center" wrapText="1"/>
    </xf>
    <xf numFmtId="0" fontId="77" fillId="47" borderId="9" xfId="0" applyFont="1" applyFill="1" applyBorder="1" applyAlignment="1">
      <alignment horizontal="center" vertical="center" wrapText="1"/>
    </xf>
    <xf numFmtId="0" fontId="50" fillId="43" borderId="0" xfId="17" applyFont="1" applyFill="1" applyAlignment="1" applyProtection="1">
      <alignment horizontal="center" vertical="center"/>
      <protection locked="0"/>
    </xf>
    <xf numFmtId="0" fontId="50" fillId="43" borderId="123" xfId="17" applyFont="1" applyFill="1" applyBorder="1" applyAlignment="1" applyProtection="1">
      <alignment horizontal="center" vertical="center"/>
      <protection locked="0"/>
    </xf>
    <xf numFmtId="0" fontId="41" fillId="44" borderId="0" xfId="17" applyFont="1" applyFill="1" applyAlignment="1" applyProtection="1">
      <alignment horizontal="center" vertical="center"/>
      <protection locked="0"/>
    </xf>
    <xf numFmtId="0" fontId="41" fillId="44" borderId="13" xfId="17" applyFont="1" applyFill="1" applyBorder="1" applyAlignment="1" applyProtection="1">
      <alignment horizontal="center" vertical="center"/>
      <protection locked="0"/>
    </xf>
    <xf numFmtId="0" fontId="41" fillId="44" borderId="123" xfId="17" applyFont="1" applyFill="1" applyBorder="1" applyAlignment="1" applyProtection="1">
      <alignment horizontal="center" vertical="center"/>
      <protection locked="0"/>
    </xf>
    <xf numFmtId="0" fontId="41" fillId="44" borderId="137" xfId="17" applyFont="1" applyFill="1" applyBorder="1" applyAlignment="1" applyProtection="1">
      <alignment horizontal="right" vertical="center"/>
      <protection locked="0"/>
    </xf>
    <xf numFmtId="0" fontId="41" fillId="44" borderId="0" xfId="17" applyFont="1" applyFill="1" applyAlignment="1" applyProtection="1">
      <alignment horizontal="right" vertical="center"/>
      <protection locked="0"/>
    </xf>
    <xf numFmtId="0" fontId="51" fillId="44" borderId="137" xfId="17" applyFont="1" applyFill="1" applyBorder="1" applyAlignment="1" applyProtection="1">
      <alignment horizontal="center" vertical="center"/>
      <protection locked="0"/>
    </xf>
    <xf numFmtId="0" fontId="51" fillId="44" borderId="0" xfId="17" applyFont="1" applyFill="1" applyAlignment="1" applyProtection="1">
      <alignment horizontal="center" vertical="center"/>
      <protection locked="0"/>
    </xf>
    <xf numFmtId="0" fontId="35" fillId="13" borderId="121" xfId="0" applyFont="1" applyFill="1" applyBorder="1" applyAlignment="1">
      <alignment horizontal="left" vertical="center" wrapText="1"/>
    </xf>
    <xf numFmtId="0" fontId="35" fillId="13" borderId="0" xfId="0" applyFont="1" applyFill="1" applyAlignment="1">
      <alignment horizontal="left" vertical="center" wrapText="1"/>
    </xf>
    <xf numFmtId="0" fontId="35" fillId="13" borderId="13" xfId="0" applyFont="1" applyFill="1" applyBorder="1" applyAlignment="1">
      <alignment horizontal="left" vertical="center" wrapText="1"/>
    </xf>
    <xf numFmtId="0" fontId="26" fillId="3" borderId="135" xfId="2" applyFont="1" applyFill="1" applyBorder="1" applyAlignment="1">
      <alignment horizontal="center" vertical="center"/>
    </xf>
    <xf numFmtId="0" fontId="26" fillId="3" borderId="49" xfId="2" applyFont="1" applyFill="1" applyBorder="1" applyAlignment="1">
      <alignment horizontal="center" vertical="center"/>
    </xf>
    <xf numFmtId="0" fontId="26" fillId="3" borderId="41" xfId="2" applyFont="1" applyFill="1" applyBorder="1" applyAlignment="1">
      <alignment horizontal="center" vertical="center"/>
    </xf>
    <xf numFmtId="0" fontId="26" fillId="3" borderId="161" xfId="2" applyFont="1" applyFill="1" applyBorder="1" applyAlignment="1">
      <alignment horizontal="center" vertical="center"/>
    </xf>
    <xf numFmtId="0" fontId="0" fillId="6" borderId="0" xfId="0" applyFill="1" applyAlignment="1">
      <alignment horizontal="left" vertical="center"/>
    </xf>
    <xf numFmtId="0" fontId="0" fillId="6" borderId="0" xfId="0" applyFill="1" applyAlignment="1">
      <alignment horizontal="center" vertical="center" wrapText="1"/>
    </xf>
    <xf numFmtId="0" fontId="0" fillId="6" borderId="0" xfId="0" applyFill="1" applyAlignment="1">
      <alignment horizontal="center" vertical="center"/>
    </xf>
    <xf numFmtId="0" fontId="135" fillId="3" borderId="121" xfId="6" applyFont="1" applyFill="1" applyBorder="1" applyAlignment="1">
      <alignment horizontal="center" vertical="center"/>
    </xf>
    <xf numFmtId="0" fontId="135" fillId="3" borderId="0" xfId="6" applyFont="1" applyFill="1" applyAlignment="1">
      <alignment horizontal="center" vertical="center"/>
    </xf>
    <xf numFmtId="0" fontId="135" fillId="3" borderId="13" xfId="6" applyFont="1" applyFill="1" applyBorder="1" applyAlignment="1">
      <alignment horizontal="center" vertical="center"/>
    </xf>
    <xf numFmtId="0" fontId="18" fillId="5" borderId="205" xfId="2" applyFont="1" applyFill="1" applyBorder="1" applyAlignment="1">
      <alignment horizontal="center" vertical="center" wrapText="1"/>
    </xf>
    <xf numFmtId="0" fontId="18" fillId="5" borderId="126" xfId="2" applyFont="1" applyFill="1" applyBorder="1" applyAlignment="1">
      <alignment horizontal="center" vertical="center" wrapText="1"/>
    </xf>
    <xf numFmtId="0" fontId="122" fillId="5" borderId="121" xfId="6" applyFont="1" applyFill="1" applyBorder="1" applyAlignment="1">
      <alignment horizontal="center" vertical="center" wrapText="1"/>
    </xf>
    <xf numFmtId="0" fontId="122" fillId="5" borderId="0" xfId="6" applyFont="1" applyFill="1" applyAlignment="1">
      <alignment horizontal="center" vertical="center" wrapText="1"/>
    </xf>
    <xf numFmtId="0" fontId="122" fillId="5" borderId="13" xfId="6" applyFont="1" applyFill="1" applyBorder="1" applyAlignment="1">
      <alignment horizontal="center" vertical="center" wrapText="1"/>
    </xf>
    <xf numFmtId="0" fontId="43" fillId="5" borderId="121" xfId="6" applyFont="1" applyFill="1" applyBorder="1" applyAlignment="1">
      <alignment horizontal="center" vertical="center"/>
    </xf>
    <xf numFmtId="0" fontId="87" fillId="7" borderId="121" xfId="2" applyFont="1" applyFill="1" applyBorder="1" applyAlignment="1" applyProtection="1">
      <alignment horizontal="center" vertical="center"/>
      <protection hidden="1"/>
    </xf>
    <xf numFmtId="0" fontId="26" fillId="5" borderId="0" xfId="2" applyFont="1" applyFill="1" applyAlignment="1" applyProtection="1">
      <alignment horizontal="left" vertical="center"/>
      <protection locked="0"/>
    </xf>
    <xf numFmtId="0" fontId="26" fillId="5" borderId="13" xfId="2" applyFont="1" applyFill="1" applyBorder="1" applyAlignment="1" applyProtection="1">
      <alignment horizontal="left" vertical="center"/>
      <protection locked="0"/>
    </xf>
    <xf numFmtId="0" fontId="71" fillId="0" borderId="114" xfId="6" applyFont="1" applyBorder="1" applyAlignment="1">
      <alignment horizontal="center" vertical="center"/>
    </xf>
    <xf numFmtId="0" fontId="71" fillId="0" borderId="115" xfId="6" applyFont="1" applyBorder="1" applyAlignment="1">
      <alignment horizontal="center" vertical="center"/>
    </xf>
    <xf numFmtId="0" fontId="13" fillId="5" borderId="1" xfId="2" applyFont="1" applyFill="1" applyBorder="1" applyAlignment="1">
      <alignment horizontal="center" vertical="center" wrapText="1"/>
    </xf>
    <xf numFmtId="0" fontId="71" fillId="0" borderId="95" xfId="6" applyFont="1" applyBorder="1" applyAlignment="1">
      <alignment horizontal="center" vertical="center"/>
    </xf>
    <xf numFmtId="0" fontId="71" fillId="0" borderId="1" xfId="6" applyFont="1" applyBorder="1" applyAlignment="1">
      <alignment horizontal="center" vertical="center"/>
    </xf>
    <xf numFmtId="0" fontId="18" fillId="15" borderId="95" xfId="2" applyFont="1" applyFill="1" applyBorder="1" applyAlignment="1">
      <alignment horizontal="center" vertical="center" wrapText="1"/>
    </xf>
    <xf numFmtId="0" fontId="18" fillId="15" borderId="1" xfId="2" applyFont="1" applyFill="1" applyBorder="1" applyAlignment="1">
      <alignment horizontal="center" vertical="center" wrapText="1"/>
    </xf>
    <xf numFmtId="0" fontId="18" fillId="15" borderId="170" xfId="2" applyFont="1" applyFill="1" applyBorder="1" applyAlignment="1">
      <alignment horizontal="center" vertical="center" wrapText="1"/>
    </xf>
    <xf numFmtId="0" fontId="18" fillId="15" borderId="5" xfId="2" applyFont="1" applyFill="1" applyBorder="1" applyAlignment="1">
      <alignment horizontal="center" vertical="center" wrapText="1"/>
    </xf>
    <xf numFmtId="0" fontId="58" fillId="7" borderId="115" xfId="2" applyFont="1" applyFill="1" applyBorder="1" applyAlignment="1" applyProtection="1">
      <alignment horizontal="center" vertical="center"/>
      <protection locked="0"/>
    </xf>
    <xf numFmtId="0" fontId="58" fillId="7" borderId="5" xfId="2" applyFont="1" applyFill="1" applyBorder="1" applyAlignment="1" applyProtection="1">
      <alignment horizontal="center" vertical="center"/>
      <protection locked="0"/>
    </xf>
    <xf numFmtId="0" fontId="13" fillId="80" borderId="1" xfId="2" applyFont="1" applyFill="1" applyBorder="1" applyAlignment="1">
      <alignment horizontal="center" vertical="center" wrapText="1"/>
    </xf>
    <xf numFmtId="0" fontId="13" fillId="80" borderId="96" xfId="2" applyFont="1" applyFill="1" applyBorder="1" applyAlignment="1">
      <alignment horizontal="center" vertical="center" wrapText="1"/>
    </xf>
    <xf numFmtId="0" fontId="13" fillId="80" borderId="5" xfId="2" applyFont="1" applyFill="1" applyBorder="1" applyAlignment="1">
      <alignment horizontal="center" vertical="center" wrapText="1"/>
    </xf>
    <xf numFmtId="0" fontId="13" fillId="80" borderId="21" xfId="2" applyFont="1" applyFill="1" applyBorder="1" applyAlignment="1">
      <alignment horizontal="center" vertical="center" wrapText="1"/>
    </xf>
    <xf numFmtId="0" fontId="13" fillId="6" borderId="1" xfId="2" applyFont="1" applyFill="1" applyBorder="1" applyAlignment="1" applyProtection="1">
      <alignment horizontal="center" vertical="center" wrapText="1"/>
      <protection locked="0"/>
    </xf>
    <xf numFmtId="0" fontId="13" fillId="6" borderId="105" xfId="2" applyFont="1" applyFill="1" applyBorder="1" applyAlignment="1" applyProtection="1">
      <alignment horizontal="center" vertical="center" wrapText="1"/>
      <protection locked="0"/>
    </xf>
    <xf numFmtId="0" fontId="13" fillId="6" borderId="103" xfId="2" applyFont="1" applyFill="1" applyBorder="1" applyAlignment="1">
      <alignment horizontal="center" vertical="center" wrapText="1"/>
    </xf>
    <xf numFmtId="0" fontId="13" fillId="6" borderId="106" xfId="2" applyFont="1" applyFill="1" applyBorder="1" applyAlignment="1">
      <alignment horizontal="center" vertical="center" wrapText="1"/>
    </xf>
    <xf numFmtId="0" fontId="13" fillId="6" borderId="1" xfId="2" applyFont="1" applyFill="1" applyBorder="1" applyAlignment="1">
      <alignment horizontal="center" vertical="center" wrapText="1"/>
    </xf>
    <xf numFmtId="0" fontId="58" fillId="7" borderId="1" xfId="2" applyFont="1" applyFill="1" applyBorder="1" applyAlignment="1" applyProtection="1">
      <alignment horizontal="center" vertical="center"/>
      <protection locked="0"/>
    </xf>
    <xf numFmtId="0" fontId="13" fillId="5" borderId="4" xfId="2" applyFont="1" applyFill="1" applyBorder="1" applyAlignment="1">
      <alignment horizontal="center" vertical="center" wrapText="1"/>
    </xf>
    <xf numFmtId="0" fontId="13" fillId="5" borderId="3" xfId="2" applyFont="1" applyFill="1" applyBorder="1" applyAlignment="1">
      <alignment horizontal="center" vertical="center" wrapText="1"/>
    </xf>
    <xf numFmtId="166" fontId="82" fillId="15" borderId="0" xfId="2" applyNumberFormat="1" applyFont="1" applyFill="1" applyAlignment="1">
      <alignment horizontal="center" vertical="top" wrapText="1"/>
    </xf>
    <xf numFmtId="166" fontId="82" fillId="15" borderId="13" xfId="2" applyNumberFormat="1" applyFont="1" applyFill="1" applyBorder="1" applyAlignment="1">
      <alignment horizontal="center" vertical="top" wrapText="1"/>
    </xf>
    <xf numFmtId="0" fontId="13" fillId="6" borderId="90" xfId="2" applyFont="1" applyFill="1" applyBorder="1" applyAlignment="1">
      <alignment horizontal="center" vertical="center" wrapText="1"/>
    </xf>
    <xf numFmtId="0" fontId="13" fillId="6" borderId="3" xfId="2" applyFont="1" applyFill="1" applyBorder="1" applyAlignment="1">
      <alignment horizontal="center" vertical="center" wrapText="1"/>
    </xf>
    <xf numFmtId="0" fontId="60" fillId="7" borderId="91" xfId="2" applyFont="1" applyFill="1" applyBorder="1" applyAlignment="1" applyProtection="1">
      <alignment horizontal="center" vertical="center" wrapText="1"/>
      <protection hidden="1"/>
    </xf>
    <xf numFmtId="0" fontId="60" fillId="7" borderId="171" xfId="2" applyFont="1" applyFill="1" applyBorder="1" applyAlignment="1" applyProtection="1">
      <alignment horizontal="center" vertical="center" wrapText="1"/>
      <protection hidden="1"/>
    </xf>
    <xf numFmtId="0" fontId="62" fillId="3" borderId="16" xfId="2" applyFont="1" applyFill="1" applyBorder="1" applyAlignment="1">
      <alignment horizontal="center" vertical="center" wrapText="1"/>
    </xf>
    <xf numFmtId="0" fontId="62" fillId="3" borderId="170" xfId="2" applyFont="1" applyFill="1" applyBorder="1" applyAlignment="1">
      <alignment horizontal="center" vertical="center" wrapText="1"/>
    </xf>
    <xf numFmtId="0" fontId="13" fillId="6" borderId="49" xfId="2" applyFont="1" applyFill="1" applyBorder="1" applyAlignment="1" applyProtection="1">
      <alignment horizontal="center" vertical="center" wrapText="1"/>
      <protection locked="0"/>
    </xf>
    <xf numFmtId="0" fontId="120" fillId="6" borderId="121" xfId="2" applyFont="1" applyFill="1" applyBorder="1" applyAlignment="1">
      <alignment horizontal="left" vertical="center"/>
    </xf>
    <xf numFmtId="0" fontId="28" fillId="13" borderId="0" xfId="6" applyFont="1" applyFill="1" applyAlignment="1">
      <alignment horizontal="left" vertical="center" wrapText="1"/>
    </xf>
    <xf numFmtId="0" fontId="28" fillId="13" borderId="13" xfId="6" applyFont="1" applyFill="1" applyBorder="1" applyAlignment="1">
      <alignment horizontal="left" vertical="center" wrapText="1"/>
    </xf>
    <xf numFmtId="0" fontId="214" fillId="6" borderId="121" xfId="2" applyFont="1" applyFill="1" applyBorder="1" applyAlignment="1">
      <alignment horizontal="left" vertical="center"/>
    </xf>
    <xf numFmtId="0" fontId="63" fillId="5" borderId="84" xfId="23" applyFont="1" applyFill="1" applyBorder="1" applyAlignment="1">
      <alignment horizontal="center" vertical="center" wrapText="1"/>
    </xf>
    <xf numFmtId="0" fontId="63" fillId="5" borderId="85" xfId="23" applyFont="1" applyFill="1" applyBorder="1" applyAlignment="1">
      <alignment horizontal="center" vertical="center" wrapText="1"/>
    </xf>
    <xf numFmtId="0" fontId="63" fillId="5" borderId="86" xfId="23" applyFont="1" applyFill="1" applyBorder="1" applyAlignment="1">
      <alignment horizontal="center" vertical="center" wrapText="1"/>
    </xf>
    <xf numFmtId="0" fontId="63" fillId="5" borderId="137" xfId="23" applyFont="1" applyFill="1" applyBorder="1" applyAlignment="1">
      <alignment horizontal="center" vertical="center" wrapText="1"/>
    </xf>
    <xf numFmtId="0" fontId="63" fillId="5" borderId="77" xfId="23" applyFont="1" applyFill="1" applyBorder="1" applyAlignment="1">
      <alignment horizontal="center" vertical="center" wrapText="1"/>
    </xf>
    <xf numFmtId="0" fontId="113" fillId="72" borderId="10" xfId="2" applyFont="1" applyFill="1" applyBorder="1" applyAlignment="1">
      <alignment horizontal="center" vertical="center" wrapText="1"/>
    </xf>
    <xf numFmtId="0" fontId="113" fillId="72" borderId="76" xfId="2" applyFont="1" applyFill="1" applyBorder="1" applyAlignment="1">
      <alignment horizontal="center" vertical="center" wrapText="1"/>
    </xf>
    <xf numFmtId="0" fontId="113" fillId="72" borderId="11" xfId="2" applyFont="1" applyFill="1" applyBorder="1" applyAlignment="1">
      <alignment horizontal="center" vertical="center" wrapText="1"/>
    </xf>
    <xf numFmtId="0" fontId="113" fillId="72" borderId="121" xfId="2" applyFont="1" applyFill="1" applyBorder="1" applyAlignment="1">
      <alignment horizontal="center" vertical="center" wrapText="1"/>
    </xf>
    <xf numFmtId="0" fontId="113" fillId="72" borderId="0" xfId="2" applyFont="1" applyFill="1" applyAlignment="1">
      <alignment horizontal="center" vertical="center" wrapText="1"/>
    </xf>
    <xf numFmtId="0" fontId="113" fillId="72" borderId="13" xfId="2" applyFont="1" applyFill="1" applyBorder="1" applyAlignment="1">
      <alignment horizontal="center" vertical="center" wrapText="1"/>
    </xf>
    <xf numFmtId="0" fontId="0" fillId="13" borderId="13" xfId="0" applyFill="1" applyBorder="1" applyAlignment="1">
      <alignment horizontal="center" wrapText="1"/>
    </xf>
    <xf numFmtId="0" fontId="42" fillId="5" borderId="0" xfId="14" applyFont="1" applyFill="1" applyAlignment="1">
      <alignment horizontal="center" vertical="top" wrapText="1"/>
    </xf>
    <xf numFmtId="0" fontId="43" fillId="5" borderId="0" xfId="0" applyFont="1" applyFill="1" applyAlignment="1">
      <alignment horizontal="left" vertical="center" wrapText="1"/>
    </xf>
    <xf numFmtId="0" fontId="43" fillId="5" borderId="13" xfId="0" applyFont="1" applyFill="1" applyBorder="1" applyAlignment="1">
      <alignment horizontal="left" vertical="center" wrapText="1"/>
    </xf>
    <xf numFmtId="0" fontId="28" fillId="5" borderId="0" xfId="0" applyFont="1" applyFill="1" applyAlignment="1">
      <alignment horizontal="left" vertical="center" wrapText="1"/>
    </xf>
    <xf numFmtId="0" fontId="28" fillId="5" borderId="13" xfId="0" applyFont="1" applyFill="1" applyBorder="1" applyAlignment="1">
      <alignment horizontal="left" vertical="center" wrapText="1"/>
    </xf>
    <xf numFmtId="0" fontId="125" fillId="127" borderId="191" xfId="0" applyFont="1" applyFill="1" applyBorder="1" applyAlignment="1">
      <alignment horizontal="center" vertical="center"/>
    </xf>
    <xf numFmtId="0" fontId="125" fillId="127" borderId="192" xfId="0" applyFont="1" applyFill="1" applyBorder="1" applyAlignment="1">
      <alignment horizontal="center" vertical="center"/>
    </xf>
    <xf numFmtId="0" fontId="125" fillId="127" borderId="193" xfId="0" applyFont="1" applyFill="1" applyBorder="1" applyAlignment="1">
      <alignment horizontal="center" vertical="center"/>
    </xf>
    <xf numFmtId="0" fontId="125" fillId="127" borderId="194" xfId="0" applyFont="1" applyFill="1" applyBorder="1" applyAlignment="1">
      <alignment horizontal="center" vertical="center"/>
    </xf>
    <xf numFmtId="0" fontId="125" fillId="127" borderId="195" xfId="0" applyFont="1" applyFill="1" applyBorder="1" applyAlignment="1">
      <alignment horizontal="center" vertical="center"/>
    </xf>
    <xf numFmtId="0" fontId="125" fillId="127" borderId="196" xfId="0" applyFont="1" applyFill="1" applyBorder="1" applyAlignment="1">
      <alignment horizontal="center" vertical="center"/>
    </xf>
    <xf numFmtId="0" fontId="188" fillId="108" borderId="121" xfId="0" applyFont="1" applyFill="1" applyBorder="1" applyAlignment="1">
      <alignment horizontal="center" vertical="center" wrapText="1"/>
    </xf>
    <xf numFmtId="0" fontId="188" fillId="108" borderId="177" xfId="0" applyFont="1" applyFill="1" applyBorder="1" applyAlignment="1">
      <alignment horizontal="center" vertical="center" wrapText="1"/>
    </xf>
    <xf numFmtId="0" fontId="188" fillId="108" borderId="180" xfId="0" applyFont="1" applyFill="1" applyBorder="1" applyAlignment="1">
      <alignment horizontal="center" vertical="center" wrapText="1"/>
    </xf>
    <xf numFmtId="0" fontId="188" fillId="108" borderId="177" xfId="0" applyFont="1" applyFill="1" applyBorder="1" applyAlignment="1">
      <alignment horizontal="center" vertical="center"/>
    </xf>
    <xf numFmtId="0" fontId="188" fillId="108" borderId="121" xfId="0" applyFont="1" applyFill="1" applyBorder="1" applyAlignment="1">
      <alignment horizontal="center" vertical="center"/>
    </xf>
    <xf numFmtId="0" fontId="188" fillId="108" borderId="180" xfId="0" applyFont="1" applyFill="1" applyBorder="1" applyAlignment="1">
      <alignment horizontal="center" vertical="center"/>
    </xf>
    <xf numFmtId="0" fontId="203" fillId="124" borderId="185" xfId="0" applyFont="1" applyFill="1" applyBorder="1" applyAlignment="1">
      <alignment horizontal="center" vertical="center" wrapText="1"/>
    </xf>
    <xf numFmtId="0" fontId="203" fillId="124" borderId="186" xfId="0" applyFont="1" applyFill="1" applyBorder="1" applyAlignment="1">
      <alignment horizontal="center" vertical="center" wrapText="1"/>
    </xf>
    <xf numFmtId="0" fontId="203" fillId="124" borderId="187" xfId="0" applyFont="1" applyFill="1" applyBorder="1" applyAlignment="1">
      <alignment horizontal="center" vertical="center" wrapText="1"/>
    </xf>
    <xf numFmtId="0" fontId="203" fillId="124" borderId="34" xfId="0" applyFont="1" applyFill="1" applyBorder="1" applyAlignment="1">
      <alignment horizontal="center" vertical="center" wrapText="1"/>
    </xf>
    <xf numFmtId="0" fontId="203" fillId="124" borderId="2" xfId="0" applyFont="1" applyFill="1" applyBorder="1" applyAlignment="1">
      <alignment horizontal="center" vertical="center" wrapText="1"/>
    </xf>
    <xf numFmtId="0" fontId="203" fillId="124" borderId="35" xfId="0" applyFont="1" applyFill="1" applyBorder="1" applyAlignment="1">
      <alignment horizontal="center" vertical="center" wrapText="1"/>
    </xf>
    <xf numFmtId="0" fontId="187" fillId="113" borderId="121" xfId="0" applyFont="1" applyFill="1" applyBorder="1" applyAlignment="1">
      <alignment horizontal="center" vertical="center" wrapText="1"/>
    </xf>
    <xf numFmtId="0" fontId="187" fillId="113" borderId="0" xfId="0" applyFont="1" applyFill="1" applyAlignment="1">
      <alignment horizontal="center" vertical="center" wrapText="1"/>
    </xf>
    <xf numFmtId="0" fontId="187" fillId="113" borderId="13" xfId="0" applyFont="1" applyFill="1" applyBorder="1" applyAlignment="1">
      <alignment horizontal="center" vertical="center" wrapText="1"/>
    </xf>
    <xf numFmtId="0" fontId="13" fillId="111" borderId="0" xfId="2" applyFont="1" applyFill="1" applyAlignment="1">
      <alignment horizontal="center" vertical="center"/>
    </xf>
    <xf numFmtId="0" fontId="157" fillId="22" borderId="0" xfId="6" applyFont="1" applyFill="1" applyAlignment="1">
      <alignment horizontal="center" vertical="center"/>
    </xf>
    <xf numFmtId="0" fontId="197" fillId="5" borderId="0" xfId="2" applyFont="1" applyFill="1" applyAlignment="1" applyProtection="1">
      <alignment horizontal="left" vertical="center" wrapText="1"/>
      <protection locked="0"/>
    </xf>
    <xf numFmtId="0" fontId="197" fillId="5" borderId="13" xfId="2" applyFont="1" applyFill="1" applyBorder="1" applyAlignment="1" applyProtection="1">
      <alignment horizontal="left" vertical="center" wrapText="1"/>
      <protection locked="0"/>
    </xf>
    <xf numFmtId="0" fontId="176" fillId="114" borderId="0" xfId="0" applyFont="1" applyFill="1" applyAlignment="1">
      <alignment horizontal="center" vertical="center" wrapText="1"/>
    </xf>
    <xf numFmtId="0" fontId="0" fillId="114" borderId="0" xfId="0" applyFill="1" applyAlignment="1">
      <alignment horizontal="left" vertical="center" wrapText="1"/>
    </xf>
    <xf numFmtId="0" fontId="171" fillId="108" borderId="162" xfId="0" applyFont="1" applyFill="1" applyBorder="1" applyAlignment="1">
      <alignment horizontal="center" vertical="center" wrapText="1"/>
    </xf>
    <xf numFmtId="0" fontId="171" fillId="108" borderId="163" xfId="0" applyFont="1" applyFill="1" applyBorder="1" applyAlignment="1">
      <alignment horizontal="center" vertical="center" wrapText="1"/>
    </xf>
    <xf numFmtId="0" fontId="171" fillId="108" borderId="164" xfId="0" applyFont="1" applyFill="1" applyBorder="1" applyAlignment="1">
      <alignment horizontal="center" vertical="center" wrapText="1"/>
    </xf>
    <xf numFmtId="0" fontId="171" fillId="108" borderId="165" xfId="0" applyFont="1" applyFill="1" applyBorder="1" applyAlignment="1">
      <alignment horizontal="center" vertical="center" wrapText="1"/>
    </xf>
    <xf numFmtId="0" fontId="171" fillId="108" borderId="166" xfId="0" applyFont="1" applyFill="1" applyBorder="1" applyAlignment="1">
      <alignment horizontal="center" vertical="center" wrapText="1"/>
    </xf>
    <xf numFmtId="0" fontId="171" fillId="108" borderId="167" xfId="0" applyFont="1" applyFill="1" applyBorder="1" applyAlignment="1">
      <alignment horizontal="center" vertical="center" wrapText="1"/>
    </xf>
    <xf numFmtId="0" fontId="176" fillId="108" borderId="0" xfId="0" applyFont="1" applyFill="1" applyAlignment="1">
      <alignment horizontal="center" vertical="center" wrapText="1"/>
    </xf>
    <xf numFmtId="0" fontId="0" fillId="108" borderId="0" xfId="0" applyFill="1" applyAlignment="1">
      <alignment horizontal="left" vertical="center" wrapText="1"/>
    </xf>
    <xf numFmtId="0" fontId="162" fillId="111" borderId="0" xfId="0" applyFont="1" applyFill="1" applyAlignment="1">
      <alignment horizontal="center" vertical="center"/>
    </xf>
    <xf numFmtId="0" fontId="162" fillId="112" borderId="0" xfId="0" applyFont="1" applyFill="1" applyAlignment="1">
      <alignment horizontal="center" vertical="center"/>
    </xf>
    <xf numFmtId="0" fontId="168" fillId="5" borderId="135" xfId="2" applyFont="1" applyFill="1" applyBorder="1" applyAlignment="1" applyProtection="1">
      <alignment horizontal="center" vertical="center" wrapText="1"/>
      <protection hidden="1"/>
    </xf>
    <xf numFmtId="0" fontId="168" fillId="5" borderId="49" xfId="2" applyFont="1" applyFill="1" applyBorder="1" applyAlignment="1" applyProtection="1">
      <alignment horizontal="center" vertical="center" wrapText="1"/>
      <protection hidden="1"/>
    </xf>
    <xf numFmtId="0" fontId="168" fillId="5" borderId="161" xfId="2" applyFont="1" applyFill="1" applyBorder="1" applyAlignment="1" applyProtection="1">
      <alignment horizontal="center" vertical="center" wrapText="1"/>
      <protection hidden="1"/>
    </xf>
    <xf numFmtId="0" fontId="168" fillId="5" borderId="137" xfId="2" applyFont="1" applyFill="1" applyBorder="1" applyAlignment="1" applyProtection="1">
      <alignment horizontal="center" vertical="center" wrapText="1"/>
      <protection hidden="1"/>
    </xf>
    <xf numFmtId="0" fontId="168" fillId="5" borderId="0" xfId="2" applyFont="1" applyFill="1" applyAlignment="1" applyProtection="1">
      <alignment horizontal="center" vertical="center" wrapText="1"/>
      <protection hidden="1"/>
    </xf>
    <xf numFmtId="0" fontId="168" fillId="5" borderId="123" xfId="2" applyFont="1" applyFill="1" applyBorder="1" applyAlignment="1" applyProtection="1">
      <alignment horizontal="center" vertical="center" wrapText="1"/>
      <protection hidden="1"/>
    </xf>
    <xf numFmtId="0" fontId="42" fillId="5" borderId="0" xfId="0" applyFont="1" applyFill="1" applyAlignment="1">
      <alignment horizontal="left" wrapText="1"/>
    </xf>
    <xf numFmtId="0" fontId="42" fillId="5" borderId="0" xfId="0" applyFont="1" applyFill="1" applyAlignment="1">
      <alignment horizontal="left" vertical="top" wrapText="1"/>
    </xf>
    <xf numFmtId="1" fontId="23" fillId="132" borderId="76" xfId="2" applyNumberFormat="1" applyFont="1" applyFill="1" applyBorder="1" applyAlignment="1" applyProtection="1">
      <alignment horizontal="center" vertical="center" wrapText="1"/>
      <protection hidden="1"/>
    </xf>
    <xf numFmtId="1" fontId="23" fillId="132" borderId="0" xfId="2" applyNumberFormat="1" applyFont="1" applyFill="1" applyAlignment="1" applyProtection="1">
      <alignment horizontal="center" vertical="center" wrapText="1"/>
      <protection hidden="1"/>
    </xf>
    <xf numFmtId="1" fontId="68" fillId="4" borderId="76" xfId="2" applyNumberFormat="1" applyFont="1" applyFill="1" applyBorder="1" applyAlignment="1" applyProtection="1">
      <alignment horizontal="center" vertical="center" wrapText="1"/>
      <protection hidden="1"/>
    </xf>
    <xf numFmtId="1" fontId="68" fillId="4" borderId="0" xfId="2" applyNumberFormat="1" applyFont="1" applyFill="1" applyAlignment="1" applyProtection="1">
      <alignment horizontal="center" vertical="center" wrapText="1"/>
      <protection hidden="1"/>
    </xf>
    <xf numFmtId="1" fontId="26" fillId="13" borderId="76" xfId="2" applyNumberFormat="1" applyFont="1" applyFill="1" applyBorder="1" applyAlignment="1" applyProtection="1">
      <alignment horizontal="center" vertical="center" wrapText="1"/>
      <protection hidden="1"/>
    </xf>
    <xf numFmtId="1" fontId="26" fillId="34" borderId="76" xfId="2" applyNumberFormat="1" applyFont="1" applyFill="1" applyBorder="1" applyAlignment="1" applyProtection="1">
      <alignment horizontal="center" vertical="center" wrapText="1"/>
      <protection hidden="1"/>
    </xf>
    <xf numFmtId="1" fontId="26" fillId="34" borderId="0" xfId="2" applyNumberFormat="1" applyFont="1" applyFill="1" applyAlignment="1" applyProtection="1">
      <alignment horizontal="center" vertical="center" wrapText="1"/>
      <protection hidden="1"/>
    </xf>
    <xf numFmtId="1" fontId="26" fillId="134" borderId="76" xfId="2" applyNumberFormat="1" applyFont="1" applyFill="1" applyBorder="1" applyAlignment="1" applyProtection="1">
      <alignment horizontal="center" vertical="center" wrapText="1"/>
      <protection hidden="1"/>
    </xf>
    <xf numFmtId="1" fontId="26" fillId="134" borderId="0" xfId="2" applyNumberFormat="1" applyFont="1" applyFill="1" applyAlignment="1" applyProtection="1">
      <alignment horizontal="center" vertical="center" wrapText="1"/>
      <protection hidden="1"/>
    </xf>
    <xf numFmtId="1" fontId="26" fillId="133" borderId="76" xfId="2" applyNumberFormat="1" applyFont="1" applyFill="1" applyBorder="1" applyAlignment="1" applyProtection="1">
      <alignment horizontal="center" vertical="center"/>
      <protection hidden="1"/>
    </xf>
    <xf numFmtId="1" fontId="26" fillId="133" borderId="0" xfId="2" applyNumberFormat="1" applyFont="1" applyFill="1" applyAlignment="1" applyProtection="1">
      <alignment horizontal="center" vertical="center"/>
      <protection hidden="1"/>
    </xf>
    <xf numFmtId="1" fontId="23" fillId="12" borderId="76" xfId="2" applyNumberFormat="1" applyFont="1" applyFill="1" applyBorder="1" applyAlignment="1" applyProtection="1">
      <alignment horizontal="center" vertical="center" wrapText="1"/>
      <protection hidden="1"/>
    </xf>
    <xf numFmtId="1" fontId="23" fillId="12" borderId="0" xfId="2" applyNumberFormat="1" applyFont="1" applyFill="1" applyAlignment="1" applyProtection="1">
      <alignment horizontal="center" vertical="center" wrapText="1"/>
      <protection hidden="1"/>
    </xf>
    <xf numFmtId="1" fontId="26" fillId="13" borderId="76" xfId="2" applyNumberFormat="1" applyFont="1" applyFill="1" applyBorder="1" applyAlignment="1" applyProtection="1">
      <alignment horizontal="center" vertical="center"/>
      <protection hidden="1"/>
    </xf>
    <xf numFmtId="1" fontId="26" fillId="13" borderId="0" xfId="2" applyNumberFormat="1" applyFont="1" applyFill="1" applyAlignment="1" applyProtection="1">
      <alignment horizontal="center" vertical="center"/>
      <protection hidden="1"/>
    </xf>
    <xf numFmtId="1" fontId="23" fillId="135" borderId="76" xfId="2" applyNumberFormat="1" applyFont="1" applyFill="1" applyBorder="1" applyAlignment="1" applyProtection="1">
      <alignment horizontal="center" vertical="center" wrapText="1"/>
      <protection hidden="1"/>
    </xf>
    <xf numFmtId="1" fontId="23" fillId="135" borderId="0" xfId="2" applyNumberFormat="1" applyFont="1" applyFill="1" applyAlignment="1" applyProtection="1">
      <alignment horizontal="center" vertical="center" wrapText="1"/>
      <protection hidden="1"/>
    </xf>
    <xf numFmtId="1" fontId="33" fillId="136" borderId="76" xfId="2" applyNumberFormat="1" applyFont="1" applyFill="1" applyBorder="1" applyAlignment="1" applyProtection="1">
      <alignment horizontal="center" vertical="center" wrapText="1"/>
      <protection hidden="1"/>
    </xf>
    <xf numFmtId="1" fontId="33" fillId="136" borderId="0" xfId="2" applyNumberFormat="1" applyFont="1" applyFill="1" applyAlignment="1" applyProtection="1">
      <alignment horizontal="center" vertical="center" wrapText="1"/>
      <protection hidden="1"/>
    </xf>
    <xf numFmtId="1" fontId="68" fillId="137" borderId="76" xfId="2" applyNumberFormat="1" applyFont="1" applyFill="1" applyBorder="1" applyAlignment="1" applyProtection="1">
      <alignment horizontal="center" vertical="center" wrapText="1"/>
      <protection hidden="1"/>
    </xf>
    <xf numFmtId="1" fontId="68" fillId="137" borderId="0" xfId="2" applyNumberFormat="1" applyFont="1" applyFill="1" applyAlignment="1" applyProtection="1">
      <alignment horizontal="center" vertical="center" wrapText="1"/>
      <protection hidden="1"/>
    </xf>
    <xf numFmtId="1" fontId="26" fillId="94" borderId="76" xfId="2" applyNumberFormat="1" applyFont="1" applyFill="1" applyBorder="1" applyAlignment="1" applyProtection="1">
      <alignment horizontal="center" vertical="center" wrapText="1"/>
      <protection hidden="1"/>
    </xf>
    <xf numFmtId="1" fontId="26" fillId="94" borderId="0" xfId="2" applyNumberFormat="1" applyFont="1" applyFill="1" applyAlignment="1" applyProtection="1">
      <alignment horizontal="center" vertical="center" wrapText="1"/>
      <protection hidden="1"/>
    </xf>
    <xf numFmtId="1" fontId="33" fillId="12" borderId="76" xfId="2" applyNumberFormat="1" applyFont="1" applyFill="1" applyBorder="1" applyAlignment="1" applyProtection="1">
      <alignment horizontal="center" vertical="center" wrapText="1"/>
      <protection hidden="1"/>
    </xf>
    <xf numFmtId="1" fontId="33" fillId="12" borderId="0" xfId="2" applyNumberFormat="1" applyFont="1" applyFill="1" applyAlignment="1" applyProtection="1">
      <alignment horizontal="center" vertical="center" wrapText="1"/>
      <protection hidden="1"/>
    </xf>
    <xf numFmtId="1" fontId="68" fillId="140" borderId="76" xfId="2" applyNumberFormat="1" applyFont="1" applyFill="1" applyBorder="1" applyAlignment="1" applyProtection="1">
      <alignment horizontal="center" vertical="center" wrapText="1"/>
      <protection hidden="1"/>
    </xf>
    <xf numFmtId="1" fontId="68" fillId="140" borderId="0" xfId="2" applyNumberFormat="1" applyFont="1" applyFill="1" applyAlignment="1" applyProtection="1">
      <alignment horizontal="center" vertical="center" wrapText="1"/>
      <protection hidden="1"/>
    </xf>
    <xf numFmtId="1" fontId="26" fillId="142" borderId="76" xfId="2" applyNumberFormat="1" applyFont="1" applyFill="1" applyBorder="1" applyAlignment="1" applyProtection="1">
      <alignment horizontal="center" vertical="center" wrapText="1"/>
      <protection hidden="1"/>
    </xf>
    <xf numFmtId="1" fontId="26" fillId="142" borderId="0" xfId="2" applyNumberFormat="1" applyFont="1" applyFill="1" applyAlignment="1" applyProtection="1">
      <alignment horizontal="center" vertical="center" wrapText="1"/>
      <protection hidden="1"/>
    </xf>
    <xf numFmtId="2" fontId="111" fillId="44" borderId="76" xfId="2" applyNumberFormat="1" applyFont="1" applyFill="1" applyBorder="1" applyAlignment="1" applyProtection="1">
      <alignment horizontal="center" vertical="center"/>
      <protection locked="0"/>
    </xf>
    <xf numFmtId="2" fontId="111" fillId="44" borderId="0" xfId="2" applyNumberFormat="1" applyFont="1" applyFill="1" applyAlignment="1" applyProtection="1">
      <alignment horizontal="center" vertical="center"/>
      <protection locked="0"/>
    </xf>
    <xf numFmtId="1" fontId="26" fillId="141" borderId="76" xfId="2" applyNumberFormat="1" applyFont="1" applyFill="1" applyBorder="1" applyAlignment="1" applyProtection="1">
      <alignment horizontal="center" vertical="center" wrapText="1"/>
      <protection hidden="1"/>
    </xf>
    <xf numFmtId="1" fontId="26" fillId="141" borderId="0" xfId="2" applyNumberFormat="1" applyFont="1" applyFill="1" applyAlignment="1" applyProtection="1">
      <alignment horizontal="center" vertical="center" wrapText="1"/>
      <protection hidden="1"/>
    </xf>
    <xf numFmtId="1" fontId="33" fillId="93" borderId="76" xfId="2" applyNumberFormat="1" applyFont="1" applyFill="1" applyBorder="1" applyAlignment="1" applyProtection="1">
      <alignment horizontal="center" vertical="center" wrapText="1"/>
      <protection hidden="1"/>
    </xf>
    <xf numFmtId="1" fontId="33" fillId="93" borderId="0" xfId="2" applyNumberFormat="1" applyFont="1" applyFill="1" applyAlignment="1" applyProtection="1">
      <alignment horizontal="center" vertical="center" wrapText="1"/>
      <protection hidden="1"/>
    </xf>
    <xf numFmtId="2" fontId="111" fillId="44" borderId="76" xfId="2" applyNumberFormat="1" applyFont="1" applyFill="1" applyBorder="1" applyAlignment="1" applyProtection="1">
      <alignment horizontal="center" vertical="center" wrapText="1"/>
      <protection locked="0"/>
    </xf>
    <xf numFmtId="2" fontId="111" fillId="44" borderId="0" xfId="2" applyNumberFormat="1" applyFont="1" applyFill="1" applyAlignment="1" applyProtection="1">
      <alignment horizontal="center" vertical="center" wrapText="1"/>
      <protection locked="0"/>
    </xf>
    <xf numFmtId="1" fontId="26" fillId="144" borderId="76" xfId="2" applyNumberFormat="1" applyFont="1" applyFill="1" applyBorder="1" applyAlignment="1" applyProtection="1">
      <alignment horizontal="center" vertical="center" wrapText="1"/>
      <protection hidden="1"/>
    </xf>
    <xf numFmtId="1" fontId="26" fillId="144" borderId="0" xfId="2" applyNumberFormat="1" applyFont="1" applyFill="1" applyAlignment="1" applyProtection="1">
      <alignment horizontal="center" vertical="center" wrapText="1"/>
      <protection hidden="1"/>
    </xf>
    <xf numFmtId="1" fontId="23" fillId="128" borderId="76" xfId="2" applyNumberFormat="1" applyFont="1" applyFill="1" applyBorder="1" applyAlignment="1" applyProtection="1">
      <alignment horizontal="center" vertical="center" wrapText="1"/>
      <protection hidden="1"/>
    </xf>
    <xf numFmtId="1" fontId="23" fillId="128" borderId="0" xfId="2" applyNumberFormat="1" applyFont="1" applyFill="1" applyAlignment="1" applyProtection="1">
      <alignment horizontal="center" vertical="center" wrapText="1"/>
      <protection hidden="1"/>
    </xf>
    <xf numFmtId="1" fontId="26" fillId="145" borderId="76" xfId="2" applyNumberFormat="1" applyFont="1" applyFill="1" applyBorder="1" applyAlignment="1" applyProtection="1">
      <alignment horizontal="center" vertical="center" wrapText="1"/>
      <protection hidden="1"/>
    </xf>
    <xf numFmtId="1" fontId="26" fillId="145" borderId="0" xfId="2" applyNumberFormat="1" applyFont="1" applyFill="1" applyAlignment="1" applyProtection="1">
      <alignment horizontal="center" vertical="center" wrapText="1"/>
      <protection hidden="1"/>
    </xf>
    <xf numFmtId="1" fontId="26" fillId="146" borderId="76" xfId="2" applyNumberFormat="1" applyFont="1" applyFill="1" applyBorder="1" applyAlignment="1" applyProtection="1">
      <alignment horizontal="center" vertical="center" wrapText="1"/>
      <protection hidden="1"/>
    </xf>
    <xf numFmtId="1" fontId="26" fillId="146" borderId="0" xfId="2" applyNumberFormat="1" applyFont="1" applyFill="1" applyAlignment="1" applyProtection="1">
      <alignment horizontal="center" vertical="center" wrapText="1"/>
      <protection hidden="1"/>
    </xf>
    <xf numFmtId="1" fontId="33" fillId="147" borderId="76" xfId="2" applyNumberFormat="1" applyFont="1" applyFill="1" applyBorder="1" applyAlignment="1" applyProtection="1">
      <alignment horizontal="center" vertical="center" wrapText="1"/>
      <protection hidden="1"/>
    </xf>
    <xf numFmtId="1" fontId="33" fillId="147" borderId="0" xfId="2" applyNumberFormat="1" applyFont="1" applyFill="1" applyAlignment="1" applyProtection="1">
      <alignment horizontal="center" vertical="center" wrapText="1"/>
      <protection hidden="1"/>
    </xf>
    <xf numFmtId="1" fontId="68" fillId="146" borderId="0" xfId="2" applyNumberFormat="1" applyFont="1" applyFill="1" applyAlignment="1" applyProtection="1">
      <alignment horizontal="center" vertical="center" wrapText="1"/>
      <protection hidden="1"/>
    </xf>
    <xf numFmtId="1" fontId="23" fillId="143" borderId="0" xfId="2" applyNumberFormat="1" applyFont="1" applyFill="1" applyAlignment="1" applyProtection="1">
      <alignment horizontal="center" vertical="center" wrapText="1"/>
      <protection hidden="1"/>
    </xf>
    <xf numFmtId="1" fontId="68" fillId="145" borderId="0" xfId="2" applyNumberFormat="1" applyFont="1" applyFill="1" applyAlignment="1" applyProtection="1">
      <alignment horizontal="center" vertical="center" wrapText="1"/>
      <protection hidden="1"/>
    </xf>
    <xf numFmtId="0" fontId="10" fillId="5" borderId="137" xfId="7" applyFont="1" applyFill="1" applyBorder="1" applyAlignment="1">
      <alignment horizontal="center" vertical="center"/>
    </xf>
    <xf numFmtId="0" fontId="10" fillId="5" borderId="123" xfId="7" applyFont="1" applyFill="1" applyBorder="1" applyAlignment="1">
      <alignment horizontal="center" vertical="center"/>
    </xf>
    <xf numFmtId="0" fontId="10" fillId="5" borderId="77" xfId="7" applyFont="1" applyFill="1" applyBorder="1" applyAlignment="1">
      <alignment horizontal="center" vertical="center"/>
    </xf>
    <xf numFmtId="0" fontId="10" fillId="5" borderId="9" xfId="7" applyFont="1" applyFill="1" applyBorder="1" applyAlignment="1">
      <alignment horizontal="center" vertical="center"/>
    </xf>
    <xf numFmtId="1" fontId="68" fillId="144" borderId="0" xfId="2" applyNumberFormat="1" applyFont="1" applyFill="1" applyAlignment="1" applyProtection="1">
      <alignment horizontal="center" vertical="center" wrapText="1"/>
      <protection hidden="1"/>
    </xf>
    <xf numFmtId="1" fontId="33" fillId="138" borderId="76" xfId="2" applyNumberFormat="1" applyFont="1" applyFill="1" applyBorder="1" applyAlignment="1" applyProtection="1">
      <alignment horizontal="center" vertical="center" wrapText="1"/>
      <protection hidden="1"/>
    </xf>
    <xf numFmtId="1" fontId="33" fillId="138" borderId="0" xfId="2" applyNumberFormat="1" applyFont="1" applyFill="1" applyAlignment="1" applyProtection="1">
      <alignment horizontal="center" vertical="center" wrapText="1"/>
      <protection hidden="1"/>
    </xf>
    <xf numFmtId="1" fontId="68" fillId="139" borderId="0" xfId="2" applyNumberFormat="1" applyFont="1" applyFill="1" applyAlignment="1" applyProtection="1">
      <alignment horizontal="center" vertical="center" wrapText="1"/>
      <protection hidden="1"/>
    </xf>
    <xf numFmtId="1" fontId="68" fillId="94" borderId="0" xfId="2" applyNumberFormat="1" applyFont="1" applyFill="1" applyAlignment="1" applyProtection="1">
      <alignment horizontal="center" vertical="center" wrapText="1"/>
      <protection hidden="1"/>
    </xf>
    <xf numFmtId="1" fontId="33" fillId="143" borderId="76" xfId="2" applyNumberFormat="1" applyFont="1" applyFill="1" applyBorder="1" applyAlignment="1" applyProtection="1">
      <alignment horizontal="center" vertical="center" wrapText="1"/>
      <protection hidden="1"/>
    </xf>
    <xf numFmtId="1" fontId="33" fillId="143" borderId="0" xfId="2" applyNumberFormat="1" applyFont="1" applyFill="1" applyAlignment="1" applyProtection="1">
      <alignment horizontal="center" vertical="center" wrapText="1"/>
      <protection hidden="1"/>
    </xf>
    <xf numFmtId="1" fontId="71" fillId="12" borderId="0" xfId="2" applyNumberFormat="1" applyFont="1" applyFill="1" applyAlignment="1" applyProtection="1">
      <alignment horizontal="center" vertical="center" wrapText="1"/>
      <protection hidden="1"/>
    </xf>
    <xf numFmtId="0" fontId="26" fillId="92" borderId="76" xfId="2" applyFont="1" applyFill="1" applyBorder="1" applyAlignment="1">
      <alignment horizontal="center" vertical="center" wrapText="1"/>
    </xf>
    <xf numFmtId="0" fontId="26" fillId="92" borderId="0" xfId="2" applyFont="1" applyFill="1" applyAlignment="1">
      <alignment horizontal="center" vertical="center" wrapText="1"/>
    </xf>
    <xf numFmtId="0" fontId="52" fillId="5" borderId="135" xfId="7" applyFont="1" applyFill="1" applyBorder="1" applyAlignment="1">
      <alignment horizontal="center" vertical="center"/>
    </xf>
    <xf numFmtId="0" fontId="52" fillId="5" borderId="161" xfId="7" applyFont="1" applyFill="1" applyBorder="1" applyAlignment="1">
      <alignment horizontal="center" vertical="center"/>
    </xf>
    <xf numFmtId="1" fontId="26" fillId="4" borderId="76" xfId="2" applyNumberFormat="1" applyFont="1" applyFill="1" applyBorder="1" applyAlignment="1" applyProtection="1">
      <alignment horizontal="center" vertical="center" wrapText="1"/>
      <protection hidden="1"/>
    </xf>
    <xf numFmtId="1" fontId="26" fillId="4" borderId="0" xfId="2" applyNumberFormat="1" applyFont="1" applyFill="1" applyAlignment="1" applyProtection="1">
      <alignment horizontal="center" vertical="center" wrapText="1"/>
      <protection hidden="1"/>
    </xf>
    <xf numFmtId="1" fontId="68" fillId="5" borderId="135" xfId="2" applyNumberFormat="1" applyFont="1" applyFill="1" applyBorder="1" applyAlignment="1" applyProtection="1">
      <alignment horizontal="center" vertical="center" wrapText="1"/>
      <protection hidden="1"/>
    </xf>
    <xf numFmtId="1" fontId="68" fillId="5" borderId="161" xfId="2" applyNumberFormat="1" applyFont="1" applyFill="1" applyBorder="1" applyAlignment="1" applyProtection="1">
      <alignment horizontal="center" vertical="center" wrapText="1"/>
      <protection hidden="1"/>
    </xf>
    <xf numFmtId="1" fontId="68" fillId="5" borderId="77" xfId="2" applyNumberFormat="1" applyFont="1" applyFill="1" applyBorder="1" applyAlignment="1" applyProtection="1">
      <alignment horizontal="center" vertical="center" wrapText="1"/>
      <protection hidden="1"/>
    </xf>
    <xf numFmtId="1" fontId="68" fillId="5" borderId="9" xfId="2" applyNumberFormat="1" applyFont="1" applyFill="1" applyBorder="1" applyAlignment="1" applyProtection="1">
      <alignment horizontal="center" vertical="center" wrapText="1"/>
      <protection hidden="1"/>
    </xf>
    <xf numFmtId="1" fontId="33" fillId="132" borderId="76" xfId="2" applyNumberFormat="1" applyFont="1" applyFill="1" applyBorder="1" applyAlignment="1" applyProtection="1">
      <alignment horizontal="center" vertical="center" wrapText="1"/>
      <protection hidden="1"/>
    </xf>
    <xf numFmtId="1" fontId="33" fillId="132" borderId="0" xfId="2" applyNumberFormat="1" applyFont="1" applyFill="1" applyAlignment="1" applyProtection="1">
      <alignment horizontal="center" vertical="center" wrapText="1"/>
      <protection hidden="1"/>
    </xf>
    <xf numFmtId="1" fontId="68" fillId="141" borderId="0" xfId="2" applyNumberFormat="1" applyFont="1" applyFill="1" applyAlignment="1" applyProtection="1">
      <alignment horizontal="center" vertical="center" wrapText="1"/>
      <protection hidden="1"/>
    </xf>
    <xf numFmtId="1" fontId="68" fillId="142" borderId="0" xfId="2" applyNumberFormat="1" applyFont="1" applyFill="1" applyAlignment="1" applyProtection="1">
      <alignment horizontal="center" vertical="center" wrapText="1"/>
      <protection hidden="1"/>
    </xf>
    <xf numFmtId="0" fontId="52" fillId="5" borderId="137" xfId="7" applyFont="1" applyFill="1" applyBorder="1" applyAlignment="1">
      <alignment horizontal="center" vertical="center"/>
    </xf>
    <xf numFmtId="0" fontId="52" fillId="5" borderId="123" xfId="7" applyFont="1" applyFill="1" applyBorder="1" applyAlignment="1">
      <alignment horizontal="center" vertical="center"/>
    </xf>
    <xf numFmtId="1" fontId="26" fillId="139" borderId="76" xfId="2" applyNumberFormat="1" applyFont="1" applyFill="1" applyBorder="1" applyAlignment="1" applyProtection="1">
      <alignment horizontal="center" vertical="center" wrapText="1"/>
      <protection hidden="1"/>
    </xf>
    <xf numFmtId="1" fontId="26" fillId="139" borderId="0" xfId="2" applyNumberFormat="1" applyFont="1" applyFill="1" applyAlignment="1" applyProtection="1">
      <alignment horizontal="center" vertical="center" wrapText="1"/>
      <protection hidden="1"/>
    </xf>
    <xf numFmtId="1" fontId="23" fillId="93" borderId="0" xfId="2" applyNumberFormat="1" applyFont="1" applyFill="1" applyAlignment="1" applyProtection="1">
      <alignment horizontal="center" vertical="center" wrapText="1"/>
      <protection hidden="1"/>
    </xf>
    <xf numFmtId="0" fontId="68" fillId="5" borderId="141" xfId="7" applyFont="1" applyFill="1" applyBorder="1" applyAlignment="1">
      <alignment horizontal="center"/>
    </xf>
    <xf numFmtId="0" fontId="13" fillId="5" borderId="135" xfId="7" applyFont="1" applyFill="1" applyBorder="1" applyAlignment="1">
      <alignment horizontal="center" vertical="center" wrapText="1"/>
    </xf>
    <xf numFmtId="0" fontId="13" fillId="5" borderId="161" xfId="7" applyFont="1" applyFill="1" applyBorder="1" applyAlignment="1">
      <alignment horizontal="center" vertical="center" wrapText="1"/>
    </xf>
    <xf numFmtId="0" fontId="13" fillId="5" borderId="137" xfId="7" applyFont="1" applyFill="1" applyBorder="1" applyAlignment="1">
      <alignment horizontal="center" vertical="center" wrapText="1"/>
    </xf>
    <xf numFmtId="0" fontId="13" fillId="5" borderId="123" xfId="7" applyFont="1" applyFill="1" applyBorder="1" applyAlignment="1">
      <alignment horizontal="center" vertical="center" wrapText="1"/>
    </xf>
    <xf numFmtId="0" fontId="13" fillId="5" borderId="77" xfId="7" applyFont="1" applyFill="1" applyBorder="1" applyAlignment="1">
      <alignment horizontal="center" vertical="center" wrapText="1"/>
    </xf>
    <xf numFmtId="0" fontId="13" fillId="5" borderId="9" xfId="7" applyFont="1" applyFill="1" applyBorder="1" applyAlignment="1">
      <alignment horizontal="center" vertical="center" wrapText="1"/>
    </xf>
    <xf numFmtId="1" fontId="23" fillId="138" borderId="0" xfId="2" applyNumberFormat="1" applyFont="1" applyFill="1" applyAlignment="1" applyProtection="1">
      <alignment horizontal="center" vertical="center" wrapText="1"/>
      <protection hidden="1"/>
    </xf>
    <xf numFmtId="1" fontId="68" fillId="139" borderId="76" xfId="2" applyNumberFormat="1" applyFont="1" applyFill="1" applyBorder="1" applyAlignment="1" applyProtection="1">
      <alignment horizontal="center" vertical="center" wrapText="1"/>
      <protection hidden="1"/>
    </xf>
    <xf numFmtId="0" fontId="55" fillId="5" borderId="0" xfId="0" applyFont="1" applyFill="1" applyAlignment="1">
      <alignment horizontal="left" wrapText="1"/>
    </xf>
    <xf numFmtId="0" fontId="225" fillId="18" borderId="0" xfId="6" applyFont="1" applyFill="1" applyAlignment="1">
      <alignment horizontal="left" vertical="center" wrapText="1"/>
    </xf>
    <xf numFmtId="0" fontId="25" fillId="4" borderId="76" xfId="2" applyFont="1" applyFill="1" applyBorder="1" applyAlignment="1">
      <alignment horizontal="center" vertical="center" wrapText="1"/>
    </xf>
    <xf numFmtId="0" fontId="27" fillId="4" borderId="11" xfId="6" applyFont="1" applyFill="1" applyBorder="1" applyAlignment="1">
      <alignment horizontal="center" vertical="center" wrapText="1"/>
    </xf>
    <xf numFmtId="0" fontId="228" fillId="19" borderId="0" xfId="2" applyFont="1" applyFill="1" applyAlignment="1">
      <alignment horizontal="center" vertical="center" wrapText="1"/>
    </xf>
    <xf numFmtId="0" fontId="233" fillId="5" borderId="0" xfId="4" applyFont="1" applyFill="1" applyAlignment="1">
      <alignment vertical="center"/>
    </xf>
    <xf numFmtId="0" fontId="68" fillId="3" borderId="46" xfId="2" applyFont="1" applyFill="1" applyBorder="1" applyAlignment="1">
      <alignment vertical="center"/>
    </xf>
    <xf numFmtId="0" fontId="43" fillId="43" borderId="45" xfId="17" applyFont="1" applyFill="1" applyBorder="1" applyAlignment="1" applyProtection="1">
      <alignment horizontal="center" vertical="center"/>
      <protection locked="0"/>
    </xf>
    <xf numFmtId="1" fontId="90" fillId="7" borderId="45" xfId="10" applyNumberFormat="1" applyFont="1" applyFill="1" applyBorder="1" applyAlignment="1">
      <alignment horizontal="center" vertical="center"/>
    </xf>
    <xf numFmtId="0" fontId="41" fillId="44" borderId="45" xfId="17" applyFont="1" applyFill="1" applyBorder="1" applyAlignment="1" applyProtection="1">
      <alignment vertical="center"/>
      <protection locked="0"/>
    </xf>
    <xf numFmtId="0" fontId="41" fillId="45" borderId="45" xfId="2" applyFont="1" applyFill="1" applyBorder="1" applyAlignment="1">
      <alignment horizontal="center" vertical="center"/>
    </xf>
    <xf numFmtId="164" fontId="80" fillId="44" borderId="45" xfId="17" applyNumberFormat="1" applyFont="1" applyFill="1" applyBorder="1" applyAlignment="1" applyProtection="1">
      <alignment horizontal="center" vertical="center"/>
      <protection locked="0"/>
    </xf>
    <xf numFmtId="0" fontId="68" fillId="15" borderId="45" xfId="17" applyFont="1" applyFill="1" applyBorder="1" applyAlignment="1" applyProtection="1">
      <alignment horizontal="center" vertical="center" wrapText="1"/>
      <protection locked="0"/>
    </xf>
    <xf numFmtId="0" fontId="68" fillId="15" borderId="237" xfId="17" applyFont="1" applyFill="1" applyBorder="1" applyAlignment="1" applyProtection="1">
      <alignment horizontal="center" vertical="center" wrapText="1"/>
      <protection locked="0"/>
    </xf>
    <xf numFmtId="165" fontId="41" fillId="44" borderId="45" xfId="2" applyNumberFormat="1" applyFont="1" applyFill="1" applyBorder="1" applyAlignment="1">
      <alignment horizontal="center" vertical="center"/>
    </xf>
    <xf numFmtId="166" fontId="80" fillId="44" borderId="45" xfId="17" applyNumberFormat="1" applyFont="1" applyFill="1" applyBorder="1" applyAlignment="1" applyProtection="1">
      <alignment horizontal="center" vertical="center"/>
      <protection locked="0"/>
    </xf>
    <xf numFmtId="0" fontId="71" fillId="47" borderId="45" xfId="0" applyFont="1" applyFill="1" applyBorder="1" applyAlignment="1">
      <alignment horizontal="center" vertical="center" wrapText="1"/>
    </xf>
  </cellXfs>
  <cellStyles count="36">
    <cellStyle name="Lien hypertexte" xfId="5" builtinId="8"/>
    <cellStyle name="Lien hypertexte 3 2 2" xfId="31" xr:uid="{D98814F4-24A1-405A-9717-0B978A9DC948}"/>
    <cellStyle name="Lien hypertexte 5" xfId="30" xr:uid="{E482E5AE-A675-4A63-AAA7-B448F95CD4F6}"/>
    <cellStyle name="Normal" xfId="0" builtinId="0"/>
    <cellStyle name="Normal 10 2 2 2 2 3 2 3 2 2 4 2" xfId="6" xr:uid="{9512A453-FDDA-4D22-86C0-F086D8CC4DB7}"/>
    <cellStyle name="Normal 11 2 3 2 3 2 2 4 2" xfId="14" xr:uid="{61096AB6-E775-4BC3-A4AD-AD1A069E7B6E}"/>
    <cellStyle name="Normal 12 2" xfId="7" xr:uid="{98AEE5F5-3D0B-4B80-9467-E1C6572C0EA2}"/>
    <cellStyle name="Normal 2 2 2 2 2" xfId="2" xr:uid="{68899242-E8E4-41D4-8850-6088A675B0FC}"/>
    <cellStyle name="Normal 2 2 2 2 3" xfId="27" xr:uid="{F52515ED-4066-490E-B44A-145B74F77F33}"/>
    <cellStyle name="Normal 2 2 4" xfId="3" xr:uid="{D4CDD977-C3E9-4438-BC68-C81018B56EDE}"/>
    <cellStyle name="Normal 2 2 5" xfId="8" xr:uid="{CFF1EF7B-E9A1-4EF5-9C0D-33364CF059A7}"/>
    <cellStyle name="Normal 2 3" xfId="4" xr:uid="{9695DE8F-2838-4186-BE20-9D1137C14ECC}"/>
    <cellStyle name="Normal 3 2" xfId="18" xr:uid="{AAD7F035-6188-4AC9-A570-379535766BBC}"/>
    <cellStyle name="Normal 3 3" xfId="29" xr:uid="{D700C3DD-752C-48E4-AB1D-9F1D1C4DB42C}"/>
    <cellStyle name="Normal 3 3 2" xfId="35" xr:uid="{9C8D566E-4EF1-47B3-94F4-AEBDC2AAB899}"/>
    <cellStyle name="Normal 4 2 2 2 2 2 2 2 3 3 2" xfId="9" xr:uid="{0BDB23A6-A366-4E25-B915-7C3820FEE194}"/>
    <cellStyle name="Normal 4 2 2 2 2 2 2 2 4 3 6 2" xfId="15" xr:uid="{C2EC746E-C1D9-474C-A539-6A905AA98C2B}"/>
    <cellStyle name="Normal 4 2 2 2 2 2 2 2 4 5 2 2" xfId="26" xr:uid="{E532E3BA-6984-4CAA-A08F-05CE0FA7633D}"/>
    <cellStyle name="Normal 4 2 2 2 2 2 2 5 4 2 3 2 2 3 2 2 4 2" xfId="13" xr:uid="{279EDCD4-2262-4F25-9765-946788DA0D86}"/>
    <cellStyle name="Normal 4 2 2 2 2 2 2 6 2 2 3 2 3 3 2 2 4 2" xfId="11" xr:uid="{07FF1517-F8A5-4F4A-ABF5-4E57C8E0B1D9}"/>
    <cellStyle name="Normal 4 2 2 2 3 2 2 3 2 2" xfId="25" xr:uid="{451B5AB1-41D0-4B1B-B784-2D09CC83CD23}"/>
    <cellStyle name="Normal 4 2 4 2 2 4 2 2 2 2 3 2" xfId="12" xr:uid="{C07F963A-35FC-40FB-AF43-03F8BA1E92C1}"/>
    <cellStyle name="Normal 4 2 5" xfId="24" xr:uid="{8AC158E9-36FE-4CAB-9CE0-7CE950DB2B2D}"/>
    <cellStyle name="Normal 4 3 4 2 2 2" xfId="1" xr:uid="{567C9389-BB4E-4AB0-B085-32F22975D390}"/>
    <cellStyle name="Normal 4 3 4 3 2" xfId="22" xr:uid="{C5425CDB-3877-4E81-82E1-0137A2283D54}"/>
    <cellStyle name="Normal 4 7" xfId="34" xr:uid="{4373D31D-9E5F-4D81-A20E-46DF7D328020}"/>
    <cellStyle name="Normal 9 2 2 2 3 3 2 2 2 2 4 2" xfId="33" xr:uid="{7BCE132E-A1D7-425F-AA56-92D925D9B9A7}"/>
    <cellStyle name="Normal 9 2 2 2 5 2 2" xfId="32" xr:uid="{09427DA1-26D2-4030-858D-3AFEDE81ADB8}"/>
    <cellStyle name="Normal_Bases Cuisine 2" xfId="16" xr:uid="{88A2D7E3-B070-4C5E-AA2F-86716016C008}"/>
    <cellStyle name="Normal_Bons de commande livraison" xfId="17" xr:uid="{E8157FEB-216C-46A2-BD66-1AFBFF10188C}"/>
    <cellStyle name="Normal_Comparer recettes 2009 OK 2 2" xfId="28" xr:uid="{91F758D1-E340-472C-BF8F-F6E61425B777}"/>
    <cellStyle name="Normal_Effectif Conditionnement Goulin" xfId="19" xr:uid="{CFA801D5-9E72-4B7C-BF5B-7F1CC86D01CC}"/>
    <cellStyle name="Normal_Fiche test plat ou produit 2" xfId="20" xr:uid="{20FEA29A-FBC8-4661-9016-8AC31F6B6C9B}"/>
    <cellStyle name="Normal_Forum Marais 15 09 2001 2 2 2" xfId="10" xr:uid="{6EEC60D8-9D86-44A7-91AE-DA1E2AAE0070}"/>
    <cellStyle name="Normal_FT Cuisson Evolutive" xfId="23" xr:uid="{29CC8EF3-6AD0-4169-A073-D5879D4876D9}"/>
    <cellStyle name="Normal_Non conformité 2002 2" xfId="21" xr:uid="{B5CE6463-DA8C-4222-9F8C-7A36EF4A8086}"/>
  </cellStyles>
  <dxfs count="11">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
      <font>
        <b/>
        <i val="0"/>
        <strike val="0"/>
        <color theme="0"/>
      </font>
      <numFmt numFmtId="0" formatCode="General"/>
      <fill>
        <patternFill>
          <bgColor rgb="FFC00000"/>
        </patternFill>
      </fill>
    </dxf>
  </dxfs>
  <tableStyles count="0" defaultTableStyle="TableStyleMedium2" defaultPivotStyle="PivotStyleLight16"/>
  <colors>
    <mruColors>
      <color rgb="FF0000FF"/>
      <color rgb="FF0E7C7B"/>
      <color rgb="FFFFC000"/>
      <color rgb="FFFFE18B"/>
      <color rgb="FFFFF2CC"/>
      <color rgb="FFD9E1F2"/>
      <color rgb="FF9AA0A6"/>
      <color rgb="FFDDDDFF"/>
      <color rgb="FFECECE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1762125</xdr:colOff>
      <xdr:row>7</xdr:row>
      <xdr:rowOff>133350</xdr:rowOff>
    </xdr:from>
    <xdr:to>
      <xdr:col>13</xdr:col>
      <xdr:colOff>2562225</xdr:colOff>
      <xdr:row>9</xdr:row>
      <xdr:rowOff>209550</xdr:rowOff>
    </xdr:to>
    <xdr:pic>
      <xdr:nvPicPr>
        <xdr:cNvPr id="12" name="Image 11">
          <a:extLst>
            <a:ext uri="{FF2B5EF4-FFF2-40B4-BE49-F238E27FC236}">
              <a16:creationId xmlns:a16="http://schemas.microsoft.com/office/drawing/2014/main" id="{5D340DA9-29F1-4C9C-9095-A354E014456F}"/>
            </a:ext>
          </a:extLst>
        </xdr:cNvPr>
        <xdr:cNvPicPr>
          <a:picLocks noChangeAspect="1"/>
        </xdr:cNvPicPr>
      </xdr:nvPicPr>
      <xdr:blipFill>
        <a:blip xmlns:r="http://schemas.openxmlformats.org/officeDocument/2006/relationships" r:embed="rId1"/>
        <a:stretch>
          <a:fillRect/>
        </a:stretch>
      </xdr:blipFill>
      <xdr:spPr>
        <a:xfrm>
          <a:off x="11039475" y="1685925"/>
          <a:ext cx="800100" cy="609600"/>
        </a:xfrm>
        <a:prstGeom prst="rect">
          <a:avLst/>
        </a:prstGeom>
      </xdr:spPr>
    </xdr:pic>
    <xdr:clientData/>
  </xdr:twoCellAnchor>
  <xdr:oneCellAnchor>
    <xdr:from>
      <xdr:col>13</xdr:col>
      <xdr:colOff>885825</xdr:colOff>
      <xdr:row>53</xdr:row>
      <xdr:rowOff>95250</xdr:rowOff>
    </xdr:from>
    <xdr:ext cx="571500" cy="571500"/>
    <xdr:pic>
      <xdr:nvPicPr>
        <xdr:cNvPr id="13" name="Image 12">
          <a:extLst>
            <a:ext uri="{FF2B5EF4-FFF2-40B4-BE49-F238E27FC236}">
              <a16:creationId xmlns:a16="http://schemas.microsoft.com/office/drawing/2014/main" id="{16F97228-085E-4972-9AF9-B6890B77C031}"/>
            </a:ext>
          </a:extLst>
        </xdr:cNvPr>
        <xdr:cNvPicPr>
          <a:picLocks noChangeAspect="1"/>
        </xdr:cNvPicPr>
      </xdr:nvPicPr>
      <xdr:blipFill>
        <a:blip xmlns:r="http://schemas.openxmlformats.org/officeDocument/2006/relationships" r:embed="rId2"/>
        <a:stretch>
          <a:fillRect/>
        </a:stretch>
      </xdr:blipFill>
      <xdr:spPr>
        <a:xfrm>
          <a:off x="10163175" y="13916025"/>
          <a:ext cx="571500" cy="571500"/>
        </a:xfrm>
        <a:prstGeom prst="rect">
          <a:avLst/>
        </a:prstGeom>
      </xdr:spPr>
    </xdr:pic>
    <xdr:clientData/>
  </xdr:oneCellAnchor>
  <xdr:oneCellAnchor>
    <xdr:from>
      <xdr:col>8</xdr:col>
      <xdr:colOff>200025</xdr:colOff>
      <xdr:row>83</xdr:row>
      <xdr:rowOff>28575</xdr:rowOff>
    </xdr:from>
    <xdr:ext cx="4873625" cy="1121830"/>
    <xdr:pic>
      <xdr:nvPicPr>
        <xdr:cNvPr id="14" name="Image 13">
          <a:extLst>
            <a:ext uri="{FF2B5EF4-FFF2-40B4-BE49-F238E27FC236}">
              <a16:creationId xmlns:a16="http://schemas.microsoft.com/office/drawing/2014/main" id="{EF65FE7C-961A-4676-B58F-4B4C879D5E3F}"/>
            </a:ext>
          </a:extLst>
        </xdr:cNvPr>
        <xdr:cNvPicPr>
          <a:picLocks noChangeAspect="1"/>
        </xdr:cNvPicPr>
      </xdr:nvPicPr>
      <xdr:blipFill>
        <a:blip xmlns:r="http://schemas.openxmlformats.org/officeDocument/2006/relationships" r:embed="rId3"/>
        <a:stretch>
          <a:fillRect/>
        </a:stretch>
      </xdr:blipFill>
      <xdr:spPr>
        <a:xfrm>
          <a:off x="2066925" y="21850350"/>
          <a:ext cx="4873625" cy="1121830"/>
        </a:xfrm>
        <a:prstGeom prst="rect">
          <a:avLst/>
        </a:prstGeom>
      </xdr:spPr>
    </xdr:pic>
    <xdr:clientData/>
  </xdr:oneCellAnchor>
  <xdr:oneCellAnchor>
    <xdr:from>
      <xdr:col>7</xdr:col>
      <xdr:colOff>1304925</xdr:colOff>
      <xdr:row>167</xdr:row>
      <xdr:rowOff>257175</xdr:rowOff>
    </xdr:from>
    <xdr:ext cx="4366866" cy="2173604"/>
    <xdr:pic>
      <xdr:nvPicPr>
        <xdr:cNvPr id="15" name="Image 14">
          <a:extLst>
            <a:ext uri="{FF2B5EF4-FFF2-40B4-BE49-F238E27FC236}">
              <a16:creationId xmlns:a16="http://schemas.microsoft.com/office/drawing/2014/main" id="{927F7F59-E9EB-4472-A96C-61C6BBCF23DE}"/>
            </a:ext>
          </a:extLst>
        </xdr:cNvPr>
        <xdr:cNvPicPr>
          <a:picLocks noChangeAspect="1"/>
        </xdr:cNvPicPr>
      </xdr:nvPicPr>
      <xdr:blipFill>
        <a:blip xmlns:r="http://schemas.openxmlformats.org/officeDocument/2006/relationships" r:embed="rId4"/>
        <a:stretch>
          <a:fillRect/>
        </a:stretch>
      </xdr:blipFill>
      <xdr:spPr>
        <a:xfrm>
          <a:off x="1857375" y="44481750"/>
          <a:ext cx="4366866" cy="2173604"/>
        </a:xfrm>
        <a:prstGeom prst="rect">
          <a:avLst/>
        </a:prstGeom>
      </xdr:spPr>
    </xdr:pic>
    <xdr:clientData/>
  </xdr:oneCellAnchor>
  <xdr:oneCellAnchor>
    <xdr:from>
      <xdr:col>21</xdr:col>
      <xdr:colOff>314325</xdr:colOff>
      <xdr:row>53</xdr:row>
      <xdr:rowOff>247650</xdr:rowOff>
    </xdr:from>
    <xdr:ext cx="857250" cy="590550"/>
    <xdr:pic>
      <xdr:nvPicPr>
        <xdr:cNvPr id="16" name="Image 15">
          <a:extLst>
            <a:ext uri="{FF2B5EF4-FFF2-40B4-BE49-F238E27FC236}">
              <a16:creationId xmlns:a16="http://schemas.microsoft.com/office/drawing/2014/main" id="{70528D78-2665-488A-A909-77118E628362}"/>
            </a:ext>
          </a:extLst>
        </xdr:cNvPr>
        <xdr:cNvPicPr>
          <a:picLocks noChangeAspect="1"/>
        </xdr:cNvPicPr>
      </xdr:nvPicPr>
      <xdr:blipFill>
        <a:blip xmlns:r="http://schemas.openxmlformats.org/officeDocument/2006/relationships" r:embed="rId5"/>
        <a:stretch>
          <a:fillRect/>
        </a:stretch>
      </xdr:blipFill>
      <xdr:spPr>
        <a:xfrm>
          <a:off x="21983700" y="14068425"/>
          <a:ext cx="857250" cy="590550"/>
        </a:xfrm>
        <a:prstGeom prst="rect">
          <a:avLst/>
        </a:prstGeom>
      </xdr:spPr>
    </xdr:pic>
    <xdr:clientData/>
  </xdr:oneCellAnchor>
  <xdr:oneCellAnchor>
    <xdr:from>
      <xdr:col>15</xdr:col>
      <xdr:colOff>1257300</xdr:colOff>
      <xdr:row>83</xdr:row>
      <xdr:rowOff>104775</xdr:rowOff>
    </xdr:from>
    <xdr:ext cx="4873625" cy="1121830"/>
    <xdr:pic>
      <xdr:nvPicPr>
        <xdr:cNvPr id="17" name="Image 16">
          <a:extLst>
            <a:ext uri="{FF2B5EF4-FFF2-40B4-BE49-F238E27FC236}">
              <a16:creationId xmlns:a16="http://schemas.microsoft.com/office/drawing/2014/main" id="{88488C5E-9828-48A2-A0C5-4A05CE588A49}"/>
            </a:ext>
          </a:extLst>
        </xdr:cNvPr>
        <xdr:cNvPicPr>
          <a:picLocks noChangeAspect="1"/>
        </xdr:cNvPicPr>
      </xdr:nvPicPr>
      <xdr:blipFill>
        <a:blip xmlns:r="http://schemas.openxmlformats.org/officeDocument/2006/relationships" r:embed="rId3"/>
        <a:stretch>
          <a:fillRect/>
        </a:stretch>
      </xdr:blipFill>
      <xdr:spPr>
        <a:xfrm>
          <a:off x="14201775" y="21926550"/>
          <a:ext cx="4873625" cy="1121830"/>
        </a:xfrm>
        <a:prstGeom prst="rect">
          <a:avLst/>
        </a:prstGeom>
      </xdr:spPr>
    </xdr:pic>
    <xdr:clientData/>
  </xdr:oneCellAnchor>
  <xdr:oneCellAnchor>
    <xdr:from>
      <xdr:col>16</xdr:col>
      <xdr:colOff>161925</xdr:colOff>
      <xdr:row>168</xdr:row>
      <xdr:rowOff>76200</xdr:rowOff>
    </xdr:from>
    <xdr:ext cx="4366866" cy="2173604"/>
    <xdr:pic>
      <xdr:nvPicPr>
        <xdr:cNvPr id="18" name="Image 17">
          <a:extLst>
            <a:ext uri="{FF2B5EF4-FFF2-40B4-BE49-F238E27FC236}">
              <a16:creationId xmlns:a16="http://schemas.microsoft.com/office/drawing/2014/main" id="{14347C6E-7DD1-42E0-94DB-D215CED9CFF1}"/>
            </a:ext>
          </a:extLst>
        </xdr:cNvPr>
        <xdr:cNvPicPr>
          <a:picLocks noChangeAspect="1"/>
        </xdr:cNvPicPr>
      </xdr:nvPicPr>
      <xdr:blipFill>
        <a:blip xmlns:r="http://schemas.openxmlformats.org/officeDocument/2006/relationships" r:embed="rId4"/>
        <a:stretch>
          <a:fillRect/>
        </a:stretch>
      </xdr:blipFill>
      <xdr:spPr>
        <a:xfrm>
          <a:off x="14420850" y="44567475"/>
          <a:ext cx="4366866" cy="2173604"/>
        </a:xfrm>
        <a:prstGeom prst="rect">
          <a:avLst/>
        </a:prstGeom>
      </xdr:spPr>
    </xdr:pic>
    <xdr:clientData/>
  </xdr:oneCellAnchor>
  <xdr:oneCellAnchor>
    <xdr:from>
      <xdr:col>20</xdr:col>
      <xdr:colOff>1266825</xdr:colOff>
      <xdr:row>51</xdr:row>
      <xdr:rowOff>66675</xdr:rowOff>
    </xdr:from>
    <xdr:ext cx="571500" cy="571500"/>
    <xdr:pic>
      <xdr:nvPicPr>
        <xdr:cNvPr id="19" name="Image 18">
          <a:extLst>
            <a:ext uri="{FF2B5EF4-FFF2-40B4-BE49-F238E27FC236}">
              <a16:creationId xmlns:a16="http://schemas.microsoft.com/office/drawing/2014/main" id="{24328D62-DD8A-4D79-B4F8-D4EE2C7A2EA5}"/>
            </a:ext>
          </a:extLst>
        </xdr:cNvPr>
        <xdr:cNvPicPr>
          <a:picLocks noChangeAspect="1"/>
        </xdr:cNvPicPr>
      </xdr:nvPicPr>
      <xdr:blipFill>
        <a:blip xmlns:r="http://schemas.openxmlformats.org/officeDocument/2006/relationships" r:embed="rId2"/>
        <a:stretch>
          <a:fillRect/>
        </a:stretch>
      </xdr:blipFill>
      <xdr:spPr>
        <a:xfrm>
          <a:off x="20821650" y="13354050"/>
          <a:ext cx="571500" cy="571500"/>
        </a:xfrm>
        <a:prstGeom prst="rect">
          <a:avLst/>
        </a:prstGeom>
      </xdr:spPr>
    </xdr:pic>
    <xdr:clientData/>
  </xdr:oneCellAnchor>
  <xdr:twoCellAnchor editAs="oneCell">
    <xdr:from>
      <xdr:col>21</xdr:col>
      <xdr:colOff>819150</xdr:colOff>
      <xdr:row>7</xdr:row>
      <xdr:rowOff>171450</xdr:rowOff>
    </xdr:from>
    <xdr:to>
      <xdr:col>21</xdr:col>
      <xdr:colOff>2219325</xdr:colOff>
      <xdr:row>9</xdr:row>
      <xdr:rowOff>228600</xdr:rowOff>
    </xdr:to>
    <xdr:pic>
      <xdr:nvPicPr>
        <xdr:cNvPr id="20" name="Image 19">
          <a:extLst>
            <a:ext uri="{FF2B5EF4-FFF2-40B4-BE49-F238E27FC236}">
              <a16:creationId xmlns:a16="http://schemas.microsoft.com/office/drawing/2014/main" id="{6C81FB6D-050A-4687-BAF1-F6623030C7B6}"/>
            </a:ext>
          </a:extLst>
        </xdr:cNvPr>
        <xdr:cNvPicPr>
          <a:picLocks noChangeAspect="1"/>
        </xdr:cNvPicPr>
      </xdr:nvPicPr>
      <xdr:blipFill>
        <a:blip xmlns:r="http://schemas.openxmlformats.org/officeDocument/2006/relationships" r:embed="rId5"/>
        <a:stretch>
          <a:fillRect/>
        </a:stretch>
      </xdr:blipFill>
      <xdr:spPr>
        <a:xfrm>
          <a:off x="22488525" y="1724025"/>
          <a:ext cx="1400175" cy="590550"/>
        </a:xfrm>
        <a:prstGeom prst="rect">
          <a:avLst/>
        </a:prstGeom>
      </xdr:spPr>
    </xdr:pic>
    <xdr:clientData/>
  </xdr:twoCellAnchor>
  <xdr:oneCellAnchor>
    <xdr:from>
      <xdr:col>29</xdr:col>
      <xdr:colOff>933450</xdr:colOff>
      <xdr:row>7</xdr:row>
      <xdr:rowOff>85725</xdr:rowOff>
    </xdr:from>
    <xdr:ext cx="914400" cy="647700"/>
    <xdr:pic>
      <xdr:nvPicPr>
        <xdr:cNvPr id="21" name="Image 20">
          <a:extLst>
            <a:ext uri="{FF2B5EF4-FFF2-40B4-BE49-F238E27FC236}">
              <a16:creationId xmlns:a16="http://schemas.microsoft.com/office/drawing/2014/main" id="{BE55FC83-8A71-45F9-AAE7-FB0EC3328740}"/>
            </a:ext>
          </a:extLst>
        </xdr:cNvPr>
        <xdr:cNvPicPr>
          <a:picLocks noChangeAspect="1"/>
        </xdr:cNvPicPr>
      </xdr:nvPicPr>
      <xdr:blipFill>
        <a:blip xmlns:r="http://schemas.openxmlformats.org/officeDocument/2006/relationships" r:embed="rId6"/>
        <a:stretch>
          <a:fillRect/>
        </a:stretch>
      </xdr:blipFill>
      <xdr:spPr>
        <a:xfrm>
          <a:off x="34994850" y="1638300"/>
          <a:ext cx="914400" cy="647700"/>
        </a:xfrm>
        <a:prstGeom prst="rect">
          <a:avLst/>
        </a:prstGeom>
      </xdr:spPr>
    </xdr:pic>
    <xdr:clientData/>
  </xdr:oneCellAnchor>
  <xdr:oneCellAnchor>
    <xdr:from>
      <xdr:col>28</xdr:col>
      <xdr:colOff>1152525</xdr:colOff>
      <xdr:row>51</xdr:row>
      <xdr:rowOff>114300</xdr:rowOff>
    </xdr:from>
    <xdr:ext cx="571500" cy="571500"/>
    <xdr:pic>
      <xdr:nvPicPr>
        <xdr:cNvPr id="22" name="Image 21">
          <a:extLst>
            <a:ext uri="{FF2B5EF4-FFF2-40B4-BE49-F238E27FC236}">
              <a16:creationId xmlns:a16="http://schemas.microsoft.com/office/drawing/2014/main" id="{F3B47616-5E3A-4CBA-A0A0-6A4569EE762E}"/>
            </a:ext>
          </a:extLst>
        </xdr:cNvPr>
        <xdr:cNvPicPr>
          <a:picLocks noChangeAspect="1"/>
        </xdr:cNvPicPr>
      </xdr:nvPicPr>
      <xdr:blipFill>
        <a:blip xmlns:r="http://schemas.openxmlformats.org/officeDocument/2006/relationships" r:embed="rId2"/>
        <a:stretch>
          <a:fillRect/>
        </a:stretch>
      </xdr:blipFill>
      <xdr:spPr>
        <a:xfrm>
          <a:off x="33099375" y="13401675"/>
          <a:ext cx="571500" cy="571500"/>
        </a:xfrm>
        <a:prstGeom prst="rect">
          <a:avLst/>
        </a:prstGeom>
      </xdr:spPr>
    </xdr:pic>
    <xdr:clientData/>
  </xdr:oneCellAnchor>
  <xdr:oneCellAnchor>
    <xdr:from>
      <xdr:col>24</xdr:col>
      <xdr:colOff>38100</xdr:colOff>
      <xdr:row>83</xdr:row>
      <xdr:rowOff>28575</xdr:rowOff>
    </xdr:from>
    <xdr:ext cx="4873625" cy="1121830"/>
    <xdr:pic>
      <xdr:nvPicPr>
        <xdr:cNvPr id="23" name="Image 22">
          <a:extLst>
            <a:ext uri="{FF2B5EF4-FFF2-40B4-BE49-F238E27FC236}">
              <a16:creationId xmlns:a16="http://schemas.microsoft.com/office/drawing/2014/main" id="{98591E44-AD02-4C8C-A880-E2233B359C54}"/>
            </a:ext>
          </a:extLst>
        </xdr:cNvPr>
        <xdr:cNvPicPr>
          <a:picLocks noChangeAspect="1"/>
        </xdr:cNvPicPr>
      </xdr:nvPicPr>
      <xdr:blipFill>
        <a:blip xmlns:r="http://schemas.openxmlformats.org/officeDocument/2006/relationships" r:embed="rId3"/>
        <a:stretch>
          <a:fillRect/>
        </a:stretch>
      </xdr:blipFill>
      <xdr:spPr>
        <a:xfrm>
          <a:off x="26689050" y="21850350"/>
          <a:ext cx="4873625" cy="1121830"/>
        </a:xfrm>
        <a:prstGeom prst="rect">
          <a:avLst/>
        </a:prstGeom>
      </xdr:spPr>
    </xdr:pic>
    <xdr:clientData/>
  </xdr:oneCellAnchor>
  <xdr:oneCellAnchor>
    <xdr:from>
      <xdr:col>24</xdr:col>
      <xdr:colOff>114300</xdr:colOff>
      <xdr:row>169</xdr:row>
      <xdr:rowOff>0</xdr:rowOff>
    </xdr:from>
    <xdr:ext cx="4366866" cy="2173604"/>
    <xdr:pic>
      <xdr:nvPicPr>
        <xdr:cNvPr id="24" name="Image 23">
          <a:extLst>
            <a:ext uri="{FF2B5EF4-FFF2-40B4-BE49-F238E27FC236}">
              <a16:creationId xmlns:a16="http://schemas.microsoft.com/office/drawing/2014/main" id="{2BA1B04F-99D1-44C3-9321-DC6E622C7365}"/>
            </a:ext>
          </a:extLst>
        </xdr:cNvPr>
        <xdr:cNvPicPr>
          <a:picLocks noChangeAspect="1"/>
        </xdr:cNvPicPr>
      </xdr:nvPicPr>
      <xdr:blipFill>
        <a:blip xmlns:r="http://schemas.openxmlformats.org/officeDocument/2006/relationships" r:embed="rId4"/>
        <a:stretch>
          <a:fillRect/>
        </a:stretch>
      </xdr:blipFill>
      <xdr:spPr>
        <a:xfrm>
          <a:off x="26765250" y="44757975"/>
          <a:ext cx="4366866" cy="217360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16</xdr:col>
      <xdr:colOff>152400</xdr:colOff>
      <xdr:row>21</xdr:row>
      <xdr:rowOff>180975</xdr:rowOff>
    </xdr:from>
    <xdr:to>
      <xdr:col>17</xdr:col>
      <xdr:colOff>205628</xdr:colOff>
      <xdr:row>24</xdr:row>
      <xdr:rowOff>180975</xdr:rowOff>
    </xdr:to>
    <xdr:pic>
      <xdr:nvPicPr>
        <xdr:cNvPr id="2" name="Image 1">
          <a:extLst>
            <a:ext uri="{FF2B5EF4-FFF2-40B4-BE49-F238E27FC236}">
              <a16:creationId xmlns:a16="http://schemas.microsoft.com/office/drawing/2014/main" id="{D2155A4E-5ACA-4727-BB4F-1EFC1021BBFF}"/>
            </a:ext>
          </a:extLst>
        </xdr:cNvPr>
        <xdr:cNvPicPr>
          <a:picLocks noChangeAspect="1"/>
        </xdr:cNvPicPr>
      </xdr:nvPicPr>
      <xdr:blipFill>
        <a:blip xmlns:r="http://schemas.openxmlformats.org/officeDocument/2006/relationships" r:embed="rId1"/>
        <a:stretch>
          <a:fillRect/>
        </a:stretch>
      </xdr:blipFill>
      <xdr:spPr>
        <a:xfrm>
          <a:off x="10458450" y="6019800"/>
          <a:ext cx="815228" cy="5715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prifel.com/fr/" TargetMode="External"/><Relationship Id="rId13" Type="http://schemas.openxmlformats.org/officeDocument/2006/relationships/hyperlink" Target="https://www.lesfruitsetlegumesfrais.com/" TargetMode="External"/><Relationship Id="rId3" Type="http://schemas.openxmlformats.org/officeDocument/2006/relationships/hyperlink" Target="https://www.youtube.com/watch?v=8Lz6KCW3Nqo" TargetMode="External"/><Relationship Id="rId7" Type="http://schemas.openxmlformats.org/officeDocument/2006/relationships/hyperlink" Target="https://gastronomierestauration.blogspot.com/2019/01/audiovisuel-les-aliments-vocabulaire-et.html" TargetMode="External"/><Relationship Id="rId12" Type="http://schemas.openxmlformats.org/officeDocument/2006/relationships/hyperlink" Target="https://www.pexels.com/fr-fr/chercher/%C3%A9pices/" TargetMode="External"/><Relationship Id="rId2" Type="http://schemas.openxmlformats.org/officeDocument/2006/relationships/hyperlink" Target="https://www.bonbache.fr/syntheses-graphiques-excel-avec-les-emoticones-499.html" TargetMode="External"/><Relationship Id="rId1" Type="http://schemas.openxmlformats.org/officeDocument/2006/relationships/hyperlink" Target="https://www.youtube.com/watch?v=8Lz6KCW3Nqo" TargetMode="External"/><Relationship Id="rId6" Type="http://schemas.openxmlformats.org/officeDocument/2006/relationships/hyperlink" Target="https://www.bonbache.fr/syntheses-graphiques-excel-avec-les-emoticones-499.html" TargetMode="External"/><Relationship Id="rId11" Type="http://schemas.openxmlformats.org/officeDocument/2006/relationships/hyperlink" Target="https://pixabay.com/fr/photos/search/%C3%A9pices/" TargetMode="External"/><Relationship Id="rId5" Type="http://schemas.openxmlformats.org/officeDocument/2006/relationships/hyperlink" Target="https://www.youtube.com/watch?v=8Lz6KCW3Nqo" TargetMode="External"/><Relationship Id="rId10" Type="http://schemas.openxmlformats.org/officeDocument/2006/relationships/hyperlink" Target="https://fr.freepik.com/photos/epices" TargetMode="External"/><Relationship Id="rId4" Type="http://schemas.openxmlformats.org/officeDocument/2006/relationships/hyperlink" Target="https://www.bonbache.fr/syntheses-graphiques-excel-avec-les-emoticones-499.html" TargetMode="External"/><Relationship Id="rId9" Type="http://schemas.openxmlformats.org/officeDocument/2006/relationships/hyperlink" Target="https://www.istockphoto.com/fr/photos/%C3%A9pices" TargetMode="External"/><Relationship Id="rId1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67787-5098-4F11-985F-533C7741E658}">
  <dimension ref="A1:AI443"/>
  <sheetViews>
    <sheetView showZeros="0" zoomScaleNormal="100" workbookViewId="0">
      <selection activeCell="H4" sqref="H4"/>
    </sheetView>
  </sheetViews>
  <sheetFormatPr baseColWidth="10" defaultRowHeight="15"/>
  <cols>
    <col min="1" max="1" width="5" customWidth="1"/>
    <col min="2" max="2" width="3.28515625" customWidth="1"/>
    <col min="3" max="3" width="23.7109375" customWidth="1"/>
    <col min="4" max="4" width="16.140625" customWidth="1"/>
    <col min="5" max="5" width="28.5703125" customWidth="1"/>
    <col min="6" max="6" width="110.140625" customWidth="1"/>
    <col min="8" max="8" width="19.7109375" customWidth="1"/>
    <col min="9" max="9" width="18.7109375" customWidth="1"/>
    <col min="10" max="10" width="25.7109375" customWidth="1"/>
    <col min="11" max="11" width="18.28515625" customWidth="1"/>
    <col min="12" max="12" width="16.7109375" customWidth="1"/>
    <col min="13" max="13" width="31.7109375" customWidth="1"/>
    <col min="14" max="14" width="47.140625" customWidth="1"/>
    <col min="15" max="15" width="7.85546875" customWidth="1"/>
    <col min="16" max="16" width="19.7109375" customWidth="1"/>
    <col min="17" max="17" width="18.7109375" customWidth="1"/>
    <col min="18" max="18" width="25.7109375" customWidth="1"/>
    <col min="19" max="19" width="18.28515625" customWidth="1"/>
    <col min="20" max="20" width="16.7109375" customWidth="1"/>
    <col min="21" max="21" width="31.7109375" customWidth="1"/>
    <col min="22" max="22" width="47.140625" customWidth="1"/>
    <col min="23" max="23" width="7.85546875" customWidth="1"/>
    <col min="24" max="24" width="19.7109375" customWidth="1"/>
    <col min="25" max="25" width="18.7109375" customWidth="1"/>
    <col min="26" max="26" width="25.7109375" customWidth="1"/>
    <col min="27" max="27" width="18.28515625" customWidth="1"/>
    <col min="28" max="28" width="16.7109375" customWidth="1"/>
    <col min="29" max="29" width="31.7109375" customWidth="1"/>
    <col min="30" max="30" width="47.140625" customWidth="1"/>
    <col min="31" max="31" width="4.85546875" customWidth="1"/>
    <col min="32" max="32" width="17.140625" customWidth="1"/>
    <col min="33" max="33" width="16.7109375" style="82" customWidth="1"/>
    <col min="34" max="34" width="5.140625" style="1296" customWidth="1"/>
    <col min="35" max="35" width="8.7109375" customWidth="1"/>
  </cols>
  <sheetData>
    <row r="1" spans="1:35" ht="15.75" customHeight="1" thickTop="1">
      <c r="A1" s="10" t="str">
        <f>ADDRESS(ROW(),COLUMN(),4)</f>
        <v>A1</v>
      </c>
      <c r="C1" s="2" t="str">
        <f t="shared" ref="C1:F1" si="0">SUBSTITUTE(ADDRESS(1,COLUMN(),4),"1","")</f>
        <v>C</v>
      </c>
      <c r="D1" s="2" t="str">
        <f t="shared" si="0"/>
        <v>D</v>
      </c>
      <c r="E1" s="2" t="str">
        <f t="shared" si="0"/>
        <v>E</v>
      </c>
      <c r="F1" s="2" t="str">
        <f t="shared" si="0"/>
        <v>F</v>
      </c>
      <c r="H1" s="2" t="str">
        <f t="shared" ref="H1:AD1" si="1">SUBSTITUTE(ADDRESS(1,COLUMN(),4),"1","")</f>
        <v>H</v>
      </c>
      <c r="I1" s="2" t="str">
        <f t="shared" si="1"/>
        <v>I</v>
      </c>
      <c r="J1" s="2" t="str">
        <f t="shared" si="1"/>
        <v>J</v>
      </c>
      <c r="K1" s="2" t="str">
        <f t="shared" si="1"/>
        <v>K</v>
      </c>
      <c r="L1" s="2" t="str">
        <f t="shared" si="1"/>
        <v>L</v>
      </c>
      <c r="M1" s="2" t="str">
        <f t="shared" si="1"/>
        <v>M</v>
      </c>
      <c r="N1" s="2" t="str">
        <f t="shared" si="1"/>
        <v>N</v>
      </c>
      <c r="P1" s="2" t="str">
        <f t="shared" si="1"/>
        <v>P</v>
      </c>
      <c r="Q1" s="2" t="str">
        <f t="shared" si="1"/>
        <v>Q</v>
      </c>
      <c r="R1" s="2" t="str">
        <f t="shared" si="1"/>
        <v>R</v>
      </c>
      <c r="S1" s="2" t="str">
        <f t="shared" si="1"/>
        <v>S</v>
      </c>
      <c r="T1" s="2" t="str">
        <f t="shared" si="1"/>
        <v>T</v>
      </c>
      <c r="U1" s="2" t="str">
        <f t="shared" si="1"/>
        <v>U</v>
      </c>
      <c r="V1" s="2" t="str">
        <f t="shared" si="1"/>
        <v>V</v>
      </c>
      <c r="X1" s="2" t="str">
        <f t="shared" si="1"/>
        <v>X</v>
      </c>
      <c r="Y1" s="2" t="str">
        <f t="shared" si="1"/>
        <v>Y</v>
      </c>
      <c r="Z1" s="2" t="str">
        <f t="shared" si="1"/>
        <v>Z</v>
      </c>
      <c r="AA1" s="2" t="str">
        <f t="shared" si="1"/>
        <v>AA</v>
      </c>
      <c r="AB1" s="2" t="str">
        <f t="shared" si="1"/>
        <v>AB</v>
      </c>
      <c r="AC1" s="2" t="str">
        <f t="shared" si="1"/>
        <v>AC</v>
      </c>
      <c r="AD1" s="2" t="str">
        <f t="shared" si="1"/>
        <v>AD</v>
      </c>
      <c r="AF1" s="2"/>
      <c r="AH1"/>
      <c r="AI1" s="9">
        <v>1</v>
      </c>
    </row>
    <row r="2" spans="1:35" ht="22.5">
      <c r="C2" s="3">
        <f t="shared" ref="C2:F2" ca="1" si="2">CELL("largeur",C2)</f>
        <v>23</v>
      </c>
      <c r="D2" s="3">
        <f t="shared" ca="1" si="2"/>
        <v>15</v>
      </c>
      <c r="E2" s="3">
        <f t="shared" ca="1" si="2"/>
        <v>28</v>
      </c>
      <c r="F2" s="3">
        <f t="shared" ca="1" si="2"/>
        <v>109</v>
      </c>
      <c r="H2" s="3">
        <f t="shared" ref="H2:AD2" ca="1" si="3">CELL("largeur",H2)</f>
        <v>19</v>
      </c>
      <c r="I2" s="3">
        <f t="shared" ca="1" si="3"/>
        <v>18</v>
      </c>
      <c r="J2" s="3">
        <f t="shared" ca="1" si="3"/>
        <v>25</v>
      </c>
      <c r="K2" s="3">
        <f t="shared" ca="1" si="3"/>
        <v>18</v>
      </c>
      <c r="L2" s="3">
        <f t="shared" ca="1" si="3"/>
        <v>16</v>
      </c>
      <c r="M2" s="3">
        <f t="shared" ca="1" si="3"/>
        <v>31</v>
      </c>
      <c r="N2" s="3">
        <f t="shared" ca="1" si="3"/>
        <v>46</v>
      </c>
      <c r="P2" s="3">
        <f t="shared" ca="1" si="3"/>
        <v>19</v>
      </c>
      <c r="Q2" s="3">
        <f t="shared" ca="1" si="3"/>
        <v>18</v>
      </c>
      <c r="R2" s="3">
        <f t="shared" ca="1" si="3"/>
        <v>25</v>
      </c>
      <c r="S2" s="3">
        <f t="shared" ca="1" si="3"/>
        <v>18</v>
      </c>
      <c r="T2" s="3">
        <f t="shared" ca="1" si="3"/>
        <v>16</v>
      </c>
      <c r="U2" s="3">
        <f t="shared" ca="1" si="3"/>
        <v>31</v>
      </c>
      <c r="V2" s="3">
        <f t="shared" ca="1" si="3"/>
        <v>46</v>
      </c>
      <c r="X2" s="3">
        <f t="shared" ca="1" si="3"/>
        <v>19</v>
      </c>
      <c r="Y2" s="3">
        <f t="shared" ca="1" si="3"/>
        <v>18</v>
      </c>
      <c r="Z2" s="3">
        <f t="shared" ca="1" si="3"/>
        <v>25</v>
      </c>
      <c r="AA2" s="3">
        <f t="shared" ca="1" si="3"/>
        <v>18</v>
      </c>
      <c r="AB2" s="3">
        <f t="shared" ca="1" si="3"/>
        <v>16</v>
      </c>
      <c r="AC2" s="3">
        <f t="shared" ca="1" si="3"/>
        <v>31</v>
      </c>
      <c r="AD2" s="3">
        <f t="shared" ca="1" si="3"/>
        <v>46</v>
      </c>
      <c r="AF2" s="1286" t="s">
        <v>1171</v>
      </c>
      <c r="AH2"/>
      <c r="AI2" s="9">
        <v>1</v>
      </c>
    </row>
    <row r="3" spans="1:35" ht="21" customHeight="1">
      <c r="C3" s="358">
        <v>23</v>
      </c>
      <c r="D3" s="358">
        <v>15</v>
      </c>
      <c r="E3" s="358">
        <v>28</v>
      </c>
      <c r="F3" s="358">
        <v>109</v>
      </c>
      <c r="H3" s="358">
        <v>19</v>
      </c>
      <c r="I3" s="358">
        <v>18</v>
      </c>
      <c r="J3" s="358">
        <v>25</v>
      </c>
      <c r="K3" s="358">
        <v>18</v>
      </c>
      <c r="L3" s="358">
        <v>16</v>
      </c>
      <c r="M3" s="358">
        <v>31</v>
      </c>
      <c r="N3" s="358">
        <v>46</v>
      </c>
      <c r="P3" s="358">
        <v>19</v>
      </c>
      <c r="Q3" s="358">
        <v>18</v>
      </c>
      <c r="R3" s="358">
        <v>25</v>
      </c>
      <c r="S3" s="358">
        <v>18</v>
      </c>
      <c r="T3" s="358">
        <v>16</v>
      </c>
      <c r="U3" s="358">
        <v>31</v>
      </c>
      <c r="V3" s="358">
        <v>46</v>
      </c>
      <c r="X3" s="358">
        <v>19</v>
      </c>
      <c r="Y3" s="358">
        <v>18</v>
      </c>
      <c r="Z3" s="358">
        <v>25</v>
      </c>
      <c r="AA3" s="358">
        <v>18</v>
      </c>
      <c r="AB3" s="358">
        <v>16</v>
      </c>
      <c r="AC3" s="358">
        <v>31</v>
      </c>
      <c r="AD3" s="358">
        <v>46</v>
      </c>
      <c r="AF3" s="1287" t="s">
        <v>1172</v>
      </c>
      <c r="AH3" s="85"/>
      <c r="AI3" s="9">
        <v>1</v>
      </c>
    </row>
    <row r="4" spans="1:35" ht="21" customHeight="1">
      <c r="C4" s="85"/>
      <c r="D4" s="85"/>
      <c r="E4" s="85"/>
      <c r="F4" s="85"/>
      <c r="H4" s="941"/>
      <c r="AA4" s="1411"/>
      <c r="AF4" s="961" t="s">
        <v>304</v>
      </c>
      <c r="AG4" s="962" t="str">
        <f>AI443</f>
        <v>AI443</v>
      </c>
      <c r="AH4" s="527"/>
      <c r="AI4" s="9">
        <v>1</v>
      </c>
    </row>
    <row r="5" spans="1:35" ht="21" customHeight="1">
      <c r="A5" s="1290" t="s">
        <v>1173</v>
      </c>
      <c r="C5" s="1957" t="s">
        <v>2192</v>
      </c>
      <c r="D5" s="85"/>
      <c r="E5" s="85"/>
      <c r="F5" s="85"/>
      <c r="P5" s="19"/>
      <c r="AA5" s="1411"/>
      <c r="AF5" s="965" t="s">
        <v>650</v>
      </c>
      <c r="AG5" s="1288"/>
      <c r="AH5" s="527"/>
      <c r="AI5" s="9">
        <v>1</v>
      </c>
    </row>
    <row r="6" spans="1:35" ht="21" customHeight="1">
      <c r="C6" s="941" t="s">
        <v>2184</v>
      </c>
      <c r="D6" s="85"/>
      <c r="E6" s="85"/>
      <c r="F6" s="85"/>
      <c r="P6" s="19"/>
      <c r="AA6" s="1411"/>
      <c r="AG6" s="1289" t="str">
        <f ca="1">"Page "&amp;_xlfn.SHEET()&amp;" sur "&amp;_xlfn.SHEETS()</f>
        <v>Page 1 sur 4</v>
      </c>
      <c r="AH6" s="527"/>
      <c r="AI6" s="9">
        <v>1</v>
      </c>
    </row>
    <row r="7" spans="1:35" ht="21" customHeight="1" thickBot="1">
      <c r="A7" s="1290"/>
      <c r="C7" s="85"/>
      <c r="D7" s="85"/>
      <c r="E7" s="85"/>
      <c r="F7" s="85"/>
      <c r="AF7" s="82"/>
      <c r="AH7" s="527"/>
      <c r="AI7" s="9"/>
    </row>
    <row r="8" spans="1:35" ht="21" customHeight="1">
      <c r="A8" s="1290"/>
      <c r="C8" s="1711" t="s">
        <v>1806</v>
      </c>
      <c r="D8" s="1711"/>
      <c r="E8" s="1711"/>
      <c r="F8" s="1711"/>
      <c r="H8" s="1805" t="s">
        <v>305</v>
      </c>
      <c r="I8" s="1806"/>
      <c r="J8" s="1806"/>
      <c r="K8" s="1806"/>
      <c r="L8" s="1806"/>
      <c r="M8" s="1806"/>
      <c r="N8" s="1807"/>
      <c r="P8" s="1805" t="s">
        <v>1174</v>
      </c>
      <c r="Q8" s="1806"/>
      <c r="R8" s="1806"/>
      <c r="S8" s="1806"/>
      <c r="T8" s="1806"/>
      <c r="U8" s="1806"/>
      <c r="V8" s="1807"/>
      <c r="X8" s="1805" t="s">
        <v>1175</v>
      </c>
      <c r="Y8" s="1806"/>
      <c r="Z8" s="1806"/>
      <c r="AA8" s="1806"/>
      <c r="AB8" s="1806"/>
      <c r="AC8" s="1806"/>
      <c r="AD8" s="1807"/>
      <c r="AF8" s="82"/>
      <c r="AH8" s="527"/>
      <c r="AI8" s="9">
        <v>1</v>
      </c>
    </row>
    <row r="9" spans="1:35" ht="21" customHeight="1">
      <c r="A9" s="1290"/>
      <c r="C9" s="1711"/>
      <c r="D9" s="1711"/>
      <c r="E9" s="1711"/>
      <c r="F9" s="1711"/>
      <c r="H9" s="1808"/>
      <c r="I9" s="1809"/>
      <c r="J9" s="1809"/>
      <c r="K9" s="1809"/>
      <c r="L9" s="1809"/>
      <c r="M9" s="1809"/>
      <c r="N9" s="1810"/>
      <c r="P9" s="1808"/>
      <c r="Q9" s="1809"/>
      <c r="R9" s="1809"/>
      <c r="S9" s="1809"/>
      <c r="T9" s="1809"/>
      <c r="U9" s="1809"/>
      <c r="V9" s="1810"/>
      <c r="X9" s="1808"/>
      <c r="Y9" s="1809"/>
      <c r="Z9" s="1809"/>
      <c r="AA9" s="1809"/>
      <c r="AB9" s="1809"/>
      <c r="AC9" s="1809"/>
      <c r="AD9" s="1810"/>
      <c r="AF9" s="82"/>
      <c r="AH9" s="527"/>
      <c r="AI9" s="9">
        <v>1</v>
      </c>
    </row>
    <row r="10" spans="1:35" ht="21" customHeight="1">
      <c r="A10" s="1290"/>
      <c r="H10" s="1808"/>
      <c r="I10" s="1809"/>
      <c r="J10" s="1809"/>
      <c r="K10" s="1809"/>
      <c r="L10" s="1809"/>
      <c r="M10" s="1809"/>
      <c r="N10" s="1810"/>
      <c r="P10" s="1808"/>
      <c r="Q10" s="1809"/>
      <c r="R10" s="1809"/>
      <c r="S10" s="1809"/>
      <c r="T10" s="1809"/>
      <c r="U10" s="1809"/>
      <c r="V10" s="1810"/>
      <c r="X10" s="1808"/>
      <c r="Y10" s="1809"/>
      <c r="Z10" s="1809"/>
      <c r="AA10" s="1809"/>
      <c r="AB10" s="1809"/>
      <c r="AC10" s="1809"/>
      <c r="AD10" s="1810"/>
      <c r="AF10" s="82"/>
      <c r="AH10" s="527"/>
      <c r="AI10" s="9">
        <v>1</v>
      </c>
    </row>
    <row r="11" spans="1:35" ht="21" customHeight="1">
      <c r="C11" s="1712" t="s">
        <v>1762</v>
      </c>
      <c r="D11" s="1712"/>
      <c r="E11" s="1712"/>
      <c r="F11" s="1712"/>
      <c r="H11" s="1291" t="s">
        <v>306</v>
      </c>
      <c r="I11" s="360"/>
      <c r="J11" s="360"/>
      <c r="K11" s="360"/>
      <c r="L11" s="360"/>
      <c r="M11" s="360"/>
      <c r="N11" s="361"/>
      <c r="P11" s="1291" t="s">
        <v>306</v>
      </c>
      <c r="Q11" s="360"/>
      <c r="R11" s="360"/>
      <c r="S11" s="360"/>
      <c r="T11" s="360"/>
      <c r="U11" s="360"/>
      <c r="V11" s="361"/>
      <c r="X11" s="1291" t="s">
        <v>1176</v>
      </c>
      <c r="Y11" s="360"/>
      <c r="Z11" s="360"/>
      <c r="AA11" s="360"/>
      <c r="AB11" s="360"/>
      <c r="AC11" s="360"/>
      <c r="AD11" s="361"/>
      <c r="AF11" s="82"/>
      <c r="AH11" s="527"/>
      <c r="AI11" s="9">
        <v>1</v>
      </c>
    </row>
    <row r="12" spans="1:35" ht="21" customHeight="1">
      <c r="B12" s="357" t="s">
        <v>7</v>
      </c>
      <c r="C12" s="1712"/>
      <c r="D12" s="1712"/>
      <c r="E12" s="1712"/>
      <c r="F12" s="1712"/>
      <c r="H12" s="362"/>
      <c r="I12" s="363"/>
      <c r="J12" s="261"/>
      <c r="K12" s="261"/>
      <c r="L12" s="261"/>
      <c r="M12" s="261"/>
      <c r="N12" s="364"/>
      <c r="P12" s="362"/>
      <c r="Q12" s="363"/>
      <c r="R12" s="261"/>
      <c r="S12" s="261"/>
      <c r="T12" s="261"/>
      <c r="U12" s="261"/>
      <c r="V12" s="364"/>
      <c r="X12" s="362"/>
      <c r="Y12" s="363"/>
      <c r="Z12" s="261"/>
      <c r="AA12" s="261"/>
      <c r="AB12" s="261"/>
      <c r="AC12" s="261"/>
      <c r="AD12" s="364"/>
      <c r="AF12" s="82"/>
      <c r="AH12" s="527"/>
      <c r="AI12" s="9">
        <v>1</v>
      </c>
    </row>
    <row r="13" spans="1:35" ht="21" customHeight="1">
      <c r="B13" s="357" t="s">
        <v>7</v>
      </c>
      <c r="C13" s="1410"/>
      <c r="D13" s="1410"/>
      <c r="E13" s="1410"/>
      <c r="F13" s="1410"/>
      <c r="H13" s="1292" t="s">
        <v>307</v>
      </c>
      <c r="I13" s="365"/>
      <c r="J13" s="366"/>
      <c r="K13" s="85"/>
      <c r="L13" s="85"/>
      <c r="M13" s="83" t="s">
        <v>95</v>
      </c>
      <c r="N13" s="104"/>
      <c r="P13" s="1292" t="s">
        <v>1177</v>
      </c>
      <c r="Q13" s="365"/>
      <c r="R13" s="366"/>
      <c r="S13" s="85"/>
      <c r="T13" s="85"/>
      <c r="U13" s="83" t="s">
        <v>1178</v>
      </c>
      <c r="V13" s="104"/>
      <c r="X13" s="1292" t="s">
        <v>1179</v>
      </c>
      <c r="Y13" s="365"/>
      <c r="Z13" s="366"/>
      <c r="AA13" s="85"/>
      <c r="AB13" s="85"/>
      <c r="AC13" s="83" t="s">
        <v>1180</v>
      </c>
      <c r="AD13" s="104"/>
      <c r="AF13" s="82"/>
      <c r="AH13" s="527"/>
      <c r="AI13" s="9">
        <v>1</v>
      </c>
    </row>
    <row r="14" spans="1:35" ht="21" customHeight="1">
      <c r="B14" s="357" t="s">
        <v>7</v>
      </c>
      <c r="C14" s="1701" t="s">
        <v>1763</v>
      </c>
      <c r="D14" s="1703" t="s">
        <v>1764</v>
      </c>
      <c r="E14" s="1705" t="s">
        <v>201</v>
      </c>
      <c r="F14" s="1707" t="s">
        <v>1765</v>
      </c>
      <c r="H14" s="1293" t="s">
        <v>310</v>
      </c>
      <c r="I14" s="365"/>
      <c r="J14" s="366"/>
      <c r="K14" s="85"/>
      <c r="L14" s="85"/>
      <c r="M14" s="86" t="s">
        <v>96</v>
      </c>
      <c r="N14" s="104"/>
      <c r="P14" s="1293" t="s">
        <v>1181</v>
      </c>
      <c r="Q14" s="365"/>
      <c r="R14" s="366"/>
      <c r="S14" s="85"/>
      <c r="T14" s="85"/>
      <c r="U14" s="86" t="s">
        <v>1182</v>
      </c>
      <c r="V14" s="104"/>
      <c r="X14" s="1293" t="s">
        <v>1183</v>
      </c>
      <c r="Y14" s="365"/>
      <c r="Z14" s="366"/>
      <c r="AA14" s="85"/>
      <c r="AB14" s="85"/>
      <c r="AC14" s="86" t="s">
        <v>1184</v>
      </c>
      <c r="AD14" s="104"/>
      <c r="AF14" s="82"/>
      <c r="AH14" s="527"/>
      <c r="AI14" s="9">
        <v>1</v>
      </c>
    </row>
    <row r="15" spans="1:35" ht="34.5" customHeight="1">
      <c r="B15" s="357" t="s">
        <v>7</v>
      </c>
      <c r="C15" s="1702"/>
      <c r="D15" s="1704"/>
      <c r="E15" s="1706"/>
      <c r="F15" s="1708"/>
      <c r="H15" s="1293"/>
      <c r="I15" s="368" t="s">
        <v>624</v>
      </c>
      <c r="J15" s="366"/>
      <c r="K15" s="85"/>
      <c r="L15" s="85"/>
      <c r="M15" s="75" t="s">
        <v>98</v>
      </c>
      <c r="N15" s="293"/>
      <c r="P15" s="1293"/>
      <c r="Q15" s="368" t="s">
        <v>1185</v>
      </c>
      <c r="R15" s="366"/>
      <c r="S15" s="85"/>
      <c r="T15" s="85"/>
      <c r="U15" s="75" t="s">
        <v>1186</v>
      </c>
      <c r="V15" s="293"/>
      <c r="X15" s="1293"/>
      <c r="Y15" s="368" t="s">
        <v>1187</v>
      </c>
      <c r="Z15" s="366"/>
      <c r="AA15" s="85"/>
      <c r="AB15" s="85"/>
      <c r="AC15" s="75" t="s">
        <v>1188</v>
      </c>
      <c r="AD15" s="293"/>
      <c r="AF15" s="82"/>
      <c r="AH15" s="527"/>
      <c r="AI15" s="9">
        <v>1</v>
      </c>
    </row>
    <row r="16" spans="1:35" ht="21" customHeight="1">
      <c r="B16" s="357" t="s">
        <v>7</v>
      </c>
      <c r="C16" s="1691">
        <v>1</v>
      </c>
      <c r="D16" s="1693" t="s">
        <v>1766</v>
      </c>
      <c r="E16" s="1693" t="s">
        <v>1767</v>
      </c>
      <c r="F16" s="1709" t="s">
        <v>1768</v>
      </c>
      <c r="H16" s="1293" t="s">
        <v>625</v>
      </c>
      <c r="I16" s="365"/>
      <c r="J16" s="366"/>
      <c r="K16" s="85"/>
      <c r="L16" s="85"/>
      <c r="M16" s="88" t="s">
        <v>100</v>
      </c>
      <c r="N16" s="293"/>
      <c r="P16" s="1293" t="s">
        <v>1189</v>
      </c>
      <c r="Q16" s="365"/>
      <c r="R16" s="366"/>
      <c r="S16" s="85"/>
      <c r="T16" s="85"/>
      <c r="U16" s="88" t="s">
        <v>1190</v>
      </c>
      <c r="V16" s="293"/>
      <c r="X16" s="1293" t="s">
        <v>1191</v>
      </c>
      <c r="Y16" s="365"/>
      <c r="Z16" s="366"/>
      <c r="AA16" s="85"/>
      <c r="AB16" s="85"/>
      <c r="AC16" s="88" t="s">
        <v>1192</v>
      </c>
      <c r="AD16" s="293"/>
      <c r="AF16" s="82"/>
      <c r="AH16" s="527"/>
      <c r="AI16" s="9">
        <v>1</v>
      </c>
    </row>
    <row r="17" spans="2:35" ht="21" customHeight="1">
      <c r="B17" s="357" t="s">
        <v>7</v>
      </c>
      <c r="C17" s="1692"/>
      <c r="D17" s="1694"/>
      <c r="E17" s="1694"/>
      <c r="F17" s="1710"/>
      <c r="H17" s="1294"/>
      <c r="I17" s="367" t="s">
        <v>78</v>
      </c>
      <c r="J17" s="368" t="s">
        <v>313</v>
      </c>
      <c r="K17" s="85"/>
      <c r="L17" s="85"/>
      <c r="M17" s="88" t="s">
        <v>102</v>
      </c>
      <c r="N17" s="293"/>
      <c r="P17" s="1294"/>
      <c r="Q17" s="367" t="s">
        <v>78</v>
      </c>
      <c r="R17" s="368" t="s">
        <v>1193</v>
      </c>
      <c r="S17" s="85"/>
      <c r="T17" s="85"/>
      <c r="U17" s="88" t="s">
        <v>1194</v>
      </c>
      <c r="V17" s="293"/>
      <c r="X17" s="1294"/>
      <c r="Y17" s="367" t="s">
        <v>78</v>
      </c>
      <c r="Z17" s="368" t="s">
        <v>1195</v>
      </c>
      <c r="AA17" s="85"/>
      <c r="AB17" s="85"/>
      <c r="AC17" s="88" t="s">
        <v>1196</v>
      </c>
      <c r="AD17" s="293"/>
      <c r="AF17" s="82"/>
      <c r="AH17" s="527"/>
      <c r="AI17" s="9">
        <v>1</v>
      </c>
    </row>
    <row r="18" spans="2:35" ht="21" customHeight="1">
      <c r="B18" s="357" t="s">
        <v>7</v>
      </c>
      <c r="C18" s="1697">
        <v>2</v>
      </c>
      <c r="D18" s="1646" t="s">
        <v>1769</v>
      </c>
      <c r="E18" s="1646" t="s">
        <v>1770</v>
      </c>
      <c r="F18" s="1699" t="s">
        <v>1771</v>
      </c>
      <c r="H18" s="1294"/>
      <c r="I18" s="369" t="s">
        <v>78</v>
      </c>
      <c r="J18" s="368" t="s">
        <v>314</v>
      </c>
      <c r="K18" s="85"/>
      <c r="L18" s="85"/>
      <c r="M18" s="85"/>
      <c r="N18" s="104"/>
      <c r="P18" s="1294"/>
      <c r="Q18" s="369" t="s">
        <v>78</v>
      </c>
      <c r="R18" s="368" t="s">
        <v>1197</v>
      </c>
      <c r="S18" s="85"/>
      <c r="T18" s="85"/>
      <c r="U18" s="85"/>
      <c r="V18" s="104"/>
      <c r="X18" s="1294"/>
      <c r="Y18" s="369" t="s">
        <v>78</v>
      </c>
      <c r="Z18" s="368" t="s">
        <v>1198</v>
      </c>
      <c r="AA18" s="85"/>
      <c r="AB18" s="85"/>
      <c r="AC18" s="85"/>
      <c r="AD18" s="104"/>
      <c r="AF18" s="82"/>
      <c r="AI18" s="9">
        <v>1</v>
      </c>
    </row>
    <row r="19" spans="2:35" ht="21" customHeight="1">
      <c r="B19" s="357" t="s">
        <v>7</v>
      </c>
      <c r="C19" s="1698"/>
      <c r="D19" s="1648"/>
      <c r="E19" s="1648"/>
      <c r="F19" s="1700"/>
      <c r="H19" s="1293"/>
      <c r="I19" s="359" t="s">
        <v>315</v>
      </c>
      <c r="J19" s="368"/>
      <c r="K19" s="85"/>
      <c r="L19" s="85"/>
      <c r="M19" s="86" t="s">
        <v>105</v>
      </c>
      <c r="N19" s="293"/>
      <c r="P19" s="1293"/>
      <c r="Q19" s="359" t="s">
        <v>1199</v>
      </c>
      <c r="R19" s="368"/>
      <c r="S19" s="85"/>
      <c r="T19" s="85"/>
      <c r="U19" s="86" t="s">
        <v>1200</v>
      </c>
      <c r="V19" s="293"/>
      <c r="X19" s="1293"/>
      <c r="Y19" s="359" t="s">
        <v>1201</v>
      </c>
      <c r="Z19" s="368"/>
      <c r="AA19" s="85"/>
      <c r="AB19" s="85"/>
      <c r="AC19" s="86" t="s">
        <v>1202</v>
      </c>
      <c r="AD19" s="293"/>
      <c r="AF19" s="82"/>
      <c r="AI19" s="9">
        <v>1</v>
      </c>
    </row>
    <row r="20" spans="2:35" ht="21" customHeight="1">
      <c r="B20" s="357" t="s">
        <v>7</v>
      </c>
      <c r="C20" s="1691">
        <v>3</v>
      </c>
      <c r="D20" s="1693" t="s">
        <v>1772</v>
      </c>
      <c r="E20" s="1693" t="s">
        <v>1773</v>
      </c>
      <c r="F20" s="1695" t="s">
        <v>1774</v>
      </c>
      <c r="H20" s="1297"/>
      <c r="I20" s="370" t="s">
        <v>6</v>
      </c>
      <c r="J20" s="368" t="s">
        <v>316</v>
      </c>
      <c r="K20" s="85"/>
      <c r="L20" s="85"/>
      <c r="M20" s="75" t="s">
        <v>107</v>
      </c>
      <c r="N20" s="293"/>
      <c r="P20" s="1297"/>
      <c r="Q20" s="370" t="s">
        <v>6</v>
      </c>
      <c r="R20" s="368" t="s">
        <v>1203</v>
      </c>
      <c r="S20" s="85"/>
      <c r="T20" s="85"/>
      <c r="U20" s="75" t="s">
        <v>1204</v>
      </c>
      <c r="V20" s="293"/>
      <c r="X20" s="1297"/>
      <c r="Y20" s="370" t="s">
        <v>6</v>
      </c>
      <c r="Z20" s="368" t="s">
        <v>1205</v>
      </c>
      <c r="AA20" s="85"/>
      <c r="AB20" s="85"/>
      <c r="AC20" s="75" t="s">
        <v>1206</v>
      </c>
      <c r="AD20" s="293"/>
      <c r="AF20" s="82"/>
      <c r="AG20" s="1295"/>
      <c r="AI20" s="9">
        <v>1</v>
      </c>
    </row>
    <row r="21" spans="2:35" ht="21" customHeight="1">
      <c r="B21" s="357" t="s">
        <v>7</v>
      </c>
      <c r="C21" s="1692"/>
      <c r="D21" s="1694"/>
      <c r="E21" s="1694"/>
      <c r="F21" s="1696"/>
      <c r="H21" s="1297"/>
      <c r="I21" s="370" t="s">
        <v>6</v>
      </c>
      <c r="J21" s="368" t="s">
        <v>317</v>
      </c>
      <c r="K21" s="85"/>
      <c r="L21" s="85"/>
      <c r="M21" s="19" t="s">
        <v>109</v>
      </c>
      <c r="N21" s="293"/>
      <c r="P21" s="1297"/>
      <c r="Q21" s="370" t="s">
        <v>6</v>
      </c>
      <c r="R21" s="368" t="s">
        <v>1207</v>
      </c>
      <c r="S21" s="85"/>
      <c r="T21" s="85"/>
      <c r="U21" s="19" t="s">
        <v>1208</v>
      </c>
      <c r="V21" s="293"/>
      <c r="X21" s="1297"/>
      <c r="Y21" s="370" t="s">
        <v>6</v>
      </c>
      <c r="Z21" s="368" t="s">
        <v>1209</v>
      </c>
      <c r="AA21" s="85"/>
      <c r="AB21" s="85"/>
      <c r="AC21" s="19" t="s">
        <v>1210</v>
      </c>
      <c r="AD21" s="293"/>
      <c r="AF21" s="82"/>
      <c r="AG21" s="1295"/>
      <c r="AI21" s="9">
        <v>1</v>
      </c>
    </row>
    <row r="22" spans="2:35" ht="35.25" customHeight="1">
      <c r="B22" s="357" t="s">
        <v>7</v>
      </c>
      <c r="C22" s="1697">
        <v>4</v>
      </c>
      <c r="D22" s="1646" t="s">
        <v>1775</v>
      </c>
      <c r="E22" s="1646" t="s">
        <v>1776</v>
      </c>
      <c r="F22" s="1689" t="s">
        <v>1777</v>
      </c>
      <c r="H22" s="1294"/>
      <c r="I22" s="370" t="s">
        <v>6</v>
      </c>
      <c r="J22" s="368" t="s">
        <v>318</v>
      </c>
      <c r="K22" s="85"/>
      <c r="L22" s="85"/>
      <c r="M22" s="88" t="s">
        <v>111</v>
      </c>
      <c r="N22" s="293"/>
      <c r="P22" s="1294"/>
      <c r="Q22" s="370" t="s">
        <v>6</v>
      </c>
      <c r="R22" s="368" t="s">
        <v>1211</v>
      </c>
      <c r="S22" s="85"/>
      <c r="T22" s="85"/>
      <c r="U22" s="88" t="s">
        <v>1212</v>
      </c>
      <c r="V22" s="293"/>
      <c r="X22" s="1294"/>
      <c r="Y22" s="370" t="s">
        <v>6</v>
      </c>
      <c r="Z22" s="368" t="s">
        <v>1213</v>
      </c>
      <c r="AA22" s="85"/>
      <c r="AB22" s="85"/>
      <c r="AC22" s="88" t="s">
        <v>1214</v>
      </c>
      <c r="AD22" s="293"/>
      <c r="AF22" s="82"/>
      <c r="AG22" s="1295"/>
      <c r="AI22" s="9">
        <v>1</v>
      </c>
    </row>
    <row r="23" spans="2:35" ht="22.5" customHeight="1">
      <c r="B23" s="357" t="s">
        <v>7</v>
      </c>
      <c r="C23" s="1698"/>
      <c r="D23" s="1648"/>
      <c r="E23" s="1648"/>
      <c r="F23" s="1690"/>
      <c r="H23" s="1298" t="s">
        <v>319</v>
      </c>
      <c r="I23" s="371"/>
      <c r="J23" s="372"/>
      <c r="K23" s="85"/>
      <c r="L23" s="85"/>
      <c r="M23" s="88" t="s">
        <v>113</v>
      </c>
      <c r="N23" s="104"/>
      <c r="P23" s="1298" t="s">
        <v>1211</v>
      </c>
      <c r="Q23" s="371"/>
      <c r="R23" s="372"/>
      <c r="S23" s="85"/>
      <c r="T23" s="85"/>
      <c r="U23" s="88" t="s">
        <v>1215</v>
      </c>
      <c r="V23" s="104"/>
      <c r="X23" s="1298" t="s">
        <v>1216</v>
      </c>
      <c r="Y23" s="371"/>
      <c r="Z23" s="372"/>
      <c r="AA23" s="85"/>
      <c r="AB23" s="85"/>
      <c r="AC23" s="88" t="s">
        <v>1217</v>
      </c>
      <c r="AD23" s="104"/>
      <c r="AF23" s="82"/>
      <c r="AG23" s="1295"/>
      <c r="AI23" s="9">
        <v>1</v>
      </c>
    </row>
    <row r="24" spans="2:35" ht="28.5" customHeight="1">
      <c r="B24" s="357" t="s">
        <v>7</v>
      </c>
      <c r="C24" s="1691">
        <v>5</v>
      </c>
      <c r="D24" s="1693" t="s">
        <v>1778</v>
      </c>
      <c r="E24" s="1693" t="s">
        <v>1779</v>
      </c>
      <c r="F24" s="1695" t="s">
        <v>1780</v>
      </c>
      <c r="H24" s="1292"/>
      <c r="I24" s="374" t="s">
        <v>6</v>
      </c>
      <c r="J24" s="372" t="s">
        <v>320</v>
      </c>
      <c r="K24" s="85"/>
      <c r="L24" s="85"/>
      <c r="M24" s="85"/>
      <c r="N24" s="293"/>
      <c r="P24" s="1292"/>
      <c r="Q24" s="374" t="s">
        <v>6</v>
      </c>
      <c r="R24" s="372" t="s">
        <v>1218</v>
      </c>
      <c r="S24" s="85"/>
      <c r="T24" s="85"/>
      <c r="U24" s="85"/>
      <c r="V24" s="293"/>
      <c r="X24" s="1292"/>
      <c r="Y24" s="374" t="s">
        <v>6</v>
      </c>
      <c r="Z24" s="372" t="s">
        <v>1219</v>
      </c>
      <c r="AA24" s="85"/>
      <c r="AB24" s="85"/>
      <c r="AC24" s="85"/>
      <c r="AD24" s="293"/>
      <c r="AF24" s="82"/>
      <c r="AG24" s="1295"/>
      <c r="AI24" s="9">
        <v>1</v>
      </c>
    </row>
    <row r="25" spans="2:35" ht="21" customHeight="1">
      <c r="B25" s="357" t="s">
        <v>7</v>
      </c>
      <c r="C25" s="1692"/>
      <c r="D25" s="1694"/>
      <c r="E25" s="1694"/>
      <c r="F25" s="1696"/>
      <c r="H25" s="1299"/>
      <c r="I25" s="374" t="s">
        <v>6</v>
      </c>
      <c r="J25" s="372" t="s">
        <v>321</v>
      </c>
      <c r="K25" s="85"/>
      <c r="L25" s="85"/>
      <c r="M25" s="86" t="s">
        <v>115</v>
      </c>
      <c r="N25" s="293"/>
      <c r="P25" s="1299"/>
      <c r="Q25" s="374" t="s">
        <v>6</v>
      </c>
      <c r="R25" s="372" t="s">
        <v>1220</v>
      </c>
      <c r="S25" s="85"/>
      <c r="T25" s="85"/>
      <c r="U25" s="86" t="s">
        <v>1221</v>
      </c>
      <c r="V25" s="293"/>
      <c r="X25" s="1299"/>
      <c r="Y25" s="374" t="s">
        <v>6</v>
      </c>
      <c r="Z25" s="372" t="s">
        <v>1222</v>
      </c>
      <c r="AA25" s="85"/>
      <c r="AB25" s="85"/>
      <c r="AC25" s="86" t="s">
        <v>1223</v>
      </c>
      <c r="AD25" s="293"/>
      <c r="AF25" s="82"/>
      <c r="AG25" s="1295"/>
      <c r="AI25" s="9">
        <v>1</v>
      </c>
    </row>
    <row r="26" spans="2:35" ht="21" customHeight="1">
      <c r="B26" s="357" t="s">
        <v>7</v>
      </c>
      <c r="C26" s="1697">
        <v>6</v>
      </c>
      <c r="D26" s="1646" t="s">
        <v>1766</v>
      </c>
      <c r="E26" s="1646" t="s">
        <v>1781</v>
      </c>
      <c r="F26" s="1689" t="s">
        <v>1782</v>
      </c>
      <c r="H26" s="1300"/>
      <c r="I26" s="376"/>
      <c r="J26" s="85"/>
      <c r="K26" s="85"/>
      <c r="L26" s="85"/>
      <c r="M26" s="75" t="s">
        <v>116</v>
      </c>
      <c r="N26" s="293"/>
      <c r="P26" s="1300"/>
      <c r="Q26" s="376"/>
      <c r="R26" s="85"/>
      <c r="S26" s="85"/>
      <c r="T26" s="85"/>
      <c r="U26" s="75" t="s">
        <v>1224</v>
      </c>
      <c r="V26" s="293"/>
      <c r="X26" s="1300"/>
      <c r="Y26" s="376"/>
      <c r="Z26" s="85"/>
      <c r="AA26" s="85"/>
      <c r="AB26" s="85"/>
      <c r="AC26" s="75" t="s">
        <v>1225</v>
      </c>
      <c r="AD26" s="293"/>
      <c r="AF26" s="82"/>
      <c r="AG26" s="1295"/>
      <c r="AI26" s="9">
        <v>1</v>
      </c>
    </row>
    <row r="27" spans="2:35" ht="21" customHeight="1">
      <c r="B27" s="357" t="s">
        <v>7</v>
      </c>
      <c r="C27" s="1698"/>
      <c r="D27" s="1648"/>
      <c r="E27" s="1648"/>
      <c r="F27" s="1690"/>
      <c r="H27" s="1300"/>
      <c r="I27" s="376"/>
      <c r="J27" s="85"/>
      <c r="K27" s="85"/>
      <c r="L27" s="85"/>
      <c r="M27" s="75" t="s">
        <v>117</v>
      </c>
      <c r="N27" s="293"/>
      <c r="P27" s="1300"/>
      <c r="Q27" s="376"/>
      <c r="R27" s="85"/>
      <c r="S27" s="85"/>
      <c r="T27" s="85"/>
      <c r="U27" s="75" t="s">
        <v>1226</v>
      </c>
      <c r="V27" s="293"/>
      <c r="X27" s="1300"/>
      <c r="Y27" s="376"/>
      <c r="Z27" s="85"/>
      <c r="AA27" s="85"/>
      <c r="AB27" s="85"/>
      <c r="AC27" s="75" t="s">
        <v>1227</v>
      </c>
      <c r="AD27" s="293"/>
      <c r="AF27" s="82"/>
      <c r="AG27" s="1295"/>
      <c r="AI27" s="9">
        <v>1</v>
      </c>
    </row>
    <row r="28" spans="2:35" ht="33" customHeight="1">
      <c r="B28" s="357" t="s">
        <v>7</v>
      </c>
      <c r="H28" s="1300"/>
      <c r="I28" s="376"/>
      <c r="J28" s="85"/>
      <c r="K28" s="85"/>
      <c r="L28" s="85"/>
      <c r="M28" s="88" t="s">
        <v>325</v>
      </c>
      <c r="N28" s="293"/>
      <c r="P28" s="1300"/>
      <c r="Q28" s="376"/>
      <c r="R28" s="85"/>
      <c r="S28" s="85"/>
      <c r="T28" s="85"/>
      <c r="U28" s="88" t="s">
        <v>1228</v>
      </c>
      <c r="V28" s="293"/>
      <c r="X28" s="1300"/>
      <c r="Y28" s="376"/>
      <c r="Z28" s="85"/>
      <c r="AA28" s="85"/>
      <c r="AB28" s="85"/>
      <c r="AC28" s="88" t="s">
        <v>1229</v>
      </c>
      <c r="AD28" s="293"/>
      <c r="AF28" s="82"/>
      <c r="AG28" s="1295"/>
      <c r="AI28" s="9">
        <v>1</v>
      </c>
    </row>
    <row r="29" spans="2:35" ht="35.25" customHeight="1">
      <c r="B29" s="357" t="s">
        <v>7</v>
      </c>
      <c r="C29" s="1683" t="s">
        <v>1783</v>
      </c>
      <c r="D29" s="1684"/>
      <c r="E29" s="1684"/>
      <c r="F29" s="1685"/>
      <c r="H29" s="1300"/>
      <c r="I29" s="376"/>
      <c r="J29" s="85"/>
      <c r="K29" s="85"/>
      <c r="L29" s="85"/>
      <c r="M29" s="88"/>
      <c r="N29" s="293"/>
      <c r="P29" s="1300"/>
      <c r="Q29" s="376"/>
      <c r="R29" s="85"/>
      <c r="S29" s="85"/>
      <c r="T29" s="85"/>
      <c r="U29" s="88"/>
      <c r="V29" s="293"/>
      <c r="X29" s="1300"/>
      <c r="Y29" s="376"/>
      <c r="Z29" s="85"/>
      <c r="AA29" s="85"/>
      <c r="AB29" s="85"/>
      <c r="AC29" s="88"/>
      <c r="AD29" s="293"/>
      <c r="AF29" s="82"/>
      <c r="AG29" s="1295"/>
      <c r="AI29" s="9">
        <v>1</v>
      </c>
    </row>
    <row r="30" spans="2:35" ht="21" customHeight="1">
      <c r="B30" s="357" t="s">
        <v>7</v>
      </c>
      <c r="C30" s="1686"/>
      <c r="D30" s="1687"/>
      <c r="E30" s="1687"/>
      <c r="F30" s="1688"/>
      <c r="H30" s="1301"/>
      <c r="I30" s="381"/>
      <c r="J30" s="382"/>
      <c r="K30" s="381"/>
      <c r="L30" s="381"/>
      <c r="M30" s="381"/>
      <c r="N30" s="383"/>
      <c r="P30" s="1301"/>
      <c r="Q30" s="381"/>
      <c r="R30" s="382"/>
      <c r="S30" s="381"/>
      <c r="T30" s="381"/>
      <c r="U30" s="381"/>
      <c r="V30" s="383"/>
      <c r="X30" s="1301"/>
      <c r="Y30" s="381"/>
      <c r="Z30" s="382"/>
      <c r="AA30" s="381"/>
      <c r="AB30" s="381"/>
      <c r="AC30" s="381"/>
      <c r="AD30" s="383"/>
      <c r="AF30" s="82"/>
      <c r="AG30" s="1295"/>
      <c r="AI30" s="9">
        <v>1</v>
      </c>
    </row>
    <row r="31" spans="2:35" ht="21" customHeight="1">
      <c r="B31" s="357" t="s">
        <v>7</v>
      </c>
      <c r="C31" s="1667" t="s">
        <v>1784</v>
      </c>
      <c r="D31" s="1646" t="s">
        <v>623</v>
      </c>
      <c r="E31" s="1646" t="s">
        <v>1785</v>
      </c>
      <c r="F31" s="1664" t="s">
        <v>1786</v>
      </c>
      <c r="H31" s="1300"/>
      <c r="I31" s="376"/>
      <c r="J31" s="85"/>
      <c r="K31" s="85"/>
      <c r="L31" s="85"/>
      <c r="M31" s="88"/>
      <c r="N31" s="293"/>
      <c r="P31" s="1300"/>
      <c r="Q31" s="376"/>
      <c r="R31" s="85"/>
      <c r="S31" s="85"/>
      <c r="T31" s="85"/>
      <c r="U31" s="88"/>
      <c r="V31" s="293"/>
      <c r="X31" s="1300"/>
      <c r="Y31" s="376"/>
      <c r="Z31" s="85"/>
      <c r="AA31" s="85"/>
      <c r="AB31" s="85"/>
      <c r="AC31" s="88"/>
      <c r="AD31" s="293"/>
      <c r="AF31" s="82"/>
      <c r="AG31" s="1295"/>
      <c r="AI31" s="9">
        <v>1</v>
      </c>
    </row>
    <row r="32" spans="2:35" ht="21" customHeight="1">
      <c r="B32" s="357" t="s">
        <v>7</v>
      </c>
      <c r="C32" s="1668"/>
      <c r="D32" s="1650"/>
      <c r="E32" s="1650"/>
      <c r="F32" s="1665"/>
      <c r="H32" s="1302"/>
      <c r="I32" s="385" t="s">
        <v>327</v>
      </c>
      <c r="J32" s="85"/>
      <c r="K32" s="85"/>
      <c r="L32" s="85"/>
      <c r="M32" s="385" t="s">
        <v>328</v>
      </c>
      <c r="N32" s="293"/>
      <c r="P32" s="1302"/>
      <c r="Q32" s="385" t="s">
        <v>1230</v>
      </c>
      <c r="R32" s="85"/>
      <c r="S32" s="85"/>
      <c r="T32" s="85"/>
      <c r="U32" s="385" t="s">
        <v>1231</v>
      </c>
      <c r="V32" s="293"/>
      <c r="X32" s="1302"/>
      <c r="Y32" s="385" t="s">
        <v>1232</v>
      </c>
      <c r="Z32" s="85"/>
      <c r="AA32" s="85"/>
      <c r="AB32" s="85"/>
      <c r="AC32" s="385" t="s">
        <v>1233</v>
      </c>
      <c r="AD32" s="293"/>
      <c r="AF32" s="82"/>
      <c r="AG32" s="1295"/>
      <c r="AI32" s="9">
        <v>1</v>
      </c>
    </row>
    <row r="33" spans="2:35" ht="21" customHeight="1">
      <c r="B33" s="357" t="s">
        <v>7</v>
      </c>
      <c r="C33" s="1669"/>
      <c r="D33" s="1648"/>
      <c r="E33" s="1648"/>
      <c r="F33" s="1666"/>
      <c r="H33" s="1303"/>
      <c r="I33" s="386" t="s">
        <v>329</v>
      </c>
      <c r="J33" s="85"/>
      <c r="K33" s="85"/>
      <c r="L33" s="85"/>
      <c r="M33" s="1813" t="s">
        <v>330</v>
      </c>
      <c r="N33" s="1814"/>
      <c r="P33" s="1303"/>
      <c r="Q33" s="386" t="s">
        <v>1234</v>
      </c>
      <c r="R33" s="85"/>
      <c r="S33" s="85"/>
      <c r="T33" s="85"/>
      <c r="U33" s="1813" t="s">
        <v>1235</v>
      </c>
      <c r="V33" s="1814"/>
      <c r="X33" s="1303"/>
      <c r="Y33" s="386" t="s">
        <v>1236</v>
      </c>
      <c r="Z33" s="85"/>
      <c r="AA33" s="85"/>
      <c r="AB33" s="85"/>
      <c r="AC33" s="1813" t="s">
        <v>1237</v>
      </c>
      <c r="AD33" s="1814"/>
      <c r="AF33" s="82"/>
      <c r="AG33" s="1295"/>
      <c r="AI33" s="9">
        <v>1</v>
      </c>
    </row>
    <row r="34" spans="2:35" ht="21" customHeight="1">
      <c r="B34" s="357" t="s">
        <v>7</v>
      </c>
      <c r="C34" s="1667" t="s">
        <v>1787</v>
      </c>
      <c r="D34" s="1646" t="s">
        <v>623</v>
      </c>
      <c r="E34" s="1646" t="s">
        <v>1788</v>
      </c>
      <c r="F34" s="1664" t="s">
        <v>1789</v>
      </c>
      <c r="H34" s="1304"/>
      <c r="I34" s="25" t="s">
        <v>331</v>
      </c>
      <c r="J34" s="85"/>
      <c r="K34" s="85"/>
      <c r="L34" s="85"/>
      <c r="M34" s="1813"/>
      <c r="N34" s="1814"/>
      <c r="P34" s="1304"/>
      <c r="Q34" s="25" t="s">
        <v>1240</v>
      </c>
      <c r="R34" s="85"/>
      <c r="S34" s="85"/>
      <c r="T34" s="85"/>
      <c r="U34" s="1813"/>
      <c r="V34" s="1814"/>
      <c r="X34" s="1304"/>
      <c r="Y34" s="25" t="s">
        <v>1241</v>
      </c>
      <c r="Z34" s="85"/>
      <c r="AA34" s="85"/>
      <c r="AB34" s="85"/>
      <c r="AC34" s="1813"/>
      <c r="AD34" s="1814"/>
      <c r="AF34" s="82"/>
      <c r="AG34" s="1295"/>
      <c r="AI34" s="9">
        <v>1</v>
      </c>
    </row>
    <row r="35" spans="2:35" ht="21" customHeight="1">
      <c r="B35" s="357" t="s">
        <v>7</v>
      </c>
      <c r="C35" s="1668"/>
      <c r="D35" s="1650"/>
      <c r="E35" s="1650"/>
      <c r="F35" s="1665"/>
      <c r="H35" s="1304"/>
      <c r="I35" s="25" t="s">
        <v>332</v>
      </c>
      <c r="J35" s="85"/>
      <c r="K35" s="85"/>
      <c r="L35" s="85"/>
      <c r="M35" s="1815" t="s">
        <v>333</v>
      </c>
      <c r="N35" s="1816"/>
      <c r="P35" s="1304"/>
      <c r="Q35" s="25" t="s">
        <v>1242</v>
      </c>
      <c r="R35" s="85"/>
      <c r="S35" s="85"/>
      <c r="T35" s="85"/>
      <c r="U35" s="1815" t="s">
        <v>1243</v>
      </c>
      <c r="V35" s="1816"/>
      <c r="X35" s="1304"/>
      <c r="Y35" s="25" t="s">
        <v>1244</v>
      </c>
      <c r="Z35" s="85"/>
      <c r="AA35" s="85"/>
      <c r="AB35" s="85"/>
      <c r="AC35" s="1815" t="s">
        <v>1245</v>
      </c>
      <c r="AD35" s="1816"/>
      <c r="AF35" s="82"/>
      <c r="AG35" s="1295"/>
      <c r="AI35" s="9">
        <v>1</v>
      </c>
    </row>
    <row r="36" spans="2:35" ht="21" customHeight="1">
      <c r="B36" s="357" t="s">
        <v>7</v>
      </c>
      <c r="C36" s="1669"/>
      <c r="D36" s="1648"/>
      <c r="E36" s="1648"/>
      <c r="F36" s="1666"/>
      <c r="H36" s="1304"/>
      <c r="I36" s="25" t="s">
        <v>334</v>
      </c>
      <c r="J36" s="85"/>
      <c r="K36" s="85"/>
      <c r="L36" s="85"/>
      <c r="M36" s="1815"/>
      <c r="N36" s="1816"/>
      <c r="P36" s="1304"/>
      <c r="Q36" s="25" t="s">
        <v>1246</v>
      </c>
      <c r="R36" s="85"/>
      <c r="S36" s="85"/>
      <c r="T36" s="85"/>
      <c r="U36" s="1815"/>
      <c r="V36" s="1816"/>
      <c r="X36" s="1304"/>
      <c r="Y36" s="25" t="s">
        <v>1247</v>
      </c>
      <c r="Z36" s="85"/>
      <c r="AA36" s="85"/>
      <c r="AB36" s="85"/>
      <c r="AC36" s="1815"/>
      <c r="AD36" s="1816"/>
      <c r="AF36" s="82"/>
      <c r="AG36" s="1295"/>
      <c r="AI36" s="9">
        <v>1</v>
      </c>
    </row>
    <row r="37" spans="2:35" ht="21" customHeight="1">
      <c r="B37" s="357" t="s">
        <v>7</v>
      </c>
      <c r="C37" s="1667" t="s">
        <v>175</v>
      </c>
      <c r="D37" s="1646" t="s">
        <v>623</v>
      </c>
      <c r="E37" s="1646" t="s">
        <v>1790</v>
      </c>
      <c r="F37" s="1664" t="s">
        <v>1791</v>
      </c>
      <c r="H37" s="1304"/>
      <c r="I37" s="25" t="s">
        <v>335</v>
      </c>
      <c r="J37" s="85"/>
      <c r="K37" s="85"/>
      <c r="L37" s="85"/>
      <c r="M37" s="25" t="s">
        <v>336</v>
      </c>
      <c r="N37" s="107"/>
      <c r="P37" s="1304"/>
      <c r="Q37" s="25" t="s">
        <v>1248</v>
      </c>
      <c r="R37" s="85"/>
      <c r="S37" s="85"/>
      <c r="T37" s="85"/>
      <c r="U37" s="25" t="s">
        <v>1249</v>
      </c>
      <c r="V37" s="107"/>
      <c r="X37" s="1304"/>
      <c r="Y37" s="25" t="s">
        <v>1250</v>
      </c>
      <c r="Z37" s="85"/>
      <c r="AA37" s="85"/>
      <c r="AB37" s="85"/>
      <c r="AC37" s="25" t="s">
        <v>1251</v>
      </c>
      <c r="AD37" s="107"/>
      <c r="AF37" s="82"/>
      <c r="AG37" s="1295"/>
      <c r="AI37" s="9">
        <v>1</v>
      </c>
    </row>
    <row r="38" spans="2:35" ht="21" customHeight="1">
      <c r="B38" s="357" t="s">
        <v>7</v>
      </c>
      <c r="C38" s="1669"/>
      <c r="D38" s="1648"/>
      <c r="E38" s="1648"/>
      <c r="F38" s="1666"/>
      <c r="H38" s="1304"/>
      <c r="I38" s="25" t="s">
        <v>337</v>
      </c>
      <c r="J38" s="85"/>
      <c r="K38" s="85"/>
      <c r="L38" s="85"/>
      <c r="M38" s="25" t="s">
        <v>338</v>
      </c>
      <c r="N38" s="293"/>
      <c r="P38" s="1304"/>
      <c r="Q38" s="25" t="s">
        <v>1252</v>
      </c>
      <c r="R38" s="85"/>
      <c r="S38" s="85"/>
      <c r="T38" s="85"/>
      <c r="U38" s="25" t="s">
        <v>1253</v>
      </c>
      <c r="V38" s="293"/>
      <c r="X38" s="1304"/>
      <c r="Y38" s="25" t="s">
        <v>1254</v>
      </c>
      <c r="Z38" s="85"/>
      <c r="AA38" s="85"/>
      <c r="AB38" s="85"/>
      <c r="AC38" s="25" t="s">
        <v>1255</v>
      </c>
      <c r="AD38" s="293"/>
      <c r="AF38" s="82"/>
      <c r="AG38" s="1295"/>
      <c r="AI38" s="9">
        <v>1</v>
      </c>
    </row>
    <row r="39" spans="2:35" ht="21" customHeight="1">
      <c r="B39" s="357" t="s">
        <v>7</v>
      </c>
      <c r="C39" s="1667" t="s">
        <v>1792</v>
      </c>
      <c r="D39" s="1646" t="s">
        <v>623</v>
      </c>
      <c r="E39" s="1646" t="s">
        <v>1793</v>
      </c>
      <c r="F39" s="1664" t="s">
        <v>1794</v>
      </c>
      <c r="H39" s="1304"/>
      <c r="I39" s="389" t="s">
        <v>339</v>
      </c>
      <c r="J39" s="85"/>
      <c r="K39" s="85"/>
      <c r="L39" s="85"/>
      <c r="M39" s="390" t="s">
        <v>309</v>
      </c>
      <c r="N39" s="293"/>
      <c r="P39" s="1304"/>
      <c r="Q39" s="389" t="s">
        <v>1256</v>
      </c>
      <c r="R39" s="85"/>
      <c r="S39" s="85"/>
      <c r="T39" s="85"/>
      <c r="U39" s="390" t="s">
        <v>1257</v>
      </c>
      <c r="V39" s="293"/>
      <c r="X39" s="1304"/>
      <c r="Y39" s="389" t="s">
        <v>1258</v>
      </c>
      <c r="Z39" s="85"/>
      <c r="AA39" s="85"/>
      <c r="AB39" s="85"/>
      <c r="AC39" s="390" t="s">
        <v>1259</v>
      </c>
      <c r="AD39" s="1305"/>
      <c r="AF39" s="82"/>
      <c r="AG39" s="1295"/>
      <c r="AI39" s="9">
        <v>1</v>
      </c>
    </row>
    <row r="40" spans="2:35" ht="21" customHeight="1">
      <c r="B40" s="357" t="s">
        <v>7</v>
      </c>
      <c r="C40" s="1669"/>
      <c r="D40" s="1648"/>
      <c r="E40" s="1648"/>
      <c r="F40" s="1666"/>
      <c r="H40" s="391"/>
      <c r="I40" s="392"/>
      <c r="J40" s="94"/>
      <c r="K40" s="94"/>
      <c r="L40" s="94"/>
      <c r="M40" s="393"/>
      <c r="N40" s="373"/>
      <c r="P40" s="391"/>
      <c r="Q40" s="1306"/>
      <c r="R40" s="94"/>
      <c r="S40" s="94"/>
      <c r="T40" s="94"/>
      <c r="U40" s="393"/>
      <c r="V40" s="373"/>
      <c r="X40" s="391"/>
      <c r="Y40" s="1306"/>
      <c r="Z40" s="94"/>
      <c r="AA40" s="94"/>
      <c r="AB40" s="94"/>
      <c r="AC40" s="393"/>
      <c r="AD40" s="373"/>
      <c r="AF40" s="82"/>
      <c r="AG40" s="1295"/>
      <c r="AI40" s="9">
        <v>1</v>
      </c>
    </row>
    <row r="41" spans="2:35" ht="21" customHeight="1">
      <c r="B41" s="357" t="s">
        <v>7</v>
      </c>
      <c r="H41" s="362"/>
      <c r="I41" s="261"/>
      <c r="J41" s="261"/>
      <c r="K41" s="261"/>
      <c r="L41" s="261"/>
      <c r="M41" s="261"/>
      <c r="N41" s="364"/>
      <c r="P41" s="362"/>
      <c r="Q41" s="261"/>
      <c r="R41" s="261"/>
      <c r="S41" s="261"/>
      <c r="T41" s="261"/>
      <c r="U41" s="261"/>
      <c r="V41" s="364"/>
      <c r="X41" s="362"/>
      <c r="Y41" s="85"/>
      <c r="Z41" s="85"/>
      <c r="AA41" s="85"/>
      <c r="AB41" s="85"/>
      <c r="AC41" s="85"/>
      <c r="AD41" s="293"/>
      <c r="AF41" s="82"/>
      <c r="AG41" s="1295"/>
      <c r="AI41" s="9">
        <v>1</v>
      </c>
    </row>
    <row r="42" spans="2:35" ht="21" customHeight="1">
      <c r="B42" s="357" t="s">
        <v>7</v>
      </c>
      <c r="C42" s="1683" t="s">
        <v>1795</v>
      </c>
      <c r="D42" s="1684"/>
      <c r="E42" s="1684"/>
      <c r="F42" s="1685"/>
      <c r="H42" s="1300"/>
      <c r="I42" s="386" t="s">
        <v>340</v>
      </c>
      <c r="J42" s="85"/>
      <c r="K42" s="85"/>
      <c r="L42" s="85"/>
      <c r="M42" s="85"/>
      <c r="N42" s="293"/>
      <c r="P42" s="1300"/>
      <c r="Q42" s="1003" t="s">
        <v>1260</v>
      </c>
      <c r="R42" s="85"/>
      <c r="S42" s="85"/>
      <c r="T42" s="85"/>
      <c r="U42" s="85"/>
      <c r="V42" s="293"/>
      <c r="X42" s="1300"/>
      <c r="Y42" s="1003" t="s">
        <v>1261</v>
      </c>
      <c r="Z42" s="85"/>
      <c r="AA42" s="85"/>
      <c r="AB42" s="85"/>
      <c r="AC42" s="85"/>
      <c r="AD42" s="293"/>
      <c r="AF42" s="82"/>
      <c r="AG42" s="1295"/>
      <c r="AI42" s="9">
        <v>1</v>
      </c>
    </row>
    <row r="43" spans="2:35" ht="21" customHeight="1">
      <c r="B43" s="357" t="s">
        <v>7</v>
      </c>
      <c r="C43" s="1686"/>
      <c r="D43" s="1687"/>
      <c r="E43" s="1687"/>
      <c r="F43" s="1688"/>
      <c r="H43" s="1300"/>
      <c r="I43" s="376" t="s">
        <v>341</v>
      </c>
      <c r="J43" s="85"/>
      <c r="K43" s="85"/>
      <c r="L43" s="85"/>
      <c r="M43" s="376" t="s">
        <v>342</v>
      </c>
      <c r="N43" s="293"/>
      <c r="P43" s="1300"/>
      <c r="Q43" s="376" t="s">
        <v>1262</v>
      </c>
      <c r="R43" s="85"/>
      <c r="S43" s="85"/>
      <c r="T43" s="85"/>
      <c r="U43" s="376" t="s">
        <v>1263</v>
      </c>
      <c r="V43" s="293"/>
      <c r="X43" s="1300"/>
      <c r="Y43" s="376" t="s">
        <v>1264</v>
      </c>
      <c r="Z43" s="85"/>
      <c r="AA43" s="85"/>
      <c r="AB43" s="85"/>
      <c r="AC43" s="376" t="s">
        <v>342</v>
      </c>
      <c r="AD43" s="293"/>
      <c r="AF43" s="82"/>
      <c r="AG43" s="1295"/>
      <c r="AI43" s="9">
        <v>1</v>
      </c>
    </row>
    <row r="44" spans="2:35" ht="21" customHeight="1">
      <c r="B44" s="357" t="s">
        <v>7</v>
      </c>
      <c r="C44" s="1667" t="s">
        <v>1796</v>
      </c>
      <c r="D44" s="1646" t="s">
        <v>623</v>
      </c>
      <c r="E44" s="1646" t="s">
        <v>1797</v>
      </c>
      <c r="F44" s="1664" t="s">
        <v>1798</v>
      </c>
      <c r="H44" s="1300"/>
      <c r="I44" s="376" t="s">
        <v>343</v>
      </c>
      <c r="J44" s="85"/>
      <c r="K44" s="85"/>
      <c r="L44" s="85"/>
      <c r="M44" s="394" t="s">
        <v>344</v>
      </c>
      <c r="N44" s="293"/>
      <c r="P44" s="1300"/>
      <c r="Q44" s="376" t="s">
        <v>1265</v>
      </c>
      <c r="R44" s="85"/>
      <c r="S44" s="85"/>
      <c r="T44" s="85"/>
      <c r="U44" s="394" t="s">
        <v>1266</v>
      </c>
      <c r="V44" s="293"/>
      <c r="X44" s="1300"/>
      <c r="Y44" s="376" t="s">
        <v>1267</v>
      </c>
      <c r="Z44" s="85"/>
      <c r="AA44" s="85"/>
      <c r="AB44" s="85"/>
      <c r="AC44" s="394" t="s">
        <v>1268</v>
      </c>
      <c r="AD44" s="293"/>
      <c r="AF44" s="82"/>
      <c r="AG44" s="1295"/>
      <c r="AI44" s="9">
        <v>1</v>
      </c>
    </row>
    <row r="45" spans="2:35" ht="21" customHeight="1">
      <c r="B45" s="357" t="s">
        <v>7</v>
      </c>
      <c r="C45" s="1669"/>
      <c r="D45" s="1648"/>
      <c r="E45" s="1648"/>
      <c r="F45" s="1666"/>
      <c r="H45" s="1300"/>
      <c r="I45" s="394" t="s">
        <v>345</v>
      </c>
      <c r="J45" s="85"/>
      <c r="K45" s="85"/>
      <c r="L45" s="85"/>
      <c r="M45" s="394" t="s">
        <v>346</v>
      </c>
      <c r="N45" s="293"/>
      <c r="P45" s="1300"/>
      <c r="Q45" s="394" t="s">
        <v>1269</v>
      </c>
      <c r="R45" s="85"/>
      <c r="S45" s="85"/>
      <c r="T45" s="85"/>
      <c r="U45" s="394" t="s">
        <v>1270</v>
      </c>
      <c r="V45" s="293"/>
      <c r="X45" s="1300"/>
      <c r="Y45" s="394" t="s">
        <v>1271</v>
      </c>
      <c r="Z45" s="85"/>
      <c r="AA45" s="85"/>
      <c r="AB45" s="85"/>
      <c r="AC45" s="394" t="s">
        <v>1272</v>
      </c>
      <c r="AD45" s="293"/>
      <c r="AF45" s="82"/>
      <c r="AG45" s="1295"/>
      <c r="AI45" s="9">
        <v>1</v>
      </c>
    </row>
    <row r="46" spans="2:35" ht="21" customHeight="1">
      <c r="B46" s="357" t="s">
        <v>7</v>
      </c>
      <c r="C46" s="1667" t="s">
        <v>1796</v>
      </c>
      <c r="D46" s="1646" t="s">
        <v>623</v>
      </c>
      <c r="E46" s="1646" t="s">
        <v>1799</v>
      </c>
      <c r="F46" s="1664" t="s">
        <v>1800</v>
      </c>
      <c r="H46" s="1300"/>
      <c r="I46" s="376" t="s">
        <v>347</v>
      </c>
      <c r="J46" s="85"/>
      <c r="K46" s="85"/>
      <c r="L46" s="85"/>
      <c r="M46" s="85"/>
      <c r="N46" s="293"/>
      <c r="P46" s="1300"/>
      <c r="Q46" s="394" t="s">
        <v>1273</v>
      </c>
      <c r="R46" s="85"/>
      <c r="S46" s="85"/>
      <c r="T46" s="85"/>
      <c r="U46" s="85"/>
      <c r="V46" s="293"/>
      <c r="X46" s="1300"/>
      <c r="Y46" s="394" t="s">
        <v>1274</v>
      </c>
      <c r="Z46" s="85"/>
      <c r="AA46" s="85"/>
      <c r="AB46" s="85"/>
      <c r="AC46" s="85"/>
      <c r="AD46" s="293"/>
      <c r="AF46" s="82"/>
      <c r="AG46" s="1295"/>
      <c r="AI46" s="9">
        <v>1</v>
      </c>
    </row>
    <row r="47" spans="2:35" ht="21" customHeight="1">
      <c r="B47" s="357" t="s">
        <v>7</v>
      </c>
      <c r="C47" s="1668"/>
      <c r="D47" s="1650"/>
      <c r="E47" s="1650"/>
      <c r="F47" s="1665"/>
      <c r="H47" s="1300"/>
      <c r="I47" s="394" t="s">
        <v>348</v>
      </c>
      <c r="J47" s="85"/>
      <c r="K47" s="85"/>
      <c r="L47" s="85"/>
      <c r="M47" s="85"/>
      <c r="N47" s="293"/>
      <c r="P47" s="1300"/>
      <c r="Q47" s="376" t="s">
        <v>1275</v>
      </c>
      <c r="R47" s="85"/>
      <c r="S47" s="85"/>
      <c r="T47" s="85"/>
      <c r="U47" s="85"/>
      <c r="V47" s="293"/>
      <c r="X47" s="1300"/>
      <c r="Y47" s="394" t="s">
        <v>1276</v>
      </c>
      <c r="Z47" s="85"/>
      <c r="AA47" s="85"/>
      <c r="AB47" s="85"/>
      <c r="AC47" s="85"/>
      <c r="AD47" s="293"/>
      <c r="AF47" s="82"/>
      <c r="AG47" s="1295"/>
      <c r="AI47" s="9">
        <v>1</v>
      </c>
    </row>
    <row r="48" spans="2:35" ht="21" customHeight="1" thickBot="1">
      <c r="B48" s="357" t="s">
        <v>7</v>
      </c>
      <c r="C48" s="1669"/>
      <c r="D48" s="1648"/>
      <c r="E48" s="1648"/>
      <c r="F48" s="1666"/>
      <c r="H48" s="395"/>
      <c r="I48" s="396"/>
      <c r="J48" s="94"/>
      <c r="K48" s="94"/>
      <c r="L48" s="94"/>
      <c r="M48" s="94"/>
      <c r="N48" s="373"/>
      <c r="P48" s="395"/>
      <c r="Q48" s="396"/>
      <c r="R48" s="94"/>
      <c r="S48" s="94"/>
      <c r="T48" s="94"/>
      <c r="U48" s="94"/>
      <c r="V48" s="373"/>
      <c r="X48" s="395"/>
      <c r="Y48" s="396"/>
      <c r="Z48" s="94"/>
      <c r="AA48" s="94"/>
      <c r="AB48" s="94"/>
      <c r="AC48" s="94"/>
      <c r="AD48" s="373"/>
      <c r="AF48" s="82"/>
      <c r="AG48" s="1295"/>
      <c r="AI48" s="9">
        <v>1</v>
      </c>
    </row>
    <row r="49" spans="2:35" ht="21" customHeight="1">
      <c r="B49" s="357" t="s">
        <v>7</v>
      </c>
      <c r="C49" s="1667" t="s">
        <v>1801</v>
      </c>
      <c r="D49" s="1646" t="s">
        <v>623</v>
      </c>
      <c r="E49" s="1646" t="s">
        <v>1802</v>
      </c>
      <c r="F49" s="1664" t="s">
        <v>1803</v>
      </c>
      <c r="H49" s="397" t="s">
        <v>349</v>
      </c>
      <c r="I49" s="942" t="s">
        <v>350</v>
      </c>
      <c r="J49" s="943"/>
      <c r="K49" s="943"/>
      <c r="L49" s="943"/>
      <c r="M49" s="943"/>
      <c r="N49" s="398" t="s">
        <v>351</v>
      </c>
      <c r="P49" s="397" t="s">
        <v>1277</v>
      </c>
      <c r="Q49" s="942" t="s">
        <v>1278</v>
      </c>
      <c r="R49" s="943"/>
      <c r="S49" s="943"/>
      <c r="T49" s="943"/>
      <c r="U49" s="943"/>
      <c r="V49" s="398" t="s">
        <v>1279</v>
      </c>
      <c r="X49" s="397" t="s">
        <v>349</v>
      </c>
      <c r="Y49" s="942" t="s">
        <v>1280</v>
      </c>
      <c r="Z49" s="943"/>
      <c r="AA49" s="943"/>
      <c r="AB49" s="943"/>
      <c r="AC49" s="943"/>
      <c r="AD49" s="398" t="s">
        <v>1281</v>
      </c>
      <c r="AF49" s="82"/>
      <c r="AG49" s="1295"/>
      <c r="AI49" s="9">
        <v>1</v>
      </c>
    </row>
    <row r="50" spans="2:35" ht="21" customHeight="1">
      <c r="B50" s="357" t="s">
        <v>7</v>
      </c>
      <c r="C50" s="1668"/>
      <c r="D50" s="1650"/>
      <c r="E50" s="1650"/>
      <c r="F50" s="1665"/>
      <c r="H50" s="1307"/>
      <c r="I50" s="399"/>
      <c r="J50" s="400"/>
      <c r="K50" s="400"/>
      <c r="L50" s="400"/>
      <c r="M50" s="400"/>
      <c r="N50" s="401" t="s">
        <v>352</v>
      </c>
      <c r="P50" s="1307"/>
      <c r="Q50" s="399"/>
      <c r="R50" s="400"/>
      <c r="S50" s="400"/>
      <c r="T50" s="400"/>
      <c r="U50" s="400"/>
      <c r="V50" s="401" t="s">
        <v>1282</v>
      </c>
      <c r="X50" s="1307"/>
      <c r="Y50" s="399"/>
      <c r="Z50" s="400"/>
      <c r="AA50" s="400"/>
      <c r="AB50" s="400"/>
      <c r="AC50" s="400"/>
      <c r="AD50" s="401" t="s">
        <v>1283</v>
      </c>
      <c r="AF50" s="82"/>
      <c r="AG50" s="1295"/>
      <c r="AI50" s="9">
        <v>1</v>
      </c>
    </row>
    <row r="51" spans="2:35" ht="21" customHeight="1">
      <c r="B51" s="357" t="s">
        <v>7</v>
      </c>
      <c r="C51" s="1669"/>
      <c r="D51" s="1648"/>
      <c r="E51" s="1648"/>
      <c r="F51" s="1666"/>
      <c r="H51" s="1308" t="s">
        <v>353</v>
      </c>
      <c r="I51" s="18" t="s">
        <v>16</v>
      </c>
      <c r="J51" s="360"/>
      <c r="K51" s="360"/>
      <c r="L51" s="360"/>
      <c r="M51" s="360"/>
      <c r="N51" s="1811" t="s">
        <v>354</v>
      </c>
      <c r="P51" s="1308" t="s">
        <v>1284</v>
      </c>
      <c r="Q51" s="18" t="s">
        <v>1285</v>
      </c>
      <c r="R51" s="360"/>
      <c r="S51" s="360"/>
      <c r="T51" s="360"/>
      <c r="U51" s="360"/>
      <c r="V51" s="1811" t="s">
        <v>1286</v>
      </c>
      <c r="X51" s="1308" t="s">
        <v>1287</v>
      </c>
      <c r="Y51" s="18" t="s">
        <v>1288</v>
      </c>
      <c r="Z51" s="360"/>
      <c r="AA51" s="360"/>
      <c r="AB51" s="360"/>
      <c r="AC51" s="360"/>
      <c r="AD51" s="1811" t="s">
        <v>1289</v>
      </c>
      <c r="AF51" s="82"/>
      <c r="AG51" s="1295"/>
      <c r="AI51" s="9">
        <v>1</v>
      </c>
    </row>
    <row r="52" spans="2:35" ht="21" customHeight="1">
      <c r="B52" s="357" t="s">
        <v>7</v>
      </c>
      <c r="H52" s="1308"/>
      <c r="I52" s="402"/>
      <c r="J52" s="360"/>
      <c r="K52" s="360"/>
      <c r="L52" s="360"/>
      <c r="M52" s="360"/>
      <c r="N52" s="1811"/>
      <c r="P52" s="1308"/>
      <c r="Q52" s="402"/>
      <c r="R52" s="360"/>
      <c r="S52" s="360"/>
      <c r="T52" s="360"/>
      <c r="U52" s="360"/>
      <c r="V52" s="1811"/>
      <c r="X52" s="1308"/>
      <c r="Y52" s="402"/>
      <c r="Z52" s="360"/>
      <c r="AA52" s="360"/>
      <c r="AB52" s="360"/>
      <c r="AC52" s="360"/>
      <c r="AD52" s="1811"/>
      <c r="AF52" s="82"/>
      <c r="AG52" s="1295"/>
      <c r="AI52" s="9">
        <v>1</v>
      </c>
    </row>
    <row r="53" spans="2:35" ht="21" customHeight="1">
      <c r="B53" s="357" t="s">
        <v>7</v>
      </c>
      <c r="C53" s="1670" t="s">
        <v>1804</v>
      </c>
      <c r="D53" s="1671"/>
      <c r="E53" s="1671"/>
      <c r="F53" s="1672"/>
      <c r="H53" s="1309" t="s">
        <v>704</v>
      </c>
      <c r="I53" s="1812" t="s">
        <v>1290</v>
      </c>
      <c r="J53" s="1812"/>
      <c r="K53" s="1812"/>
      <c r="L53" s="1812"/>
      <c r="M53" s="360"/>
      <c r="N53" s="1811"/>
      <c r="P53" s="1309" t="s">
        <v>1291</v>
      </c>
      <c r="Q53" s="1812" t="s">
        <v>1292</v>
      </c>
      <c r="R53" s="1812"/>
      <c r="S53" s="1812"/>
      <c r="T53" s="1812"/>
      <c r="U53" s="360"/>
      <c r="V53" s="1811"/>
      <c r="X53" s="1309" t="s">
        <v>1293</v>
      </c>
      <c r="Y53" s="1812" t="s">
        <v>1294</v>
      </c>
      <c r="Z53" s="1812"/>
      <c r="AA53" s="1812"/>
      <c r="AB53" s="1812"/>
      <c r="AC53" s="360"/>
      <c r="AD53" s="1811"/>
      <c r="AF53" s="82"/>
      <c r="AG53" s="1295"/>
      <c r="AI53" s="9">
        <v>1</v>
      </c>
    </row>
    <row r="54" spans="2:35" ht="21" customHeight="1">
      <c r="B54" s="357" t="s">
        <v>7</v>
      </c>
      <c r="C54" s="1673"/>
      <c r="D54" s="1674"/>
      <c r="E54" s="1674"/>
      <c r="F54" s="1675"/>
      <c r="H54" s="1308"/>
      <c r="I54" s="1812"/>
      <c r="J54" s="1812"/>
      <c r="K54" s="1812"/>
      <c r="L54" s="1812"/>
      <c r="M54" s="360"/>
      <c r="N54" s="361"/>
      <c r="P54" s="1308"/>
      <c r="Q54" s="1812"/>
      <c r="R54" s="1812"/>
      <c r="S54" s="1812"/>
      <c r="T54" s="1812"/>
      <c r="U54" s="360"/>
      <c r="V54" s="361"/>
      <c r="X54" s="1308"/>
      <c r="Y54" s="1812"/>
      <c r="Z54" s="1812"/>
      <c r="AA54" s="1812"/>
      <c r="AB54" s="1812"/>
      <c r="AC54" s="360"/>
      <c r="AD54" s="361"/>
      <c r="AF54" s="82"/>
      <c r="AG54" s="1295"/>
      <c r="AI54" s="9">
        <v>1</v>
      </c>
    </row>
    <row r="55" spans="2:35" ht="21" customHeight="1">
      <c r="B55" s="357" t="s">
        <v>7</v>
      </c>
      <c r="C55" s="1676"/>
      <c r="D55" s="1677"/>
      <c r="E55" s="1677"/>
      <c r="F55" s="1678"/>
      <c r="H55" s="1308"/>
      <c r="I55" s="403"/>
      <c r="J55" s="404"/>
      <c r="K55" s="404"/>
      <c r="L55" s="404"/>
      <c r="M55" s="360"/>
      <c r="N55" s="361"/>
      <c r="P55" s="1308"/>
      <c r="Q55" s="403"/>
      <c r="R55" s="404"/>
      <c r="S55" s="404"/>
      <c r="T55" s="404"/>
      <c r="U55" s="360"/>
      <c r="V55" s="361"/>
      <c r="X55" s="1308"/>
      <c r="Y55" s="403"/>
      <c r="Z55" s="404"/>
      <c r="AA55" s="404"/>
      <c r="AB55" s="404"/>
      <c r="AC55" s="360"/>
      <c r="AD55" s="361"/>
      <c r="AF55" s="82"/>
      <c r="AG55" s="1295"/>
      <c r="AI55" s="9">
        <v>1</v>
      </c>
    </row>
    <row r="56" spans="2:35" ht="21" customHeight="1">
      <c r="B56" s="357" t="s">
        <v>7</v>
      </c>
      <c r="C56" s="1658" t="s">
        <v>1805</v>
      </c>
      <c r="D56" s="1659"/>
      <c r="E56" s="1659"/>
      <c r="F56" s="1660"/>
      <c r="H56" s="1308"/>
      <c r="I56" s="403" t="s">
        <v>355</v>
      </c>
      <c r="J56" s="404"/>
      <c r="K56" s="404"/>
      <c r="L56" s="404"/>
      <c r="M56" s="360"/>
      <c r="N56" s="361"/>
      <c r="P56" s="1308"/>
      <c r="Q56" s="403" t="s">
        <v>1295</v>
      </c>
      <c r="R56" s="404"/>
      <c r="S56" s="404"/>
      <c r="T56" s="404"/>
      <c r="U56" s="360"/>
      <c r="V56" s="361"/>
      <c r="X56" s="1308"/>
      <c r="Y56" s="403" t="s">
        <v>1296</v>
      </c>
      <c r="Z56" s="404"/>
      <c r="AA56" s="404"/>
      <c r="AB56" s="404"/>
      <c r="AC56" s="360"/>
      <c r="AD56" s="361"/>
      <c r="AF56" s="82"/>
      <c r="AG56" s="1295"/>
      <c r="AI56" s="9">
        <v>1</v>
      </c>
    </row>
    <row r="57" spans="2:35" ht="21" customHeight="1">
      <c r="B57" s="357" t="s">
        <v>7</v>
      </c>
      <c r="C57" s="1661"/>
      <c r="D57" s="1662"/>
      <c r="E57" s="1662"/>
      <c r="F57" s="1663"/>
      <c r="H57" s="1310"/>
      <c r="I57" s="405"/>
      <c r="J57" s="360"/>
      <c r="K57" s="360"/>
      <c r="L57" s="360"/>
      <c r="M57" s="360"/>
      <c r="N57" s="361"/>
      <c r="P57" s="1310"/>
      <c r="Q57" s="405"/>
      <c r="R57" s="360"/>
      <c r="S57" s="360"/>
      <c r="T57" s="360"/>
      <c r="U57" s="360"/>
      <c r="V57" s="361"/>
      <c r="X57" s="1310"/>
      <c r="Y57" s="405"/>
      <c r="Z57" s="360"/>
      <c r="AA57" s="360"/>
      <c r="AB57" s="360"/>
      <c r="AC57" s="360"/>
      <c r="AD57" s="361"/>
      <c r="AF57" s="82"/>
      <c r="AG57" s="1295"/>
      <c r="AI57" s="9">
        <v>1</v>
      </c>
    </row>
    <row r="58" spans="2:35" ht="21" customHeight="1">
      <c r="B58" s="357" t="s">
        <v>7</v>
      </c>
      <c r="C58" s="1679" t="s">
        <v>1759</v>
      </c>
      <c r="D58" s="1681" t="s">
        <v>1760</v>
      </c>
      <c r="E58" s="1646" t="s">
        <v>1798</v>
      </c>
      <c r="F58" s="1647"/>
      <c r="H58" s="1311" t="s">
        <v>356</v>
      </c>
      <c r="I58" s="406"/>
      <c r="J58" s="407"/>
      <c r="K58" s="408"/>
      <c r="L58" s="360"/>
      <c r="M58" s="360"/>
      <c r="N58" s="361"/>
      <c r="P58" s="1311" t="s">
        <v>1297</v>
      </c>
      <c r="Q58" s="406"/>
      <c r="R58" s="407"/>
      <c r="S58" s="408"/>
      <c r="T58" s="360"/>
      <c r="U58" s="360"/>
      <c r="V58" s="361"/>
      <c r="X58" s="1311" t="s">
        <v>1298</v>
      </c>
      <c r="Y58" s="406"/>
      <c r="Z58" s="407"/>
      <c r="AA58" s="408"/>
      <c r="AB58" s="360"/>
      <c r="AC58" s="360"/>
      <c r="AD58" s="361"/>
      <c r="AF58" s="82"/>
      <c r="AG58" s="1295"/>
      <c r="AI58" s="9">
        <v>1</v>
      </c>
    </row>
    <row r="59" spans="2:35" ht="21" customHeight="1">
      <c r="B59" s="357" t="s">
        <v>7</v>
      </c>
      <c r="C59" s="1680"/>
      <c r="D59" s="1682"/>
      <c r="E59" s="1648"/>
      <c r="F59" s="1649"/>
      <c r="H59" s="1291"/>
      <c r="I59" s="360"/>
      <c r="J59" s="409" t="str">
        <f>IF(ISTEXT(K59),"Recette mère ►",#REF!)</f>
        <v>Recette mère ►</v>
      </c>
      <c r="K59" s="79" t="s">
        <v>357</v>
      </c>
      <c r="L59" s="360"/>
      <c r="M59" s="360"/>
      <c r="N59" s="361"/>
      <c r="P59" s="1291"/>
      <c r="Q59" s="360"/>
      <c r="R59" s="409" t="s">
        <v>1299</v>
      </c>
      <c r="S59" s="79" t="s">
        <v>1300</v>
      </c>
      <c r="T59" s="360"/>
      <c r="U59" s="360"/>
      <c r="V59" s="361"/>
      <c r="X59" s="1291"/>
      <c r="Y59" s="360"/>
      <c r="Z59" s="409" t="s">
        <v>1301</v>
      </c>
      <c r="AA59" s="79" t="s">
        <v>1302</v>
      </c>
      <c r="AB59" s="360"/>
      <c r="AC59" s="360"/>
      <c r="AD59" s="361"/>
      <c r="AF59" s="82"/>
      <c r="AG59" s="1295"/>
      <c r="AI59" s="9">
        <v>1</v>
      </c>
    </row>
    <row r="60" spans="2:35" ht="21" customHeight="1">
      <c r="B60" s="357" t="s">
        <v>7</v>
      </c>
      <c r="C60" s="1680"/>
      <c r="D60" s="1682"/>
      <c r="E60" s="1646" t="s">
        <v>1756</v>
      </c>
      <c r="F60" s="1647"/>
      <c r="H60" s="1291"/>
      <c r="I60" s="360"/>
      <c r="J60" s="360"/>
      <c r="K60" s="360"/>
      <c r="L60" s="360"/>
      <c r="M60" s="360"/>
      <c r="N60" s="361"/>
      <c r="P60" s="1291"/>
      <c r="Q60" s="360"/>
      <c r="R60" s="360"/>
      <c r="S60" s="360"/>
      <c r="T60" s="360"/>
      <c r="U60" s="360"/>
      <c r="V60" s="361"/>
      <c r="X60" s="1291"/>
      <c r="Y60" s="360"/>
      <c r="Z60" s="360"/>
      <c r="AA60" s="360"/>
      <c r="AB60" s="360"/>
      <c r="AC60" s="360"/>
      <c r="AD60" s="361"/>
      <c r="AF60" s="82"/>
      <c r="AG60" s="1295"/>
      <c r="AI60" s="9">
        <v>1</v>
      </c>
    </row>
    <row r="61" spans="2:35" ht="21" customHeight="1">
      <c r="B61" s="357" t="s">
        <v>7</v>
      </c>
      <c r="C61" s="1680"/>
      <c r="D61" s="1682"/>
      <c r="E61" s="1648"/>
      <c r="F61" s="1649"/>
      <c r="H61" s="1291"/>
      <c r="I61" s="410" t="s">
        <v>358</v>
      </c>
      <c r="J61" s="411"/>
      <c r="K61" s="412"/>
      <c r="L61" s="360"/>
      <c r="M61" s="360"/>
      <c r="N61" s="361"/>
      <c r="P61" s="1291"/>
      <c r="Q61" s="410" t="s">
        <v>1303</v>
      </c>
      <c r="R61" s="411"/>
      <c r="S61" s="412"/>
      <c r="T61" s="360"/>
      <c r="U61" s="360"/>
      <c r="V61" s="361"/>
      <c r="X61" s="1291"/>
      <c r="Y61" s="410" t="s">
        <v>1304</v>
      </c>
      <c r="Z61" s="411"/>
      <c r="AA61" s="412"/>
      <c r="AB61" s="360"/>
      <c r="AC61" s="360"/>
      <c r="AD61" s="361"/>
      <c r="AF61" s="82"/>
      <c r="AG61" s="1295"/>
      <c r="AI61" s="9">
        <v>1</v>
      </c>
    </row>
    <row r="62" spans="2:35" ht="21" customHeight="1">
      <c r="B62" s="357" t="s">
        <v>7</v>
      </c>
      <c r="C62" s="1680"/>
      <c r="D62" s="1682"/>
      <c r="E62" s="1646" t="s">
        <v>1757</v>
      </c>
      <c r="F62" s="1647"/>
      <c r="H62" s="1291"/>
      <c r="I62" s="1800" t="s">
        <v>359</v>
      </c>
      <c r="J62" s="413" t="s">
        <v>360</v>
      </c>
      <c r="K62" s="944"/>
      <c r="L62" s="360"/>
      <c r="M62" s="360"/>
      <c r="N62" s="361"/>
      <c r="P62" s="1291"/>
      <c r="Q62" s="1803" t="s">
        <v>1305</v>
      </c>
      <c r="R62" s="413" t="s">
        <v>1306</v>
      </c>
      <c r="S62" s="944"/>
      <c r="T62" s="360"/>
      <c r="U62" s="360"/>
      <c r="V62" s="361"/>
      <c r="X62" s="1291"/>
      <c r="Y62" s="1800" t="s">
        <v>1307</v>
      </c>
      <c r="Z62" s="413" t="s">
        <v>1308</v>
      </c>
      <c r="AA62" s="944"/>
      <c r="AB62" s="360"/>
      <c r="AC62" s="360"/>
      <c r="AD62" s="361"/>
      <c r="AF62" s="82"/>
      <c r="AG62" s="1295"/>
      <c r="AI62" s="9">
        <v>1</v>
      </c>
    </row>
    <row r="63" spans="2:35" ht="21" customHeight="1">
      <c r="B63" s="357" t="s">
        <v>7</v>
      </c>
      <c r="C63" s="1680"/>
      <c r="D63" s="1682"/>
      <c r="E63" s="1648"/>
      <c r="F63" s="1649"/>
      <c r="H63" s="1291"/>
      <c r="I63" s="1801"/>
      <c r="J63" s="413" t="s">
        <v>361</v>
      </c>
      <c r="K63" s="944"/>
      <c r="L63" s="360"/>
      <c r="M63" s="360"/>
      <c r="N63" s="361"/>
      <c r="P63" s="1291"/>
      <c r="Q63" s="1803"/>
      <c r="R63" s="413" t="s">
        <v>361</v>
      </c>
      <c r="S63" s="944"/>
      <c r="T63" s="360"/>
      <c r="U63" s="360"/>
      <c r="V63" s="361"/>
      <c r="X63" s="1291"/>
      <c r="Y63" s="1801"/>
      <c r="Z63" s="413" t="s">
        <v>361</v>
      </c>
      <c r="AA63" s="944"/>
      <c r="AB63" s="360"/>
      <c r="AC63" s="360"/>
      <c r="AD63" s="361"/>
      <c r="AF63" s="82"/>
      <c r="AG63" s="1295"/>
      <c r="AI63" s="9">
        <v>1</v>
      </c>
    </row>
    <row r="64" spans="2:35" ht="21" customHeight="1">
      <c r="B64" s="357" t="s">
        <v>7</v>
      </c>
      <c r="C64" s="1680"/>
      <c r="D64" s="1682"/>
      <c r="E64" s="1646" t="s">
        <v>1758</v>
      </c>
      <c r="F64" s="1647"/>
      <c r="H64" s="1291"/>
      <c r="I64" s="1801"/>
      <c r="J64" s="413" t="s">
        <v>362</v>
      </c>
      <c r="K64" s="944"/>
      <c r="L64" s="360"/>
      <c r="M64" s="360"/>
      <c r="N64" s="361"/>
      <c r="P64" s="1291"/>
      <c r="Q64" s="1803"/>
      <c r="R64" s="413" t="s">
        <v>1309</v>
      </c>
      <c r="S64" s="944"/>
      <c r="T64" s="360"/>
      <c r="U64" s="360"/>
      <c r="V64" s="361"/>
      <c r="X64" s="1291"/>
      <c r="Y64" s="1801"/>
      <c r="Z64" s="413" t="s">
        <v>1310</v>
      </c>
      <c r="AA64" s="944"/>
      <c r="AB64" s="360"/>
      <c r="AC64" s="360"/>
      <c r="AD64" s="361"/>
      <c r="AF64" s="82"/>
      <c r="AG64" s="1295"/>
      <c r="AI64" s="9">
        <v>1</v>
      </c>
    </row>
    <row r="65" spans="2:35" ht="21" customHeight="1">
      <c r="B65" s="357" t="s">
        <v>7</v>
      </c>
      <c r="C65" s="1680"/>
      <c r="D65" s="1410"/>
      <c r="E65" s="1650"/>
      <c r="F65" s="1651"/>
      <c r="H65" s="1291"/>
      <c r="I65" s="1801"/>
      <c r="J65" s="413" t="s">
        <v>363</v>
      </c>
      <c r="K65" s="944"/>
      <c r="L65" s="360"/>
      <c r="M65" s="360"/>
      <c r="N65" s="361"/>
      <c r="P65" s="1291"/>
      <c r="Q65" s="1803"/>
      <c r="R65" s="413" t="s">
        <v>1311</v>
      </c>
      <c r="S65" s="944"/>
      <c r="T65" s="360"/>
      <c r="U65" s="360"/>
      <c r="V65" s="361"/>
      <c r="X65" s="1291"/>
      <c r="Y65" s="1801"/>
      <c r="Z65" s="413" t="s">
        <v>1311</v>
      </c>
      <c r="AA65" s="944"/>
      <c r="AB65" s="360"/>
      <c r="AC65" s="360"/>
      <c r="AD65" s="361"/>
      <c r="AF65" s="82"/>
      <c r="AG65" s="1295"/>
      <c r="AI65" s="9">
        <v>1</v>
      </c>
    </row>
    <row r="66" spans="2:35" ht="21" customHeight="1">
      <c r="B66" s="357" t="s">
        <v>7</v>
      </c>
      <c r="C66" s="1652" t="s">
        <v>1761</v>
      </c>
      <c r="D66" s="1653"/>
      <c r="E66" s="1653"/>
      <c r="F66" s="1654"/>
      <c r="H66" s="1291"/>
      <c r="I66" s="1801"/>
      <c r="J66" s="413" t="s">
        <v>364</v>
      </c>
      <c r="K66" s="944"/>
      <c r="L66" s="360"/>
      <c r="M66" s="360"/>
      <c r="N66" s="361"/>
      <c r="P66" s="1291"/>
      <c r="Q66" s="1803"/>
      <c r="R66" s="413" t="s">
        <v>1312</v>
      </c>
      <c r="S66" s="944"/>
      <c r="T66" s="360"/>
      <c r="U66" s="360"/>
      <c r="V66" s="361"/>
      <c r="X66" s="1291"/>
      <c r="Y66" s="1801"/>
      <c r="Z66" s="413" t="s">
        <v>1313</v>
      </c>
      <c r="AA66" s="944"/>
      <c r="AB66" s="360"/>
      <c r="AC66" s="360"/>
      <c r="AD66" s="361"/>
      <c r="AF66" s="82"/>
      <c r="AG66" s="1295"/>
      <c r="AI66" s="9">
        <v>1</v>
      </c>
    </row>
    <row r="67" spans="2:35" ht="21" customHeight="1">
      <c r="B67" s="357" t="s">
        <v>7</v>
      </c>
      <c r="C67" s="1655"/>
      <c r="D67" s="1656"/>
      <c r="E67" s="1656"/>
      <c r="F67" s="1657"/>
      <c r="H67" s="1291"/>
      <c r="I67" s="1802"/>
      <c r="J67" s="414" t="s">
        <v>365</v>
      </c>
      <c r="K67" s="415"/>
      <c r="L67" s="360"/>
      <c r="M67" s="360"/>
      <c r="N67" s="361"/>
      <c r="P67" s="1291"/>
      <c r="Q67" s="1804"/>
      <c r="R67" s="414" t="s">
        <v>1314</v>
      </c>
      <c r="S67" s="415"/>
      <c r="T67" s="360"/>
      <c r="U67" s="360"/>
      <c r="V67" s="361"/>
      <c r="X67" s="1291"/>
      <c r="Y67" s="1802"/>
      <c r="Z67" s="414" t="s">
        <v>1315</v>
      </c>
      <c r="AA67" s="415"/>
      <c r="AB67" s="360"/>
      <c r="AC67" s="360"/>
      <c r="AD67" s="361"/>
      <c r="AF67" s="82"/>
      <c r="AG67" s="1295"/>
      <c r="AI67" s="9">
        <v>1</v>
      </c>
    </row>
    <row r="68" spans="2:35" ht="21" customHeight="1">
      <c r="B68" s="357" t="s">
        <v>7</v>
      </c>
      <c r="H68" s="1312"/>
      <c r="I68" s="416"/>
      <c r="J68" s="417"/>
      <c r="K68" s="360"/>
      <c r="L68" s="360"/>
      <c r="M68" s="360"/>
      <c r="N68" s="361"/>
      <c r="P68" s="1312"/>
      <c r="Q68" s="416"/>
      <c r="R68" s="417"/>
      <c r="S68" s="360"/>
      <c r="T68" s="360"/>
      <c r="U68" s="360"/>
      <c r="V68" s="361"/>
      <c r="X68" s="1312"/>
      <c r="Y68" s="416"/>
      <c r="Z68" s="417"/>
      <c r="AA68" s="360"/>
      <c r="AB68" s="360"/>
      <c r="AC68" s="360"/>
      <c r="AD68" s="361"/>
      <c r="AF68" s="82"/>
      <c r="AG68" s="1295"/>
      <c r="AI68" s="9">
        <v>1</v>
      </c>
    </row>
    <row r="69" spans="2:35" ht="21" customHeight="1">
      <c r="B69" s="357" t="s">
        <v>7</v>
      </c>
      <c r="H69" s="1313" t="s">
        <v>18</v>
      </c>
      <c r="I69" s="418"/>
      <c r="J69" s="419"/>
      <c r="K69" s="419"/>
      <c r="L69" s="420" t="s">
        <v>19</v>
      </c>
      <c r="M69" s="23">
        <v>20</v>
      </c>
      <c r="N69" s="421" t="s">
        <v>247</v>
      </c>
      <c r="P69" s="1313" t="s">
        <v>18</v>
      </c>
      <c r="Q69" s="418"/>
      <c r="R69" s="419"/>
      <c r="S69" s="419"/>
      <c r="T69" s="420" t="s">
        <v>19</v>
      </c>
      <c r="U69" s="23">
        <v>20</v>
      </c>
      <c r="V69" s="421" t="s">
        <v>247</v>
      </c>
      <c r="X69" s="1313" t="s">
        <v>1316</v>
      </c>
      <c r="Y69" s="418"/>
      <c r="Z69" s="419"/>
      <c r="AA69" s="419"/>
      <c r="AB69" s="420" t="s">
        <v>1317</v>
      </c>
      <c r="AC69" s="23">
        <v>20</v>
      </c>
      <c r="AD69" s="421" t="s">
        <v>1239</v>
      </c>
      <c r="AF69" s="82"/>
      <c r="AG69" s="1295"/>
      <c r="AI69" s="9">
        <v>1</v>
      </c>
    </row>
    <row r="70" spans="2:35" ht="21" customHeight="1">
      <c r="B70" s="357" t="s">
        <v>7</v>
      </c>
      <c r="H70" s="1314">
        <v>10</v>
      </c>
      <c r="I70" s="422" t="s">
        <v>187</v>
      </c>
      <c r="J70" s="419"/>
      <c r="K70" s="419"/>
      <c r="L70" s="423"/>
      <c r="M70" s="424" t="s">
        <v>21</v>
      </c>
      <c r="N70" s="425" t="s">
        <v>22</v>
      </c>
      <c r="P70" s="1314">
        <v>10</v>
      </c>
      <c r="Q70" s="422" t="s">
        <v>187</v>
      </c>
      <c r="R70" s="419"/>
      <c r="S70" s="419"/>
      <c r="T70" s="423"/>
      <c r="U70" s="424" t="s">
        <v>21</v>
      </c>
      <c r="V70" s="425" t="s">
        <v>22</v>
      </c>
      <c r="X70" s="1314">
        <v>10</v>
      </c>
      <c r="Y70" s="422" t="s">
        <v>1239</v>
      </c>
      <c r="Z70" s="419"/>
      <c r="AA70" s="419"/>
      <c r="AB70" s="423"/>
      <c r="AC70" s="424" t="s">
        <v>21</v>
      </c>
      <c r="AD70" s="425" t="s">
        <v>22</v>
      </c>
      <c r="AF70" s="82"/>
      <c r="AG70" s="1295"/>
      <c r="AI70" s="9">
        <v>1</v>
      </c>
    </row>
    <row r="71" spans="2:35" ht="21" customHeight="1">
      <c r="B71" s="357" t="s">
        <v>7</v>
      </c>
      <c r="H71" s="1315" t="s">
        <v>43</v>
      </c>
      <c r="I71" s="426">
        <v>3.4219999999999997</v>
      </c>
      <c r="J71" s="419"/>
      <c r="K71" s="419"/>
      <c r="L71" s="427" t="s">
        <v>24</v>
      </c>
      <c r="M71" s="428">
        <v>10</v>
      </c>
      <c r="N71" s="30" t="s">
        <v>247</v>
      </c>
      <c r="P71" s="1315" t="s">
        <v>43</v>
      </c>
      <c r="Q71" s="426">
        <v>3.4219999999999997</v>
      </c>
      <c r="R71" s="419"/>
      <c r="S71" s="419"/>
      <c r="T71" s="427" t="s">
        <v>24</v>
      </c>
      <c r="U71" s="428">
        <v>10</v>
      </c>
      <c r="V71" s="30" t="s">
        <v>247</v>
      </c>
      <c r="X71" s="1315" t="s">
        <v>43</v>
      </c>
      <c r="Y71" s="426">
        <v>3.4219999999999997</v>
      </c>
      <c r="Z71" s="419"/>
      <c r="AA71" s="419"/>
      <c r="AB71" s="427" t="s">
        <v>24</v>
      </c>
      <c r="AC71" s="428">
        <v>10</v>
      </c>
      <c r="AD71" s="30" t="s">
        <v>1239</v>
      </c>
      <c r="AF71" s="82"/>
      <c r="AG71" s="1295"/>
      <c r="AI71" s="9">
        <v>1</v>
      </c>
    </row>
    <row r="72" spans="2:35" ht="21" customHeight="1">
      <c r="B72" s="357" t="s">
        <v>7</v>
      </c>
      <c r="H72" s="1291"/>
      <c r="I72" s="360"/>
      <c r="J72" s="360"/>
      <c r="K72" s="360"/>
      <c r="L72" s="360"/>
      <c r="M72" s="360"/>
      <c r="N72" s="361"/>
      <c r="P72" s="1291"/>
      <c r="Q72" s="360"/>
      <c r="R72" s="360"/>
      <c r="S72" s="360"/>
      <c r="T72" s="360"/>
      <c r="U72" s="360"/>
      <c r="V72" s="361"/>
      <c r="X72" s="1291"/>
      <c r="Y72" s="360"/>
      <c r="Z72" s="360"/>
      <c r="AA72" s="360"/>
      <c r="AB72" s="360"/>
      <c r="AC72" s="360"/>
      <c r="AD72" s="361"/>
      <c r="AE72" t="s">
        <v>7</v>
      </c>
      <c r="AF72" s="82"/>
      <c r="AG72" s="1295"/>
      <c r="AI72" s="9">
        <v>1</v>
      </c>
    </row>
    <row r="73" spans="2:35" ht="21" customHeight="1">
      <c r="B73" s="357" t="s">
        <v>7</v>
      </c>
      <c r="H73" s="1301"/>
      <c r="I73" s="381"/>
      <c r="J73" s="382"/>
      <c r="K73" s="381"/>
      <c r="L73" s="381"/>
      <c r="M73" s="381"/>
      <c r="N73" s="383"/>
      <c r="P73" s="1301"/>
      <c r="Q73" s="381"/>
      <c r="R73" s="382"/>
      <c r="S73" s="381"/>
      <c r="T73" s="381"/>
      <c r="U73" s="381"/>
      <c r="V73" s="383"/>
      <c r="X73" s="1301"/>
      <c r="Y73" s="381"/>
      <c r="Z73" s="382"/>
      <c r="AA73" s="381"/>
      <c r="AB73" s="381"/>
      <c r="AC73" s="381"/>
      <c r="AD73" s="383"/>
      <c r="AF73" s="82"/>
      <c r="AG73" s="1295"/>
      <c r="AI73" s="9">
        <v>1</v>
      </c>
    </row>
    <row r="74" spans="2:35" ht="21" customHeight="1">
      <c r="B74" s="357" t="s">
        <v>7</v>
      </c>
      <c r="H74" s="1291"/>
      <c r="I74" s="360"/>
      <c r="J74" s="360"/>
      <c r="K74" s="360"/>
      <c r="L74" s="360"/>
      <c r="M74" s="360"/>
      <c r="N74" s="361"/>
      <c r="P74" s="1291"/>
      <c r="Q74" s="360"/>
      <c r="R74" s="360"/>
      <c r="S74" s="360"/>
      <c r="T74" s="360"/>
      <c r="U74" s="360"/>
      <c r="V74" s="361"/>
      <c r="X74" s="1291"/>
      <c r="Y74" s="360"/>
      <c r="Z74" s="360"/>
      <c r="AA74" s="360"/>
      <c r="AB74" s="360"/>
      <c r="AC74" s="360"/>
      <c r="AD74" s="361"/>
      <c r="AF74" s="82"/>
      <c r="AG74" s="1295"/>
      <c r="AI74" s="9">
        <v>1</v>
      </c>
    </row>
    <row r="75" spans="2:35" ht="21" customHeight="1">
      <c r="B75" s="357" t="s">
        <v>7</v>
      </c>
      <c r="H75" s="1316" t="s">
        <v>366</v>
      </c>
      <c r="I75" s="360"/>
      <c r="J75" s="360"/>
      <c r="K75" s="360"/>
      <c r="L75" s="360"/>
      <c r="M75" s="360"/>
      <c r="N75" s="361"/>
      <c r="P75" s="1316" t="s">
        <v>1318</v>
      </c>
      <c r="Q75" s="360"/>
      <c r="R75" s="360"/>
      <c r="S75" s="360"/>
      <c r="T75" s="360"/>
      <c r="U75" s="360"/>
      <c r="V75" s="361"/>
      <c r="X75" s="1316" t="s">
        <v>1319</v>
      </c>
      <c r="Y75" s="360"/>
      <c r="Z75" s="360"/>
      <c r="AA75" s="360"/>
      <c r="AB75" s="360"/>
      <c r="AC75" s="360"/>
      <c r="AD75" s="361"/>
      <c r="AF75" s="82"/>
      <c r="AG75" s="1295"/>
      <c r="AI75" s="9">
        <v>1</v>
      </c>
    </row>
    <row r="76" spans="2:35" ht="21" customHeight="1">
      <c r="B76" s="357" t="s">
        <v>7</v>
      </c>
      <c r="H76" s="1316"/>
      <c r="I76" s="360"/>
      <c r="J76" s="360"/>
      <c r="K76" s="360"/>
      <c r="L76" s="360"/>
      <c r="M76" s="360"/>
      <c r="N76" s="361"/>
      <c r="P76" s="1316"/>
      <c r="Q76" s="360"/>
      <c r="R76" s="360"/>
      <c r="S76" s="360"/>
      <c r="T76" s="360"/>
      <c r="U76" s="360"/>
      <c r="V76" s="361"/>
      <c r="X76" s="1316"/>
      <c r="Y76" s="360"/>
      <c r="Z76" s="360"/>
      <c r="AA76" s="360"/>
      <c r="AB76" s="360"/>
      <c r="AC76" s="360"/>
      <c r="AD76" s="361"/>
      <c r="AF76" s="82"/>
      <c r="AG76" s="1295"/>
      <c r="AI76" s="9">
        <v>1</v>
      </c>
    </row>
    <row r="77" spans="2:35" ht="21" customHeight="1">
      <c r="B77" s="357" t="s">
        <v>7</v>
      </c>
      <c r="H77" s="1796" t="s">
        <v>367</v>
      </c>
      <c r="I77" s="1797" t="s">
        <v>368</v>
      </c>
      <c r="J77" s="1797"/>
      <c r="K77" s="1797"/>
      <c r="L77" s="1797"/>
      <c r="M77" s="1797"/>
      <c r="N77" s="1798"/>
      <c r="P77" s="1796" t="s">
        <v>1320</v>
      </c>
      <c r="Q77" s="1797" t="s">
        <v>1321</v>
      </c>
      <c r="R77" s="1797"/>
      <c r="S77" s="1797"/>
      <c r="T77" s="1797"/>
      <c r="U77" s="1797"/>
      <c r="V77" s="1798"/>
      <c r="X77" s="1799" t="s">
        <v>1322</v>
      </c>
      <c r="Y77" s="1797" t="s">
        <v>1323</v>
      </c>
      <c r="Z77" s="1797"/>
      <c r="AA77" s="1797"/>
      <c r="AB77" s="1797"/>
      <c r="AC77" s="1797"/>
      <c r="AD77" s="1798"/>
      <c r="AF77" s="82"/>
      <c r="AG77" s="1295"/>
      <c r="AI77" s="9">
        <v>1</v>
      </c>
    </row>
    <row r="78" spans="2:35" ht="21" customHeight="1">
      <c r="B78" s="357" t="s">
        <v>7</v>
      </c>
      <c r="H78" s="1796"/>
      <c r="I78" s="1797"/>
      <c r="J78" s="1797"/>
      <c r="K78" s="1797"/>
      <c r="L78" s="1797"/>
      <c r="M78" s="1797"/>
      <c r="N78" s="1798"/>
      <c r="P78" s="1796"/>
      <c r="Q78" s="1797"/>
      <c r="R78" s="1797"/>
      <c r="S78" s="1797"/>
      <c r="T78" s="1797"/>
      <c r="U78" s="1797"/>
      <c r="V78" s="1798"/>
      <c r="X78" s="1799"/>
      <c r="Y78" s="1797"/>
      <c r="Z78" s="1797"/>
      <c r="AA78" s="1797"/>
      <c r="AB78" s="1797"/>
      <c r="AC78" s="1797"/>
      <c r="AD78" s="1798"/>
      <c r="AF78" s="82"/>
      <c r="AG78" s="1295"/>
      <c r="AI78" s="9">
        <v>1</v>
      </c>
    </row>
    <row r="79" spans="2:35" ht="21" customHeight="1">
      <c r="B79" s="357" t="s">
        <v>7</v>
      </c>
      <c r="H79" s="1796"/>
      <c r="I79" s="429" t="s">
        <v>369</v>
      </c>
      <c r="J79" s="429"/>
      <c r="K79" s="429"/>
      <c r="L79" s="429"/>
      <c r="M79" s="430"/>
      <c r="N79" s="431"/>
      <c r="P79" s="1796"/>
      <c r="Q79" s="429" t="s">
        <v>1324</v>
      </c>
      <c r="R79" s="429"/>
      <c r="S79" s="429"/>
      <c r="T79" s="429"/>
      <c r="U79" s="430"/>
      <c r="V79" s="431"/>
      <c r="X79" s="1799"/>
      <c r="Y79" s="429" t="s">
        <v>1325</v>
      </c>
      <c r="Z79" s="429"/>
      <c r="AA79" s="429"/>
      <c r="AB79" s="429"/>
      <c r="AC79" s="430"/>
      <c r="AD79" s="431"/>
      <c r="AF79" s="82"/>
      <c r="AG79" s="1295"/>
      <c r="AI79" s="9">
        <v>1</v>
      </c>
    </row>
    <row r="80" spans="2:35" ht="21" customHeight="1">
      <c r="B80" s="357" t="s">
        <v>7</v>
      </c>
      <c r="H80" s="1796"/>
      <c r="I80" s="429" t="s">
        <v>370</v>
      </c>
      <c r="J80" s="432"/>
      <c r="K80" s="432"/>
      <c r="L80" s="432"/>
      <c r="M80" s="430"/>
      <c r="N80" s="431"/>
      <c r="P80" s="1796"/>
      <c r="Q80" s="429" t="s">
        <v>1326</v>
      </c>
      <c r="R80" s="432"/>
      <c r="S80" s="432"/>
      <c r="T80" s="432"/>
      <c r="U80" s="430"/>
      <c r="V80" s="431"/>
      <c r="X80" s="1799"/>
      <c r="Y80" s="429" t="s">
        <v>1327</v>
      </c>
      <c r="Z80" s="432"/>
      <c r="AA80" s="432"/>
      <c r="AB80" s="432"/>
      <c r="AC80" s="430"/>
      <c r="AD80" s="431"/>
      <c r="AF80" s="82"/>
      <c r="AG80" s="1295"/>
      <c r="AI80" s="9">
        <v>1</v>
      </c>
    </row>
    <row r="81" spans="2:35" ht="21" customHeight="1">
      <c r="B81" s="357" t="s">
        <v>7</v>
      </c>
      <c r="H81" s="1316"/>
      <c r="I81" s="429"/>
      <c r="J81" s="432"/>
      <c r="K81" s="432"/>
      <c r="L81" s="432"/>
      <c r="M81" s="430"/>
      <c r="N81" s="431"/>
      <c r="P81" s="1316"/>
      <c r="Q81" s="429"/>
      <c r="R81" s="432"/>
      <c r="S81" s="432"/>
      <c r="T81" s="432"/>
      <c r="U81" s="430"/>
      <c r="V81" s="431"/>
      <c r="X81" s="1316"/>
      <c r="Y81" s="429"/>
      <c r="Z81" s="432"/>
      <c r="AA81" s="432"/>
      <c r="AB81" s="432"/>
      <c r="AC81" s="430"/>
      <c r="AD81" s="431"/>
      <c r="AF81" s="82"/>
      <c r="AG81" s="1295"/>
      <c r="AI81" s="9">
        <v>1</v>
      </c>
    </row>
    <row r="82" spans="2:35" ht="21" customHeight="1">
      <c r="B82" s="357" t="s">
        <v>7</v>
      </c>
      <c r="H82" s="1317" t="s">
        <v>371</v>
      </c>
      <c r="I82" s="360"/>
      <c r="J82" s="360"/>
      <c r="K82" s="360"/>
      <c r="L82" s="360"/>
      <c r="M82" s="360"/>
      <c r="N82" s="361"/>
      <c r="P82" s="1317" t="s">
        <v>1328</v>
      </c>
      <c r="Q82" s="360"/>
      <c r="R82" s="360"/>
      <c r="S82" s="360"/>
      <c r="T82" s="360"/>
      <c r="U82" s="360"/>
      <c r="V82" s="361"/>
      <c r="X82" s="1317" t="s">
        <v>1329</v>
      </c>
      <c r="Y82" s="360"/>
      <c r="Z82" s="360"/>
      <c r="AA82" s="360"/>
      <c r="AB82" s="360"/>
      <c r="AC82" s="360"/>
      <c r="AD82" s="361"/>
      <c r="AF82" s="82"/>
      <c r="AG82" s="1295"/>
      <c r="AI82" s="9">
        <v>1</v>
      </c>
    </row>
    <row r="83" spans="2:35" ht="21" customHeight="1">
      <c r="B83" s="357" t="s">
        <v>7</v>
      </c>
      <c r="H83" s="1291"/>
      <c r="I83" s="360"/>
      <c r="J83" s="360"/>
      <c r="K83" s="360"/>
      <c r="L83" s="360"/>
      <c r="M83" s="360"/>
      <c r="N83" s="361"/>
      <c r="P83" s="1291"/>
      <c r="Q83" s="360"/>
      <c r="R83" s="360"/>
      <c r="S83" s="360"/>
      <c r="T83" s="360"/>
      <c r="U83" s="360"/>
      <c r="V83" s="361"/>
      <c r="X83" s="1291"/>
      <c r="Y83" s="360"/>
      <c r="Z83" s="360"/>
      <c r="AA83" s="360"/>
      <c r="AB83" s="360"/>
      <c r="AC83" s="360"/>
      <c r="AD83" s="361"/>
      <c r="AF83" s="82"/>
      <c r="AG83" s="1295"/>
      <c r="AI83" s="9">
        <v>1</v>
      </c>
    </row>
    <row r="84" spans="2:35" ht="21" customHeight="1">
      <c r="B84" s="357" t="s">
        <v>7</v>
      </c>
      <c r="H84" s="1291"/>
      <c r="I84" s="360"/>
      <c r="J84" s="360"/>
      <c r="K84" s="360"/>
      <c r="L84" s="360"/>
      <c r="M84" s="360"/>
      <c r="N84" s="361"/>
      <c r="P84" s="1291"/>
      <c r="Q84" s="360"/>
      <c r="R84" s="360"/>
      <c r="S84" s="360"/>
      <c r="T84" s="360"/>
      <c r="U84" s="360"/>
      <c r="V84" s="361"/>
      <c r="X84" s="1291"/>
      <c r="Y84" s="360"/>
      <c r="Z84" s="360"/>
      <c r="AA84" s="360"/>
      <c r="AB84" s="360"/>
      <c r="AC84" s="360"/>
      <c r="AD84" s="361"/>
      <c r="AF84" s="82"/>
      <c r="AG84" s="1295"/>
      <c r="AI84" s="9">
        <v>1</v>
      </c>
    </row>
    <row r="85" spans="2:35" ht="21" customHeight="1">
      <c r="B85" s="357" t="s">
        <v>7</v>
      </c>
      <c r="H85" s="1291"/>
      <c r="I85" s="360"/>
      <c r="J85" s="360"/>
      <c r="K85" s="360"/>
      <c r="L85" s="360"/>
      <c r="M85" s="360"/>
      <c r="N85" s="361"/>
      <c r="P85" s="1291"/>
      <c r="Q85" s="360"/>
      <c r="R85" s="360"/>
      <c r="S85" s="360"/>
      <c r="T85" s="360"/>
      <c r="U85" s="360"/>
      <c r="V85" s="361"/>
      <c r="X85" s="1291"/>
      <c r="Y85" s="360"/>
      <c r="Z85" s="360"/>
      <c r="AA85" s="360"/>
      <c r="AB85" s="360"/>
      <c r="AC85" s="360"/>
      <c r="AD85" s="361"/>
      <c r="AF85" s="82"/>
      <c r="AG85" s="1295"/>
      <c r="AI85" s="9">
        <v>1</v>
      </c>
    </row>
    <row r="86" spans="2:35" ht="21" customHeight="1">
      <c r="B86" s="357" t="s">
        <v>7</v>
      </c>
      <c r="H86" s="1291"/>
      <c r="I86" s="360"/>
      <c r="J86" s="360"/>
      <c r="K86" s="360"/>
      <c r="L86" s="360"/>
      <c r="M86" s="360"/>
      <c r="N86" s="361"/>
      <c r="P86" s="1291"/>
      <c r="Q86" s="360"/>
      <c r="R86" s="360"/>
      <c r="S86" s="360"/>
      <c r="T86" s="360"/>
      <c r="U86" s="360"/>
      <c r="V86" s="361"/>
      <c r="X86" s="1291"/>
      <c r="Y86" s="360"/>
      <c r="Z86" s="360"/>
      <c r="AA86" s="360"/>
      <c r="AB86" s="360"/>
      <c r="AC86" s="360"/>
      <c r="AD86" s="361"/>
      <c r="AF86" s="82"/>
      <c r="AG86" s="1295"/>
      <c r="AI86" s="9">
        <v>1</v>
      </c>
    </row>
    <row r="87" spans="2:35" ht="21" customHeight="1">
      <c r="B87" s="357" t="s">
        <v>7</v>
      </c>
      <c r="H87" s="1291"/>
      <c r="I87" s="360"/>
      <c r="J87" s="360"/>
      <c r="K87" s="360"/>
      <c r="L87" s="360"/>
      <c r="M87" s="360"/>
      <c r="N87" s="361"/>
      <c r="P87" s="1291"/>
      <c r="Q87" s="360"/>
      <c r="R87" s="360"/>
      <c r="S87" s="360"/>
      <c r="T87" s="360"/>
      <c r="U87" s="360"/>
      <c r="V87" s="361"/>
      <c r="X87" s="1291"/>
      <c r="Y87" s="360"/>
      <c r="Z87" s="360"/>
      <c r="AA87" s="360"/>
      <c r="AB87" s="360"/>
      <c r="AC87" s="360"/>
      <c r="AD87" s="361"/>
      <c r="AF87" s="82"/>
      <c r="AG87" s="1295"/>
      <c r="AI87" s="9">
        <v>1</v>
      </c>
    </row>
    <row r="88" spans="2:35" ht="21" customHeight="1">
      <c r="B88" s="357" t="s">
        <v>7</v>
      </c>
      <c r="H88" s="1291"/>
      <c r="I88" s="360"/>
      <c r="J88" s="360"/>
      <c r="K88" s="360"/>
      <c r="L88" s="360"/>
      <c r="M88" s="360"/>
      <c r="N88" s="361"/>
      <c r="P88" s="1291"/>
      <c r="Q88" s="360"/>
      <c r="R88" s="360"/>
      <c r="S88" s="360"/>
      <c r="T88" s="360"/>
      <c r="U88" s="360"/>
      <c r="V88" s="361"/>
      <c r="X88" s="1291"/>
      <c r="Y88" s="360"/>
      <c r="Z88" s="360"/>
      <c r="AA88" s="360"/>
      <c r="AB88" s="360"/>
      <c r="AC88" s="360"/>
      <c r="AD88" s="361"/>
      <c r="AF88" s="82"/>
      <c r="AG88" s="1295"/>
      <c r="AI88" s="9">
        <v>1</v>
      </c>
    </row>
    <row r="89" spans="2:35" ht="21" customHeight="1">
      <c r="B89" s="357" t="s">
        <v>7</v>
      </c>
      <c r="H89" s="1291"/>
      <c r="I89" s="360"/>
      <c r="J89" s="360"/>
      <c r="K89" s="360"/>
      <c r="L89" s="360"/>
      <c r="M89" s="360"/>
      <c r="N89" s="361"/>
      <c r="P89" s="1291"/>
      <c r="Q89" s="360"/>
      <c r="R89" s="360"/>
      <c r="S89" s="360"/>
      <c r="T89" s="360"/>
      <c r="U89" s="360"/>
      <c r="V89" s="361"/>
      <c r="X89" s="1291"/>
      <c r="Y89" s="360"/>
      <c r="Z89" s="360"/>
      <c r="AA89" s="360"/>
      <c r="AB89" s="360"/>
      <c r="AC89" s="360"/>
      <c r="AD89" s="361"/>
      <c r="AF89" s="82"/>
      <c r="AG89" s="1295"/>
      <c r="AI89" s="9">
        <v>1</v>
      </c>
    </row>
    <row r="90" spans="2:35" ht="21" customHeight="1">
      <c r="B90" s="357" t="s">
        <v>7</v>
      </c>
      <c r="H90" s="1318"/>
      <c r="I90" s="440" t="s">
        <v>372</v>
      </c>
      <c r="J90" s="360"/>
      <c r="K90" s="360"/>
      <c r="L90" s="360"/>
      <c r="M90" s="360"/>
      <c r="N90" s="361"/>
      <c r="P90" s="1318"/>
      <c r="Q90" s="440" t="s">
        <v>1330</v>
      </c>
      <c r="R90" s="360"/>
      <c r="S90" s="360"/>
      <c r="T90" s="360"/>
      <c r="U90" s="360"/>
      <c r="V90" s="361"/>
      <c r="X90" s="1318"/>
      <c r="Y90" s="440" t="s">
        <v>1331</v>
      </c>
      <c r="Z90" s="360"/>
      <c r="AA90" s="360"/>
      <c r="AB90" s="360"/>
      <c r="AC90" s="360"/>
      <c r="AD90" s="361"/>
      <c r="AF90" s="82"/>
      <c r="AG90" s="1295"/>
      <c r="AI90" s="9">
        <v>1</v>
      </c>
    </row>
    <row r="91" spans="2:35" ht="21" customHeight="1">
      <c r="B91" s="357" t="s">
        <v>7</v>
      </c>
      <c r="H91" s="1318"/>
      <c r="I91" s="440" t="s">
        <v>373</v>
      </c>
      <c r="J91" s="360"/>
      <c r="K91" s="360"/>
      <c r="L91" s="360"/>
      <c r="M91" s="360"/>
      <c r="N91" s="361"/>
      <c r="P91" s="1318"/>
      <c r="Q91" s="440" t="s">
        <v>1332</v>
      </c>
      <c r="R91" s="360"/>
      <c r="S91" s="360"/>
      <c r="T91" s="360"/>
      <c r="U91" s="360"/>
      <c r="V91" s="361"/>
      <c r="X91" s="1318"/>
      <c r="Y91" s="440" t="s">
        <v>1333</v>
      </c>
      <c r="Z91" s="360"/>
      <c r="AA91" s="360"/>
      <c r="AB91" s="360"/>
      <c r="AC91" s="360"/>
      <c r="AD91" s="361"/>
      <c r="AF91" s="82"/>
      <c r="AG91" s="1295"/>
      <c r="AI91" s="9">
        <v>1</v>
      </c>
    </row>
    <row r="92" spans="2:35" ht="21" customHeight="1">
      <c r="B92" s="357" t="s">
        <v>7</v>
      </c>
      <c r="H92" s="1319"/>
      <c r="I92" s="442" t="s">
        <v>374</v>
      </c>
      <c r="J92" s="360"/>
      <c r="K92" s="360"/>
      <c r="L92" s="360"/>
      <c r="M92" s="360"/>
      <c r="N92" s="361"/>
      <c r="P92" s="1319"/>
      <c r="Q92" s="442" t="s">
        <v>1334</v>
      </c>
      <c r="R92" s="360"/>
      <c r="S92" s="360"/>
      <c r="T92" s="360"/>
      <c r="U92" s="360"/>
      <c r="V92" s="361"/>
      <c r="X92" s="1319"/>
      <c r="Y92" s="442" t="s">
        <v>1335</v>
      </c>
      <c r="Z92" s="360"/>
      <c r="AA92" s="360"/>
      <c r="AB92" s="360"/>
      <c r="AC92" s="360"/>
      <c r="AD92" s="361"/>
      <c r="AF92" s="82"/>
      <c r="AG92" s="1295"/>
      <c r="AI92" s="9">
        <v>1</v>
      </c>
    </row>
    <row r="93" spans="2:35" ht="21" customHeight="1">
      <c r="B93" s="357" t="s">
        <v>7</v>
      </c>
      <c r="H93" s="1320"/>
      <c r="I93" s="429" t="s">
        <v>375</v>
      </c>
      <c r="J93" s="360"/>
      <c r="K93" s="360"/>
      <c r="L93" s="360"/>
      <c r="M93" s="360"/>
      <c r="N93" s="361"/>
      <c r="P93" s="1320"/>
      <c r="Q93" s="429" t="s">
        <v>1336</v>
      </c>
      <c r="R93" s="360"/>
      <c r="S93" s="360"/>
      <c r="T93" s="360"/>
      <c r="U93" s="360"/>
      <c r="V93" s="361"/>
      <c r="X93" s="1320"/>
      <c r="Y93" s="429" t="s">
        <v>1337</v>
      </c>
      <c r="Z93" s="360"/>
      <c r="AA93" s="360"/>
      <c r="AB93" s="360"/>
      <c r="AC93" s="360"/>
      <c r="AD93" s="361"/>
      <c r="AF93" s="82"/>
      <c r="AG93" s="1295"/>
      <c r="AI93" s="9">
        <v>1</v>
      </c>
    </row>
    <row r="94" spans="2:35" ht="21" customHeight="1">
      <c r="B94" s="357" t="s">
        <v>7</v>
      </c>
      <c r="H94" s="1320"/>
      <c r="I94" s="429" t="s">
        <v>376</v>
      </c>
      <c r="J94" s="360"/>
      <c r="K94" s="360"/>
      <c r="L94" s="360"/>
      <c r="M94" s="360"/>
      <c r="N94" s="361"/>
      <c r="P94" s="1320"/>
      <c r="Q94" s="429" t="s">
        <v>1338</v>
      </c>
      <c r="R94" s="360"/>
      <c r="S94" s="360"/>
      <c r="T94" s="360"/>
      <c r="U94" s="360"/>
      <c r="V94" s="361"/>
      <c r="X94" s="1320"/>
      <c r="Y94" s="429" t="s">
        <v>1339</v>
      </c>
      <c r="Z94" s="360"/>
      <c r="AA94" s="360"/>
      <c r="AB94" s="360"/>
      <c r="AC94" s="360"/>
      <c r="AD94" s="361"/>
      <c r="AF94" s="82"/>
      <c r="AG94" s="1295"/>
      <c r="AI94" s="9">
        <v>1</v>
      </c>
    </row>
    <row r="95" spans="2:35" ht="21" customHeight="1">
      <c r="B95" s="357" t="s">
        <v>7</v>
      </c>
      <c r="H95" s="1320"/>
      <c r="I95" s="429"/>
      <c r="J95" s="360"/>
      <c r="K95" s="360"/>
      <c r="L95" s="360"/>
      <c r="M95" s="360"/>
      <c r="N95" s="361"/>
      <c r="P95" s="1320"/>
      <c r="Q95" s="429"/>
      <c r="R95" s="360"/>
      <c r="S95" s="360"/>
      <c r="T95" s="360"/>
      <c r="U95" s="360"/>
      <c r="V95" s="361"/>
      <c r="X95" s="1320"/>
      <c r="Y95" s="429"/>
      <c r="Z95" s="360"/>
      <c r="AA95" s="360"/>
      <c r="AB95" s="360"/>
      <c r="AC95" s="360"/>
      <c r="AD95" s="361"/>
      <c r="AF95" s="82"/>
      <c r="AG95" s="1295"/>
      <c r="AI95" s="9">
        <v>1</v>
      </c>
    </row>
    <row r="96" spans="2:35" ht="21" customHeight="1">
      <c r="B96" s="357" t="s">
        <v>7</v>
      </c>
      <c r="H96" s="1321"/>
      <c r="I96" s="1407" t="s">
        <v>377</v>
      </c>
      <c r="J96" s="360"/>
      <c r="K96" s="360"/>
      <c r="L96" s="360"/>
      <c r="M96" s="360"/>
      <c r="N96" s="361"/>
      <c r="P96" s="1321"/>
      <c r="Q96" s="443" t="s">
        <v>377</v>
      </c>
      <c r="R96" s="360"/>
      <c r="S96" s="360"/>
      <c r="T96" s="360"/>
      <c r="U96" s="360"/>
      <c r="V96" s="361"/>
      <c r="X96" s="1321"/>
      <c r="Y96" s="1322" t="s">
        <v>1340</v>
      </c>
      <c r="Z96" s="360"/>
      <c r="AA96" s="360"/>
      <c r="AB96" s="360"/>
      <c r="AC96" s="360"/>
      <c r="AD96" s="361"/>
      <c r="AF96" s="82"/>
      <c r="AG96" s="1295"/>
      <c r="AI96" s="9">
        <v>1</v>
      </c>
    </row>
    <row r="97" spans="2:35" ht="21" customHeight="1">
      <c r="B97" s="357" t="s">
        <v>7</v>
      </c>
      <c r="H97" s="1320"/>
      <c r="I97" s="429"/>
      <c r="J97" s="360"/>
      <c r="K97" s="360"/>
      <c r="L97" s="360"/>
      <c r="M97" s="360"/>
      <c r="N97" s="361"/>
      <c r="P97" s="1320"/>
      <c r="Q97" s="429"/>
      <c r="R97" s="360"/>
      <c r="S97" s="360"/>
      <c r="T97" s="360"/>
      <c r="U97" s="360"/>
      <c r="V97" s="361"/>
      <c r="X97" s="1320"/>
      <c r="Y97" s="429"/>
      <c r="Z97" s="360"/>
      <c r="AA97" s="360"/>
      <c r="AB97" s="360"/>
      <c r="AC97" s="360"/>
      <c r="AD97" s="361"/>
      <c r="AF97" s="82"/>
      <c r="AG97" s="1295"/>
      <c r="AI97" s="9">
        <v>1</v>
      </c>
    </row>
    <row r="98" spans="2:35" ht="21" customHeight="1">
      <c r="B98" s="357" t="s">
        <v>7</v>
      </c>
      <c r="H98" s="444" t="s">
        <v>37</v>
      </c>
      <c r="I98" s="445" t="s">
        <v>1</v>
      </c>
      <c r="J98" s="446"/>
      <c r="K98" s="1795" t="s">
        <v>38</v>
      </c>
      <c r="L98" s="1789" t="s">
        <v>39</v>
      </c>
      <c r="M98" s="1791" t="s">
        <v>40</v>
      </c>
      <c r="N98" s="447" t="s">
        <v>42</v>
      </c>
      <c r="P98" s="444" t="s">
        <v>37</v>
      </c>
      <c r="Q98" s="445" t="s">
        <v>1</v>
      </c>
      <c r="R98" s="446"/>
      <c r="S98" s="1795" t="s">
        <v>38</v>
      </c>
      <c r="T98" s="1789" t="s">
        <v>39</v>
      </c>
      <c r="U98" s="1791" t="s">
        <v>40</v>
      </c>
      <c r="V98" s="447" t="s">
        <v>42</v>
      </c>
      <c r="X98" s="444" t="s">
        <v>37</v>
      </c>
      <c r="Y98" s="445" t="s">
        <v>1</v>
      </c>
      <c r="Z98" s="446"/>
      <c r="AA98" s="1789" t="s">
        <v>1341</v>
      </c>
      <c r="AB98" s="1789" t="s">
        <v>39</v>
      </c>
      <c r="AC98" s="1791" t="s">
        <v>40</v>
      </c>
      <c r="AD98" s="447" t="s">
        <v>42</v>
      </c>
      <c r="AF98" s="82"/>
      <c r="AG98" s="1295"/>
      <c r="AI98" s="9">
        <v>1</v>
      </c>
    </row>
    <row r="99" spans="2:35" ht="21" customHeight="1">
      <c r="B99" s="357" t="s">
        <v>7</v>
      </c>
      <c r="H99" s="448" t="s">
        <v>48</v>
      </c>
      <c r="I99" s="4" t="s">
        <v>2</v>
      </c>
      <c r="J99" s="39" t="s">
        <v>49</v>
      </c>
      <c r="K99" s="1578"/>
      <c r="L99" s="1790"/>
      <c r="M99" s="1792"/>
      <c r="N99" s="449" t="s">
        <v>0</v>
      </c>
      <c r="P99" s="448" t="s">
        <v>48</v>
      </c>
      <c r="Q99" s="4" t="s">
        <v>2</v>
      </c>
      <c r="R99" s="39" t="s">
        <v>49</v>
      </c>
      <c r="S99" s="1578"/>
      <c r="T99" s="1790"/>
      <c r="U99" s="1792"/>
      <c r="V99" s="449" t="s">
        <v>0</v>
      </c>
      <c r="X99" s="1323" t="s">
        <v>1342</v>
      </c>
      <c r="Y99" s="497" t="s">
        <v>1343</v>
      </c>
      <c r="Z99" s="39" t="s">
        <v>49</v>
      </c>
      <c r="AA99" s="1790"/>
      <c r="AB99" s="1790"/>
      <c r="AC99" s="1792"/>
      <c r="AD99" s="449" t="s">
        <v>0</v>
      </c>
      <c r="AF99" s="82"/>
      <c r="AG99" s="1295"/>
      <c r="AI99" s="9">
        <v>1</v>
      </c>
    </row>
    <row r="100" spans="2:35" ht="21" customHeight="1">
      <c r="B100" s="357" t="s">
        <v>7</v>
      </c>
      <c r="H100" s="450">
        <v>2</v>
      </c>
      <c r="I100" s="5"/>
      <c r="J100" s="22" t="s">
        <v>49</v>
      </c>
      <c r="K100" s="50">
        <v>1</v>
      </c>
      <c r="L100" s="1109" t="s">
        <v>61</v>
      </c>
      <c r="M100" s="451">
        <v>1</v>
      </c>
      <c r="N100" s="452" t="s">
        <v>378</v>
      </c>
      <c r="P100" s="450">
        <v>2</v>
      </c>
      <c r="Q100" s="5"/>
      <c r="R100" s="22" t="s">
        <v>49</v>
      </c>
      <c r="S100" s="50">
        <v>1</v>
      </c>
      <c r="T100" s="1109" t="s">
        <v>61</v>
      </c>
      <c r="U100" s="451">
        <v>1</v>
      </c>
      <c r="V100" s="452" t="s">
        <v>378</v>
      </c>
      <c r="X100" s="450">
        <v>2</v>
      </c>
      <c r="Y100" s="5"/>
      <c r="Z100" s="22" t="s">
        <v>49</v>
      </c>
      <c r="AA100" s="50">
        <v>1</v>
      </c>
      <c r="AB100" s="1109" t="s">
        <v>61</v>
      </c>
      <c r="AC100" s="451">
        <v>1</v>
      </c>
      <c r="AD100" s="452" t="s">
        <v>1344</v>
      </c>
      <c r="AF100" s="82"/>
      <c r="AG100" s="1295"/>
      <c r="AI100" s="9">
        <v>1</v>
      </c>
    </row>
    <row r="101" spans="2:35" ht="21" customHeight="1">
      <c r="B101" s="357" t="s">
        <v>7</v>
      </c>
      <c r="H101" s="450">
        <v>2</v>
      </c>
      <c r="I101" s="5"/>
      <c r="J101" s="22" t="s">
        <v>49</v>
      </c>
      <c r="K101" s="50">
        <v>10</v>
      </c>
      <c r="L101" s="1061" t="s">
        <v>56</v>
      </c>
      <c r="M101" s="451">
        <v>1</v>
      </c>
      <c r="N101" s="452" t="s">
        <v>379</v>
      </c>
      <c r="P101" s="450">
        <v>2</v>
      </c>
      <c r="Q101" s="5"/>
      <c r="R101" s="22" t="s">
        <v>49</v>
      </c>
      <c r="S101" s="50">
        <v>10</v>
      </c>
      <c r="T101" s="1061" t="s">
        <v>56</v>
      </c>
      <c r="U101" s="451">
        <v>1</v>
      </c>
      <c r="V101" s="452" t="s">
        <v>379</v>
      </c>
      <c r="X101" s="450">
        <v>2</v>
      </c>
      <c r="Y101" s="5"/>
      <c r="Z101" s="22" t="s">
        <v>49</v>
      </c>
      <c r="AA101" s="50">
        <v>10</v>
      </c>
      <c r="AB101" s="1061" t="s">
        <v>56</v>
      </c>
      <c r="AC101" s="451">
        <v>1</v>
      </c>
      <c r="AD101" s="452" t="s">
        <v>1345</v>
      </c>
      <c r="AF101" s="82"/>
      <c r="AG101" s="1295"/>
      <c r="AI101" s="9">
        <v>1</v>
      </c>
    </row>
    <row r="102" spans="2:35" ht="21" customHeight="1">
      <c r="B102" s="357" t="s">
        <v>7</v>
      </c>
      <c r="H102" s="1291"/>
      <c r="I102" s="360"/>
      <c r="J102" s="360"/>
      <c r="K102" s="360"/>
      <c r="L102" s="360"/>
      <c r="M102" s="360"/>
      <c r="N102" s="361"/>
      <c r="P102" s="1291"/>
      <c r="Q102" s="360"/>
      <c r="R102" s="360"/>
      <c r="S102" s="360"/>
      <c r="T102" s="360"/>
      <c r="U102" s="360"/>
      <c r="V102" s="361"/>
      <c r="X102" s="1291"/>
      <c r="Y102" s="360"/>
      <c r="Z102" s="360"/>
      <c r="AA102" s="360"/>
      <c r="AB102" s="360"/>
      <c r="AC102" s="360"/>
      <c r="AD102" s="361"/>
      <c r="AF102" s="82"/>
      <c r="AG102" s="1295"/>
      <c r="AI102" s="9">
        <v>1</v>
      </c>
    </row>
    <row r="103" spans="2:35" ht="21" customHeight="1">
      <c r="B103" s="357" t="s">
        <v>7</v>
      </c>
      <c r="H103" s="1324" t="s">
        <v>43</v>
      </c>
      <c r="I103" s="37" t="s">
        <v>3</v>
      </c>
      <c r="J103" s="1793" t="s">
        <v>44</v>
      </c>
      <c r="K103" s="1585" t="s">
        <v>3</v>
      </c>
      <c r="L103" s="1593" t="s">
        <v>46</v>
      </c>
      <c r="M103" s="1785" t="s">
        <v>47</v>
      </c>
      <c r="N103" s="453"/>
      <c r="P103" s="1324" t="s">
        <v>43</v>
      </c>
      <c r="Q103" s="37" t="s">
        <v>3</v>
      </c>
      <c r="R103" s="1581" t="s">
        <v>44</v>
      </c>
      <c r="S103" s="1585" t="s">
        <v>3</v>
      </c>
      <c r="T103" s="1593" t="s">
        <v>46</v>
      </c>
      <c r="U103" s="1785" t="s">
        <v>47</v>
      </c>
      <c r="V103" s="453"/>
      <c r="X103" s="1325" t="s">
        <v>1346</v>
      </c>
      <c r="Y103" s="1326" t="s">
        <v>1347</v>
      </c>
      <c r="Z103" s="1581" t="s">
        <v>1348</v>
      </c>
      <c r="AA103" s="1585" t="s">
        <v>1347</v>
      </c>
      <c r="AB103" s="1593" t="s">
        <v>1349</v>
      </c>
      <c r="AC103" s="1785" t="s">
        <v>1350</v>
      </c>
      <c r="AD103" s="453"/>
      <c r="AF103" s="82"/>
      <c r="AG103" s="1295"/>
      <c r="AI103" s="9">
        <v>1</v>
      </c>
    </row>
    <row r="104" spans="2:35" ht="21" customHeight="1">
      <c r="B104" s="357" t="s">
        <v>7</v>
      </c>
      <c r="H104" s="454" t="s">
        <v>50</v>
      </c>
      <c r="I104" s="40">
        <v>1</v>
      </c>
      <c r="J104" s="1794"/>
      <c r="K104" s="1586"/>
      <c r="L104" s="1594"/>
      <c r="M104" s="1786"/>
      <c r="N104" s="453"/>
      <c r="P104" s="454" t="s">
        <v>50</v>
      </c>
      <c r="Q104" s="40">
        <v>1</v>
      </c>
      <c r="R104" s="1582"/>
      <c r="S104" s="1586"/>
      <c r="T104" s="1594"/>
      <c r="U104" s="1786"/>
      <c r="V104" s="453"/>
      <c r="X104" s="454" t="s">
        <v>50</v>
      </c>
      <c r="Y104" s="40">
        <v>1</v>
      </c>
      <c r="Z104" s="1582"/>
      <c r="AA104" s="1586"/>
      <c r="AB104" s="1594"/>
      <c r="AC104" s="1786"/>
      <c r="AD104" s="453"/>
      <c r="AF104" s="82"/>
      <c r="AG104" s="1295"/>
      <c r="AI104" s="9">
        <v>1</v>
      </c>
    </row>
    <row r="105" spans="2:35" ht="21" customHeight="1">
      <c r="B105" s="357" t="s">
        <v>7</v>
      </c>
      <c r="H105" s="1327">
        <v>58.445353594389253</v>
      </c>
      <c r="I105" s="42">
        <v>0.58445353594389249</v>
      </c>
      <c r="J105" s="43">
        <v>0.2</v>
      </c>
      <c r="K105" s="377">
        <v>4</v>
      </c>
      <c r="L105" s="44">
        <v>0.4</v>
      </c>
      <c r="M105" s="455" t="s">
        <v>380</v>
      </c>
      <c r="N105" s="453"/>
      <c r="P105" s="1327">
        <v>58.445353594389253</v>
      </c>
      <c r="Q105" s="42">
        <v>0.58445353594389249</v>
      </c>
      <c r="R105" s="43">
        <v>0.2</v>
      </c>
      <c r="S105" s="377">
        <v>4</v>
      </c>
      <c r="T105" s="44">
        <v>0.4</v>
      </c>
      <c r="U105" s="455" t="s">
        <v>380</v>
      </c>
      <c r="V105" s="453"/>
      <c r="X105" s="1327">
        <v>58.445353594389253</v>
      </c>
      <c r="Y105" s="42">
        <v>0.58445353594389249</v>
      </c>
      <c r="Z105" s="43">
        <v>0.2</v>
      </c>
      <c r="AA105" s="377">
        <v>4</v>
      </c>
      <c r="AB105" s="44">
        <v>0.4</v>
      </c>
      <c r="AC105" s="455" t="s">
        <v>380</v>
      </c>
      <c r="AD105" s="453"/>
      <c r="AF105" s="82"/>
      <c r="AG105" s="1295"/>
      <c r="AI105" s="9">
        <v>1</v>
      </c>
    </row>
    <row r="106" spans="2:35" ht="21" customHeight="1">
      <c r="B106" s="357" t="s">
        <v>7</v>
      </c>
      <c r="H106" s="1327">
        <v>5.8445353594389253</v>
      </c>
      <c r="I106" s="46">
        <v>0.58445353594389249</v>
      </c>
      <c r="J106" s="43">
        <v>0.02</v>
      </c>
      <c r="K106" s="47">
        <v>4</v>
      </c>
      <c r="L106" s="44">
        <v>0.04</v>
      </c>
      <c r="M106" s="456" t="s">
        <v>381</v>
      </c>
      <c r="N106" s="453"/>
      <c r="P106" s="1327">
        <v>5.8445353594389253</v>
      </c>
      <c r="Q106" s="46">
        <v>0.58445353594389249</v>
      </c>
      <c r="R106" s="43">
        <v>0.02</v>
      </c>
      <c r="S106" s="47">
        <v>4</v>
      </c>
      <c r="T106" s="44">
        <v>0.04</v>
      </c>
      <c r="U106" s="456" t="s">
        <v>381</v>
      </c>
      <c r="V106" s="453"/>
      <c r="X106" s="1327">
        <v>5.8445353594389253</v>
      </c>
      <c r="Y106" s="46">
        <v>0.58445353594389249</v>
      </c>
      <c r="Z106" s="43">
        <v>0.02</v>
      </c>
      <c r="AA106" s="47">
        <v>4</v>
      </c>
      <c r="AB106" s="44">
        <v>0.04</v>
      </c>
      <c r="AC106" s="456" t="s">
        <v>381</v>
      </c>
      <c r="AD106" s="453"/>
      <c r="AF106" s="82"/>
      <c r="AG106" s="1295"/>
      <c r="AI106" s="9">
        <v>1</v>
      </c>
    </row>
    <row r="107" spans="2:35" ht="21" customHeight="1">
      <c r="B107" s="357" t="s">
        <v>7</v>
      </c>
      <c r="H107" s="1327"/>
      <c r="I107" s="457"/>
      <c r="J107" s="43"/>
      <c r="K107" s="458"/>
      <c r="L107" s="44"/>
      <c r="M107" s="459"/>
      <c r="N107" s="453"/>
      <c r="P107" s="1327"/>
      <c r="Q107" s="457"/>
      <c r="R107" s="43"/>
      <c r="S107" s="458"/>
      <c r="T107" s="44"/>
      <c r="U107" s="459"/>
      <c r="V107" s="453"/>
      <c r="X107" s="1328"/>
      <c r="Y107" s="460"/>
      <c r="Z107" s="461" t="s">
        <v>1351</v>
      </c>
      <c r="AA107" s="462"/>
      <c r="AB107" s="463"/>
      <c r="AC107" s="460"/>
      <c r="AD107" s="453"/>
      <c r="AF107" s="82"/>
      <c r="AG107" s="1295"/>
      <c r="AI107" s="9">
        <v>1</v>
      </c>
    </row>
    <row r="108" spans="2:35" ht="21" customHeight="1">
      <c r="B108" s="357" t="s">
        <v>7</v>
      </c>
      <c r="H108" s="1328"/>
      <c r="I108" s="460"/>
      <c r="J108" s="461" t="s">
        <v>382</v>
      </c>
      <c r="K108" s="462"/>
      <c r="L108" s="463"/>
      <c r="M108" s="460"/>
      <c r="N108" s="453"/>
      <c r="P108" s="1328"/>
      <c r="Q108" s="460"/>
      <c r="R108" s="461" t="s">
        <v>382</v>
      </c>
      <c r="S108" s="462"/>
      <c r="T108" s="463"/>
      <c r="U108" s="460"/>
      <c r="V108" s="453"/>
      <c r="X108" s="1328"/>
      <c r="Y108" s="460"/>
      <c r="Z108" s="1329" t="s">
        <v>1352</v>
      </c>
      <c r="AA108" s="462"/>
      <c r="AB108" s="463"/>
      <c r="AC108" s="460"/>
      <c r="AD108" s="453"/>
      <c r="AF108" s="82"/>
      <c r="AG108" s="1295"/>
      <c r="AI108" s="9">
        <v>1</v>
      </c>
    </row>
    <row r="109" spans="2:35" ht="21" customHeight="1">
      <c r="B109" s="357" t="s">
        <v>7</v>
      </c>
      <c r="H109" s="1328"/>
      <c r="I109" s="460"/>
      <c r="J109" s="1329" t="s">
        <v>1352</v>
      </c>
      <c r="K109" s="462"/>
      <c r="L109" s="463"/>
      <c r="M109" s="460"/>
      <c r="N109" s="453"/>
      <c r="P109" s="1328"/>
      <c r="Q109" s="460"/>
      <c r="R109" s="1329" t="s">
        <v>1352</v>
      </c>
      <c r="S109" s="462"/>
      <c r="T109" s="463"/>
      <c r="U109" s="460"/>
      <c r="V109" s="453"/>
      <c r="X109" s="1328"/>
      <c r="Y109" s="460"/>
      <c r="Z109" s="464"/>
      <c r="AA109" s="462"/>
      <c r="AB109" s="463"/>
      <c r="AC109" s="460"/>
      <c r="AD109" s="453"/>
      <c r="AF109" s="82"/>
      <c r="AG109" s="1295"/>
      <c r="AI109" s="9">
        <v>1</v>
      </c>
    </row>
    <row r="110" spans="2:35" ht="21" customHeight="1">
      <c r="B110" s="357" t="s">
        <v>7</v>
      </c>
      <c r="H110" s="1328"/>
      <c r="I110" s="460"/>
      <c r="J110" s="464"/>
      <c r="K110" s="462"/>
      <c r="L110" s="463"/>
      <c r="M110" s="1330" t="s">
        <v>47</v>
      </c>
      <c r="N110" s="453"/>
      <c r="P110" s="1328"/>
      <c r="Q110" s="460"/>
      <c r="R110" s="464"/>
      <c r="S110" s="462"/>
      <c r="T110" s="463"/>
      <c r="U110" s="1330" t="s">
        <v>47</v>
      </c>
      <c r="V110" s="453"/>
      <c r="X110" s="1328"/>
      <c r="Y110" s="460"/>
      <c r="Z110" s="464"/>
      <c r="AA110" s="462"/>
      <c r="AB110" s="463"/>
      <c r="AC110" s="1330" t="s">
        <v>1350</v>
      </c>
      <c r="AD110" s="453"/>
      <c r="AF110" s="82"/>
      <c r="AG110" s="1295"/>
      <c r="AI110" s="9">
        <v>1</v>
      </c>
    </row>
    <row r="111" spans="2:35" ht="21" customHeight="1">
      <c r="B111" s="357" t="s">
        <v>7</v>
      </c>
      <c r="H111" s="1328"/>
      <c r="I111" s="460"/>
      <c r="J111" s="464"/>
      <c r="K111" s="462"/>
      <c r="L111" s="1787" t="s">
        <v>1353</v>
      </c>
      <c r="M111" s="1787"/>
      <c r="N111" s="1788"/>
      <c r="P111" s="1328"/>
      <c r="Q111" s="460"/>
      <c r="R111" s="464"/>
      <c r="S111" s="462"/>
      <c r="T111" s="1787" t="s">
        <v>1353</v>
      </c>
      <c r="U111" s="1787"/>
      <c r="V111" s="1788"/>
      <c r="X111" s="1328"/>
      <c r="Y111" s="460"/>
      <c r="Z111" s="464"/>
      <c r="AA111" s="462"/>
      <c r="AB111" s="1787" t="s">
        <v>1353</v>
      </c>
      <c r="AC111" s="1787"/>
      <c r="AD111" s="1788"/>
      <c r="AF111" s="82"/>
      <c r="AG111" s="1295"/>
      <c r="AI111" s="9">
        <v>1</v>
      </c>
    </row>
    <row r="112" spans="2:35" ht="21" customHeight="1">
      <c r="B112" s="357" t="s">
        <v>7</v>
      </c>
      <c r="H112" s="1328"/>
      <c r="I112" s="460"/>
      <c r="J112" s="464"/>
      <c r="K112" s="462"/>
      <c r="L112" s="1787"/>
      <c r="M112" s="1787"/>
      <c r="N112" s="1788"/>
      <c r="P112" s="1328"/>
      <c r="Q112" s="460"/>
      <c r="R112" s="464"/>
      <c r="S112" s="462"/>
      <c r="T112" s="1787"/>
      <c r="U112" s="1787"/>
      <c r="V112" s="1788"/>
      <c r="X112" s="1328"/>
      <c r="Y112" s="460"/>
      <c r="Z112" s="464"/>
      <c r="AA112" s="462"/>
      <c r="AB112" s="1787"/>
      <c r="AC112" s="1787"/>
      <c r="AD112" s="1788"/>
      <c r="AF112" s="82"/>
      <c r="AG112" s="1295"/>
      <c r="AI112" s="9">
        <v>1</v>
      </c>
    </row>
    <row r="113" spans="2:35" ht="21" customHeight="1">
      <c r="B113" s="357" t="s">
        <v>7</v>
      </c>
      <c r="H113" s="1328"/>
      <c r="I113" s="443"/>
      <c r="J113" s="464"/>
      <c r="K113" s="462"/>
      <c r="L113" s="1787"/>
      <c r="M113" s="1787"/>
      <c r="N113" s="1788"/>
      <c r="P113" s="1328"/>
      <c r="Q113" s="443"/>
      <c r="R113" s="464"/>
      <c r="S113" s="462"/>
      <c r="T113" s="1787"/>
      <c r="U113" s="1787"/>
      <c r="V113" s="1788"/>
      <c r="X113" s="1328"/>
      <c r="Y113" s="443"/>
      <c r="Z113" s="464"/>
      <c r="AA113" s="462"/>
      <c r="AB113" s="1787"/>
      <c r="AC113" s="1787"/>
      <c r="AD113" s="1788"/>
      <c r="AF113" s="82"/>
      <c r="AG113" s="1295"/>
      <c r="AI113" s="9">
        <v>1</v>
      </c>
    </row>
    <row r="114" spans="2:35" ht="21" customHeight="1">
      <c r="B114" s="357" t="s">
        <v>7</v>
      </c>
      <c r="H114" s="1331"/>
      <c r="I114" s="465" t="s">
        <v>49</v>
      </c>
      <c r="J114" s="466" t="s">
        <v>383</v>
      </c>
      <c r="K114" s="467"/>
      <c r="L114" s="360"/>
      <c r="M114" s="360"/>
      <c r="N114" s="361"/>
      <c r="P114" s="1331"/>
      <c r="Q114" s="465" t="s">
        <v>49</v>
      </c>
      <c r="R114" s="467"/>
      <c r="S114" s="360"/>
      <c r="T114" s="360"/>
      <c r="U114" s="360"/>
      <c r="V114" s="361"/>
      <c r="X114" s="1331"/>
      <c r="Y114" s="465" t="s">
        <v>49</v>
      </c>
      <c r="Z114" s="466" t="s">
        <v>383</v>
      </c>
      <c r="AA114" s="467"/>
      <c r="AB114" s="360"/>
      <c r="AC114" s="360"/>
      <c r="AD114" s="361"/>
      <c r="AF114" s="82"/>
      <c r="AG114" s="1295"/>
      <c r="AI114" s="9">
        <v>1</v>
      </c>
    </row>
    <row r="115" spans="2:35" ht="21" customHeight="1">
      <c r="B115" s="357" t="s">
        <v>7</v>
      </c>
      <c r="H115" s="1331"/>
      <c r="I115" s="442" t="s">
        <v>384</v>
      </c>
      <c r="J115" s="442"/>
      <c r="K115" s="468"/>
      <c r="L115" s="360"/>
      <c r="M115" s="360"/>
      <c r="N115" s="361"/>
      <c r="P115" s="1331"/>
      <c r="Q115" s="442" t="s">
        <v>1354</v>
      </c>
      <c r="R115" s="468"/>
      <c r="S115" s="360"/>
      <c r="T115" s="360"/>
      <c r="U115" s="360"/>
      <c r="V115" s="361"/>
      <c r="X115" s="1331"/>
      <c r="Y115" s="442" t="s">
        <v>1355</v>
      </c>
      <c r="Z115" s="442"/>
      <c r="AA115" s="468"/>
      <c r="AB115" s="360"/>
      <c r="AC115" s="360"/>
      <c r="AD115" s="361"/>
      <c r="AF115" s="82"/>
      <c r="AG115" s="1295"/>
      <c r="AI115" s="9">
        <v>1</v>
      </c>
    </row>
    <row r="116" spans="2:35" ht="21" customHeight="1">
      <c r="B116" s="357" t="s">
        <v>7</v>
      </c>
      <c r="H116" s="1328"/>
      <c r="I116" s="443"/>
      <c r="J116" s="464"/>
      <c r="K116" s="462"/>
      <c r="L116" s="469"/>
      <c r="M116" s="469"/>
      <c r="N116" s="470"/>
      <c r="P116" s="1328"/>
      <c r="Q116" s="443"/>
      <c r="R116" s="464"/>
      <c r="S116" s="462"/>
      <c r="T116" s="469"/>
      <c r="U116" s="469"/>
      <c r="V116" s="470"/>
      <c r="X116" s="1328"/>
      <c r="Y116" s="443"/>
      <c r="Z116" s="464"/>
      <c r="AA116" s="462"/>
      <c r="AB116" s="469"/>
      <c r="AC116" s="469"/>
      <c r="AD116" s="470"/>
      <c r="AF116" s="82"/>
      <c r="AG116" s="1295"/>
      <c r="AI116" s="9">
        <v>1</v>
      </c>
    </row>
    <row r="117" spans="2:35" ht="21" customHeight="1">
      <c r="B117" s="357" t="s">
        <v>7</v>
      </c>
      <c r="H117" s="1328"/>
      <c r="I117" s="1407" t="s">
        <v>385</v>
      </c>
      <c r="J117" s="464"/>
      <c r="K117" s="462"/>
      <c r="L117" s="469"/>
      <c r="M117" s="469"/>
      <c r="N117" s="470"/>
      <c r="P117" s="1328"/>
      <c r="Q117" s="443" t="s">
        <v>1356</v>
      </c>
      <c r="R117" s="464"/>
      <c r="S117" s="462"/>
      <c r="T117" s="469"/>
      <c r="U117" s="469"/>
      <c r="V117" s="470"/>
      <c r="X117" s="1328"/>
      <c r="Y117" s="443" t="s">
        <v>1357</v>
      </c>
      <c r="Z117" s="464"/>
      <c r="AA117" s="462"/>
      <c r="AB117" s="469"/>
      <c r="AC117" s="469"/>
      <c r="AD117" s="470"/>
      <c r="AF117" s="82"/>
      <c r="AG117" s="1295"/>
      <c r="AI117" s="9">
        <v>1</v>
      </c>
    </row>
    <row r="118" spans="2:35" ht="21" customHeight="1" thickBot="1">
      <c r="B118" s="357" t="s">
        <v>7</v>
      </c>
      <c r="H118" s="1321"/>
      <c r="I118" s="360"/>
      <c r="J118" s="360"/>
      <c r="K118" s="360"/>
      <c r="L118" s="360"/>
      <c r="M118" s="360"/>
      <c r="N118" s="361"/>
      <c r="P118" s="1321"/>
      <c r="Q118" s="360"/>
      <c r="R118" s="360"/>
      <c r="S118" s="360"/>
      <c r="T118" s="360"/>
      <c r="U118" s="360"/>
      <c r="V118" s="361"/>
      <c r="X118" s="1321"/>
      <c r="Y118" s="360"/>
      <c r="Z118" s="360"/>
      <c r="AA118" s="360"/>
      <c r="AB118" s="360"/>
      <c r="AC118" s="360"/>
      <c r="AD118" s="361"/>
      <c r="AF118" s="82"/>
      <c r="AG118" s="1295"/>
      <c r="AI118" s="9">
        <v>1</v>
      </c>
    </row>
    <row r="119" spans="2:35" ht="21" customHeight="1" thickTop="1">
      <c r="B119" s="357" t="s">
        <v>7</v>
      </c>
      <c r="H119" s="471" t="s">
        <v>42</v>
      </c>
      <c r="I119" s="1769" t="s">
        <v>386</v>
      </c>
      <c r="J119" s="1770"/>
      <c r="K119" s="1770"/>
      <c r="L119" s="1784" t="s">
        <v>387</v>
      </c>
      <c r="M119" s="1775" t="s">
        <v>388</v>
      </c>
      <c r="N119" s="1776"/>
      <c r="P119" s="471" t="s">
        <v>42</v>
      </c>
      <c r="Q119" s="1769" t="s">
        <v>1358</v>
      </c>
      <c r="R119" s="1770"/>
      <c r="S119" s="1770"/>
      <c r="T119" s="1773" t="s">
        <v>1359</v>
      </c>
      <c r="U119" s="1775" t="s">
        <v>1360</v>
      </c>
      <c r="V119" s="1776"/>
      <c r="X119" s="471" t="s">
        <v>42</v>
      </c>
      <c r="Y119" s="1769" t="s">
        <v>1361</v>
      </c>
      <c r="Z119" s="1770"/>
      <c r="AA119" s="1770"/>
      <c r="AB119" s="1773" t="s">
        <v>1362</v>
      </c>
      <c r="AC119" s="1775" t="s">
        <v>1363</v>
      </c>
      <c r="AD119" s="1776"/>
      <c r="AF119" s="82"/>
      <c r="AG119" s="1295"/>
      <c r="AI119" s="9">
        <v>1</v>
      </c>
    </row>
    <row r="120" spans="2:35" ht="21" customHeight="1">
      <c r="B120" s="357" t="s">
        <v>7</v>
      </c>
      <c r="H120" s="472" t="s">
        <v>0</v>
      </c>
      <c r="I120" s="1771"/>
      <c r="J120" s="1772"/>
      <c r="K120" s="1772"/>
      <c r="L120" s="1774"/>
      <c r="M120" s="1777"/>
      <c r="N120" s="1778"/>
      <c r="P120" s="472" t="s">
        <v>1364</v>
      </c>
      <c r="Q120" s="1771"/>
      <c r="R120" s="1772"/>
      <c r="S120" s="1772"/>
      <c r="T120" s="1774"/>
      <c r="U120" s="1777"/>
      <c r="V120" s="1778"/>
      <c r="X120" s="472" t="s">
        <v>1365</v>
      </c>
      <c r="Y120" s="1771"/>
      <c r="Z120" s="1772"/>
      <c r="AA120" s="1772"/>
      <c r="AB120" s="1774"/>
      <c r="AC120" s="1777"/>
      <c r="AD120" s="1778"/>
      <c r="AF120" s="82"/>
      <c r="AG120" s="1295"/>
      <c r="AI120" s="9">
        <v>1</v>
      </c>
    </row>
    <row r="121" spans="2:35" ht="21" customHeight="1">
      <c r="B121" s="357" t="s">
        <v>7</v>
      </c>
      <c r="H121" s="473" t="s">
        <v>389</v>
      </c>
      <c r="I121" s="474">
        <v>1.1100000000000001</v>
      </c>
      <c r="J121" s="475" t="s">
        <v>390</v>
      </c>
      <c r="K121" s="476" t="s">
        <v>391</v>
      </c>
      <c r="L121" s="477">
        <v>20</v>
      </c>
      <c r="M121" s="478">
        <v>0.88800000000000012</v>
      </c>
      <c r="N121" s="479" t="s">
        <v>392</v>
      </c>
      <c r="P121" s="473" t="s">
        <v>1366</v>
      </c>
      <c r="Q121" s="474">
        <v>1.1100000000000001</v>
      </c>
      <c r="R121" s="475" t="s">
        <v>390</v>
      </c>
      <c r="S121" s="476" t="s">
        <v>391</v>
      </c>
      <c r="T121" s="477">
        <v>20</v>
      </c>
      <c r="U121" s="478">
        <v>0.88800000000000012</v>
      </c>
      <c r="V121" s="479" t="s">
        <v>392</v>
      </c>
      <c r="X121" s="473" t="s">
        <v>1367</v>
      </c>
      <c r="Y121" s="474">
        <v>1.1100000000000001</v>
      </c>
      <c r="Z121" s="475" t="s">
        <v>390</v>
      </c>
      <c r="AA121" s="476" t="s">
        <v>391</v>
      </c>
      <c r="AB121" s="477">
        <v>20</v>
      </c>
      <c r="AC121" s="478">
        <v>0.88800000000000012</v>
      </c>
      <c r="AD121" s="479" t="s">
        <v>392</v>
      </c>
      <c r="AF121" s="82"/>
      <c r="AG121" s="1295"/>
      <c r="AI121" s="9">
        <v>1</v>
      </c>
    </row>
    <row r="122" spans="2:35" ht="21" customHeight="1">
      <c r="B122" s="357" t="s">
        <v>7</v>
      </c>
      <c r="H122" s="473" t="s">
        <v>393</v>
      </c>
      <c r="I122" s="480">
        <v>0.13319999999999999</v>
      </c>
      <c r="J122" s="475" t="s">
        <v>394</v>
      </c>
      <c r="K122" s="476" t="s">
        <v>395</v>
      </c>
      <c r="L122" s="477">
        <v>10</v>
      </c>
      <c r="M122" s="481">
        <v>0.11987999999999999</v>
      </c>
      <c r="N122" s="482" t="s">
        <v>396</v>
      </c>
      <c r="P122" s="473" t="s">
        <v>1368</v>
      </c>
      <c r="Q122" s="480">
        <v>0.13319999999999999</v>
      </c>
      <c r="R122" s="475" t="s">
        <v>394</v>
      </c>
      <c r="S122" s="476" t="s">
        <v>395</v>
      </c>
      <c r="T122" s="477">
        <v>10</v>
      </c>
      <c r="U122" s="481">
        <v>0.11987999999999999</v>
      </c>
      <c r="V122" s="482" t="s">
        <v>396</v>
      </c>
      <c r="X122" s="473" t="s">
        <v>1368</v>
      </c>
      <c r="Y122" s="480">
        <v>0.13319999999999999</v>
      </c>
      <c r="Z122" s="475" t="s">
        <v>394</v>
      </c>
      <c r="AA122" s="476" t="s">
        <v>395</v>
      </c>
      <c r="AB122" s="477">
        <v>10</v>
      </c>
      <c r="AC122" s="481">
        <v>0.11987999999999999</v>
      </c>
      <c r="AD122" s="482" t="s">
        <v>396</v>
      </c>
      <c r="AF122" s="82"/>
      <c r="AG122" s="1295"/>
      <c r="AI122" s="9">
        <v>1</v>
      </c>
    </row>
    <row r="123" spans="2:35" ht="21" customHeight="1">
      <c r="B123" s="357" t="s">
        <v>7</v>
      </c>
      <c r="H123" s="473" t="s">
        <v>397</v>
      </c>
      <c r="I123" s="480">
        <v>8.3249999999999993</v>
      </c>
      <c r="J123" s="475" t="s">
        <v>398</v>
      </c>
      <c r="K123" s="476" t="s">
        <v>399</v>
      </c>
      <c r="L123" s="477">
        <v>30</v>
      </c>
      <c r="M123" s="481">
        <v>5.8274999999999997</v>
      </c>
      <c r="N123" s="482" t="s">
        <v>400</v>
      </c>
      <c r="P123" s="473" t="s">
        <v>1369</v>
      </c>
      <c r="Q123" s="480">
        <v>8.3249999999999993</v>
      </c>
      <c r="R123" s="475" t="s">
        <v>398</v>
      </c>
      <c r="S123" s="476" t="s">
        <v>399</v>
      </c>
      <c r="T123" s="477">
        <v>30</v>
      </c>
      <c r="U123" s="481">
        <v>5.8274999999999997</v>
      </c>
      <c r="V123" s="482" t="s">
        <v>400</v>
      </c>
      <c r="X123" s="473" t="s">
        <v>1370</v>
      </c>
      <c r="Y123" s="480">
        <v>8.3249999999999993</v>
      </c>
      <c r="Z123" s="475" t="s">
        <v>398</v>
      </c>
      <c r="AA123" s="476" t="s">
        <v>399</v>
      </c>
      <c r="AB123" s="477">
        <v>30</v>
      </c>
      <c r="AC123" s="481">
        <v>5.8274999999999997</v>
      </c>
      <c r="AD123" s="482" t="s">
        <v>400</v>
      </c>
      <c r="AF123" s="82"/>
      <c r="AG123" s="1295"/>
      <c r="AI123" s="9">
        <v>1</v>
      </c>
    </row>
    <row r="124" spans="2:35" ht="21" customHeight="1">
      <c r="B124" s="357" t="s">
        <v>7</v>
      </c>
      <c r="H124" s="1332"/>
      <c r="I124" s="483"/>
      <c r="J124" s="484"/>
      <c r="K124" s="476"/>
      <c r="L124" s="485"/>
      <c r="M124" s="486"/>
      <c r="N124" s="487"/>
      <c r="P124" s="1332"/>
      <c r="Q124" s="483"/>
      <c r="R124" s="484"/>
      <c r="S124" s="476"/>
      <c r="T124" s="485"/>
      <c r="U124" s="486"/>
      <c r="V124" s="487"/>
      <c r="X124" s="1332"/>
      <c r="Y124" s="483"/>
      <c r="Z124" s="484"/>
      <c r="AA124" s="476"/>
      <c r="AB124" s="485"/>
      <c r="AC124" s="486"/>
      <c r="AD124" s="487"/>
      <c r="AF124" s="82"/>
      <c r="AG124" s="1295"/>
      <c r="AI124" s="9">
        <v>1</v>
      </c>
    </row>
    <row r="125" spans="2:35" ht="21" customHeight="1">
      <c r="B125" s="357" t="s">
        <v>7</v>
      </c>
      <c r="H125" s="1331"/>
      <c r="I125" s="488"/>
      <c r="J125" s="489"/>
      <c r="K125" s="488"/>
      <c r="L125" s="488"/>
      <c r="M125" s="488"/>
      <c r="N125" s="490"/>
      <c r="P125" s="1331"/>
      <c r="Q125" s="488"/>
      <c r="R125" s="489"/>
      <c r="S125" s="488"/>
      <c r="T125" s="488"/>
      <c r="U125" s="488"/>
      <c r="V125" s="490"/>
      <c r="X125" s="1331"/>
      <c r="Y125" s="488"/>
      <c r="Z125" s="489"/>
      <c r="AA125" s="488"/>
      <c r="AB125" s="488"/>
      <c r="AC125" s="488"/>
      <c r="AD125" s="490"/>
      <c r="AF125" s="82"/>
      <c r="AG125" s="1295"/>
      <c r="AI125" s="9">
        <v>1</v>
      </c>
    </row>
    <row r="126" spans="2:35" ht="21" customHeight="1">
      <c r="B126" s="357" t="s">
        <v>7</v>
      </c>
      <c r="H126" s="1291"/>
      <c r="I126" s="360"/>
      <c r="J126" s="360"/>
      <c r="K126" s="360"/>
      <c r="L126" s="360"/>
      <c r="M126" s="360"/>
      <c r="N126" s="361"/>
      <c r="P126" s="1291"/>
      <c r="Q126" s="360"/>
      <c r="R126" s="360"/>
      <c r="S126" s="360"/>
      <c r="T126" s="360"/>
      <c r="U126" s="360"/>
      <c r="V126" s="361"/>
      <c r="X126" s="1291"/>
      <c r="Y126" s="360"/>
      <c r="Z126" s="360"/>
      <c r="AA126" s="360"/>
      <c r="AB126" s="360"/>
      <c r="AC126" s="360"/>
      <c r="AD126" s="361"/>
      <c r="AF126" s="82"/>
      <c r="AG126" s="1295"/>
      <c r="AI126" s="9">
        <v>1</v>
      </c>
    </row>
    <row r="127" spans="2:35" ht="21" customHeight="1">
      <c r="B127" s="357" t="s">
        <v>7</v>
      </c>
      <c r="H127" s="1320"/>
      <c r="I127" s="491" t="s">
        <v>401</v>
      </c>
      <c r="J127" s="381"/>
      <c r="K127" s="381"/>
      <c r="L127" s="492"/>
      <c r="M127" s="468"/>
      <c r="N127" s="361"/>
      <c r="P127" s="1320"/>
      <c r="Q127" s="491" t="s">
        <v>1371</v>
      </c>
      <c r="R127" s="381"/>
      <c r="S127" s="381"/>
      <c r="T127" s="492"/>
      <c r="U127" s="468"/>
      <c r="V127" s="361"/>
      <c r="X127" s="1320"/>
      <c r="Y127" s="491" t="s">
        <v>1372</v>
      </c>
      <c r="Z127" s="381"/>
      <c r="AA127" s="381"/>
      <c r="AB127" s="492"/>
      <c r="AC127" s="468"/>
      <c r="AD127" s="361"/>
      <c r="AF127" s="82"/>
      <c r="AG127" s="1295"/>
      <c r="AI127" s="9">
        <v>1</v>
      </c>
    </row>
    <row r="128" spans="2:35" ht="21" customHeight="1">
      <c r="B128" s="357" t="s">
        <v>7</v>
      </c>
      <c r="H128" s="1319" t="s">
        <v>374</v>
      </c>
      <c r="I128" s="468"/>
      <c r="J128" s="468"/>
      <c r="K128" s="468"/>
      <c r="L128" s="360"/>
      <c r="M128" s="468"/>
      <c r="N128" s="361"/>
      <c r="P128" s="1319" t="s">
        <v>1334</v>
      </c>
      <c r="Q128" s="468"/>
      <c r="R128" s="468"/>
      <c r="S128" s="468"/>
      <c r="T128" s="360"/>
      <c r="U128" s="468"/>
      <c r="V128" s="361"/>
      <c r="X128" s="1319" t="s">
        <v>1373</v>
      </c>
      <c r="Y128" s="468"/>
      <c r="Z128" s="468"/>
      <c r="AA128" s="468"/>
      <c r="AB128" s="360"/>
      <c r="AC128" s="468"/>
      <c r="AD128" s="361"/>
      <c r="AF128" s="82"/>
      <c r="AG128" s="1295"/>
      <c r="AI128" s="9">
        <v>1</v>
      </c>
    </row>
    <row r="129" spans="2:35" ht="21" customHeight="1" thickBot="1">
      <c r="B129" s="357" t="s">
        <v>7</v>
      </c>
      <c r="H129" s="1320" t="s">
        <v>375</v>
      </c>
      <c r="I129" s="360"/>
      <c r="J129" s="360"/>
      <c r="K129" s="360"/>
      <c r="L129" s="360"/>
      <c r="M129" s="360"/>
      <c r="N129" s="361"/>
      <c r="P129" s="1320" t="s">
        <v>1336</v>
      </c>
      <c r="Q129" s="360"/>
      <c r="R129" s="360"/>
      <c r="S129" s="360"/>
      <c r="T129" s="360"/>
      <c r="U129" s="360"/>
      <c r="V129" s="361"/>
      <c r="X129" s="1320" t="s">
        <v>1337</v>
      </c>
      <c r="Y129" s="360"/>
      <c r="Z129" s="360"/>
      <c r="AA129" s="360"/>
      <c r="AB129" s="360"/>
      <c r="AC129" s="360"/>
      <c r="AD129" s="361"/>
      <c r="AF129" s="82"/>
      <c r="AG129" s="1295"/>
      <c r="AI129" s="9">
        <v>1</v>
      </c>
    </row>
    <row r="130" spans="2:35" ht="21" customHeight="1" thickTop="1">
      <c r="B130" s="357" t="s">
        <v>7</v>
      </c>
      <c r="H130" s="493" t="s">
        <v>37</v>
      </c>
      <c r="I130" s="494" t="s">
        <v>1</v>
      </c>
      <c r="J130" s="495"/>
      <c r="K130" s="1779" t="s">
        <v>38</v>
      </c>
      <c r="L130" s="1781" t="s">
        <v>39</v>
      </c>
      <c r="M130" s="496" t="s">
        <v>42</v>
      </c>
      <c r="N130" s="361"/>
      <c r="P130" s="493" t="s">
        <v>37</v>
      </c>
      <c r="Q130" s="494" t="s">
        <v>1</v>
      </c>
      <c r="R130" s="495"/>
      <c r="S130" s="1779" t="s">
        <v>1374</v>
      </c>
      <c r="T130" s="1783" t="s">
        <v>39</v>
      </c>
      <c r="U130" s="496" t="s">
        <v>42</v>
      </c>
      <c r="V130" s="361"/>
      <c r="X130" s="493" t="s">
        <v>37</v>
      </c>
      <c r="Y130" s="494" t="s">
        <v>1</v>
      </c>
      <c r="Z130" s="495"/>
      <c r="AA130" s="1779" t="s">
        <v>1341</v>
      </c>
      <c r="AB130" s="1783" t="s">
        <v>39</v>
      </c>
      <c r="AC130" s="496" t="s">
        <v>42</v>
      </c>
      <c r="AD130" s="361"/>
      <c r="AF130" s="82"/>
      <c r="AG130" s="1295"/>
      <c r="AI130" s="9">
        <v>1</v>
      </c>
    </row>
    <row r="131" spans="2:35" ht="21" customHeight="1">
      <c r="B131" s="357" t="s">
        <v>7</v>
      </c>
      <c r="H131" s="1333" t="s">
        <v>48</v>
      </c>
      <c r="I131" s="497" t="s">
        <v>2</v>
      </c>
      <c r="J131" s="22" t="s">
        <v>49</v>
      </c>
      <c r="K131" s="1780"/>
      <c r="L131" s="1782"/>
      <c r="M131" s="498" t="s">
        <v>0</v>
      </c>
      <c r="N131" s="361"/>
      <c r="P131" s="448" t="s">
        <v>1375</v>
      </c>
      <c r="Q131" s="497" t="s">
        <v>1376</v>
      </c>
      <c r="R131" s="22" t="s">
        <v>49</v>
      </c>
      <c r="S131" s="1577"/>
      <c r="T131" s="1579"/>
      <c r="U131" s="498" t="s">
        <v>1364</v>
      </c>
      <c r="V131" s="361"/>
      <c r="X131" s="1333" t="s">
        <v>1342</v>
      </c>
      <c r="Y131" s="497" t="s">
        <v>1343</v>
      </c>
      <c r="Z131" s="22" t="s">
        <v>49</v>
      </c>
      <c r="AA131" s="1577"/>
      <c r="AB131" s="1579"/>
      <c r="AC131" s="498" t="s">
        <v>1365</v>
      </c>
      <c r="AD131" s="361"/>
      <c r="AF131" s="82"/>
      <c r="AG131" s="1295"/>
      <c r="AI131" s="9">
        <v>1</v>
      </c>
    </row>
    <row r="132" spans="2:35" ht="21" customHeight="1">
      <c r="B132" s="357" t="s">
        <v>7</v>
      </c>
      <c r="H132" s="499">
        <v>0.25</v>
      </c>
      <c r="I132" s="500" t="s">
        <v>402</v>
      </c>
      <c r="J132" s="501"/>
      <c r="K132" s="502"/>
      <c r="L132" s="503"/>
      <c r="M132" s="504" t="s">
        <v>403</v>
      </c>
      <c r="N132" s="361"/>
      <c r="P132" s="499">
        <v>0.25</v>
      </c>
      <c r="Q132" s="500" t="s">
        <v>1377</v>
      </c>
      <c r="R132" s="501"/>
      <c r="S132" s="502"/>
      <c r="T132" s="503"/>
      <c r="U132" s="504" t="s">
        <v>1378</v>
      </c>
      <c r="V132" s="361"/>
      <c r="X132" s="499">
        <v>0.25</v>
      </c>
      <c r="Y132" s="500" t="s">
        <v>1379</v>
      </c>
      <c r="Z132" s="501"/>
      <c r="AA132" s="502"/>
      <c r="AB132" s="503"/>
      <c r="AC132" s="504" t="s">
        <v>1380</v>
      </c>
      <c r="AD132" s="361"/>
      <c r="AF132" s="82"/>
      <c r="AG132" s="1295"/>
      <c r="AI132" s="9">
        <v>1</v>
      </c>
    </row>
    <row r="133" spans="2:35" ht="21" customHeight="1">
      <c r="B133" s="357" t="s">
        <v>7</v>
      </c>
      <c r="H133" s="499">
        <v>0.5</v>
      </c>
      <c r="I133" s="500" t="s">
        <v>404</v>
      </c>
      <c r="J133" s="501"/>
      <c r="K133" s="502"/>
      <c r="L133" s="503"/>
      <c r="M133" s="504" t="s">
        <v>405</v>
      </c>
      <c r="N133" s="361"/>
      <c r="P133" s="499">
        <v>0.5</v>
      </c>
      <c r="Q133" s="500" t="s">
        <v>1381</v>
      </c>
      <c r="R133" s="501"/>
      <c r="S133" s="502"/>
      <c r="T133" s="503"/>
      <c r="U133" s="504" t="s">
        <v>1382</v>
      </c>
      <c r="V133" s="361"/>
      <c r="X133" s="499">
        <v>0.5</v>
      </c>
      <c r="Y133" s="500" t="s">
        <v>1383</v>
      </c>
      <c r="Z133" s="501"/>
      <c r="AA133" s="502"/>
      <c r="AB133" s="503"/>
      <c r="AC133" s="504" t="s">
        <v>1384</v>
      </c>
      <c r="AD133" s="361"/>
      <c r="AF133" s="82"/>
      <c r="AG133" s="1295"/>
      <c r="AI133" s="9">
        <v>1</v>
      </c>
    </row>
    <row r="134" spans="2:35" ht="21" customHeight="1">
      <c r="B134" s="357" t="s">
        <v>7</v>
      </c>
      <c r="H134" s="499">
        <v>0.75</v>
      </c>
      <c r="I134" s="500" t="s">
        <v>406</v>
      </c>
      <c r="J134" s="501"/>
      <c r="K134" s="502"/>
      <c r="L134" s="503"/>
      <c r="M134" s="504" t="s">
        <v>407</v>
      </c>
      <c r="N134" s="361"/>
      <c r="P134" s="499">
        <v>0.75</v>
      </c>
      <c r="Q134" s="500" t="s">
        <v>1385</v>
      </c>
      <c r="R134" s="501"/>
      <c r="S134" s="502"/>
      <c r="T134" s="503"/>
      <c r="U134" s="504" t="s">
        <v>1386</v>
      </c>
      <c r="V134" s="361"/>
      <c r="X134" s="499">
        <v>0.75</v>
      </c>
      <c r="Y134" s="500" t="s">
        <v>1387</v>
      </c>
      <c r="Z134" s="501"/>
      <c r="AA134" s="502"/>
      <c r="AB134" s="503"/>
      <c r="AC134" s="504" t="s">
        <v>1388</v>
      </c>
      <c r="AD134" s="361"/>
      <c r="AF134" s="82"/>
      <c r="AG134" s="1295"/>
      <c r="AI134" s="9">
        <v>1</v>
      </c>
    </row>
    <row r="135" spans="2:35" ht="21" customHeight="1">
      <c r="B135" s="357" t="s">
        <v>7</v>
      </c>
      <c r="H135" s="505">
        <v>2</v>
      </c>
      <c r="I135" s="506" t="s">
        <v>397</v>
      </c>
      <c r="J135" s="501"/>
      <c r="K135" s="502"/>
      <c r="L135" s="503"/>
      <c r="M135" s="504"/>
      <c r="N135" s="361"/>
      <c r="P135" s="505">
        <v>2</v>
      </c>
      <c r="Q135" s="506" t="s">
        <v>1369</v>
      </c>
      <c r="R135" s="501"/>
      <c r="S135" s="502"/>
      <c r="T135" s="503"/>
      <c r="U135" s="504"/>
      <c r="V135" s="361"/>
      <c r="X135" s="505">
        <v>2</v>
      </c>
      <c r="Y135" s="506" t="s">
        <v>1370</v>
      </c>
      <c r="Z135" s="501"/>
      <c r="AA135" s="502"/>
      <c r="AB135" s="503"/>
      <c r="AC135" s="504"/>
      <c r="AD135" s="361"/>
      <c r="AF135" s="82"/>
      <c r="AG135" s="1295"/>
      <c r="AI135" s="9">
        <v>1</v>
      </c>
    </row>
    <row r="136" spans="2:35" ht="21" customHeight="1">
      <c r="B136" s="357" t="s">
        <v>7</v>
      </c>
      <c r="H136" s="1334"/>
      <c r="I136" s="507"/>
      <c r="J136" s="508"/>
      <c r="K136" s="509"/>
      <c r="L136" s="510"/>
      <c r="M136" s="511"/>
      <c r="N136" s="361"/>
      <c r="P136" s="1334"/>
      <c r="Q136" s="507"/>
      <c r="R136" s="508"/>
      <c r="S136" s="509"/>
      <c r="T136" s="510"/>
      <c r="U136" s="511"/>
      <c r="V136" s="361"/>
      <c r="X136" s="1334"/>
      <c r="Y136" s="507"/>
      <c r="Z136" s="508"/>
      <c r="AA136" s="509"/>
      <c r="AB136" s="510"/>
      <c r="AC136" s="511"/>
      <c r="AD136" s="361"/>
      <c r="AF136" s="82"/>
      <c r="AG136" s="1295"/>
      <c r="AI136" s="9">
        <v>1</v>
      </c>
    </row>
    <row r="137" spans="2:35" ht="21" customHeight="1">
      <c r="B137" s="357" t="s">
        <v>7</v>
      </c>
      <c r="H137" s="1335" t="s">
        <v>376</v>
      </c>
      <c r="I137" s="423"/>
      <c r="J137" s="423"/>
      <c r="K137" s="360"/>
      <c r="L137" s="360"/>
      <c r="M137" s="360"/>
      <c r="N137" s="361"/>
      <c r="P137" s="1335" t="s">
        <v>1338</v>
      </c>
      <c r="Q137" s="423"/>
      <c r="R137" s="423"/>
      <c r="S137" s="360"/>
      <c r="T137" s="360"/>
      <c r="U137" s="360"/>
      <c r="V137" s="361"/>
      <c r="X137" s="1335" t="s">
        <v>1339</v>
      </c>
      <c r="Y137" s="423"/>
      <c r="Z137" s="423"/>
      <c r="AA137" s="360"/>
      <c r="AB137" s="360"/>
      <c r="AC137" s="360"/>
      <c r="AD137" s="361"/>
      <c r="AF137" s="82"/>
      <c r="AG137" s="1295"/>
      <c r="AI137" s="9">
        <v>1</v>
      </c>
    </row>
    <row r="138" spans="2:35" ht="21" customHeight="1">
      <c r="B138" s="357" t="s">
        <v>7</v>
      </c>
      <c r="H138" s="1335"/>
      <c r="I138" s="423"/>
      <c r="J138" s="423"/>
      <c r="K138" s="360"/>
      <c r="L138" s="360"/>
      <c r="M138" s="360"/>
      <c r="N138" s="361"/>
      <c r="P138" s="1335"/>
      <c r="Q138" s="423"/>
      <c r="R138" s="423"/>
      <c r="S138" s="360"/>
      <c r="T138" s="360"/>
      <c r="U138" s="360"/>
      <c r="V138" s="361"/>
      <c r="X138" s="1335"/>
      <c r="Y138" s="423"/>
      <c r="Z138" s="423"/>
      <c r="AA138" s="360"/>
      <c r="AB138" s="360"/>
      <c r="AC138" s="360"/>
      <c r="AD138" s="361"/>
      <c r="AF138" s="82"/>
      <c r="AG138" s="1295"/>
      <c r="AI138" s="9">
        <v>1</v>
      </c>
    </row>
    <row r="139" spans="2:35" ht="21" customHeight="1">
      <c r="B139" s="357" t="s">
        <v>7</v>
      </c>
      <c r="H139" s="1336"/>
      <c r="I139" s="512" t="s">
        <v>408</v>
      </c>
      <c r="J139" s="423"/>
      <c r="K139" s="360"/>
      <c r="L139" s="360"/>
      <c r="M139" s="360"/>
      <c r="N139" s="361"/>
      <c r="P139" s="1336"/>
      <c r="Q139" s="512" t="s">
        <v>1389</v>
      </c>
      <c r="R139" s="423"/>
      <c r="S139" s="360"/>
      <c r="T139" s="360"/>
      <c r="U139" s="360"/>
      <c r="V139" s="361"/>
      <c r="X139" s="1336"/>
      <c r="Y139" s="512" t="s">
        <v>1390</v>
      </c>
      <c r="Z139" s="423"/>
      <c r="AA139" s="360"/>
      <c r="AB139" s="360"/>
      <c r="AC139" s="360"/>
      <c r="AD139" s="361"/>
      <c r="AF139" s="82"/>
      <c r="AG139" s="1295"/>
      <c r="AI139" s="9">
        <v>1</v>
      </c>
    </row>
    <row r="140" spans="2:35" ht="21" customHeight="1">
      <c r="B140" s="357" t="s">
        <v>7</v>
      </c>
      <c r="H140" s="1337" t="s">
        <v>409</v>
      </c>
      <c r="I140" s="512"/>
      <c r="J140" s="423"/>
      <c r="K140" s="360"/>
      <c r="L140" s="360"/>
      <c r="M140" s="360"/>
      <c r="N140" s="361"/>
      <c r="P140" s="1337" t="s">
        <v>1391</v>
      </c>
      <c r="Q140" s="512"/>
      <c r="R140" s="423"/>
      <c r="S140" s="360"/>
      <c r="T140" s="360"/>
      <c r="U140" s="360"/>
      <c r="V140" s="361"/>
      <c r="X140" s="1337" t="s">
        <v>1392</v>
      </c>
      <c r="Y140" s="512"/>
      <c r="Z140" s="423"/>
      <c r="AA140" s="360"/>
      <c r="AB140" s="360"/>
      <c r="AC140" s="360"/>
      <c r="AD140" s="361"/>
      <c r="AF140" s="82"/>
      <c r="AG140" s="1295"/>
      <c r="AI140" s="9">
        <v>1</v>
      </c>
    </row>
    <row r="141" spans="2:35" ht="21" customHeight="1">
      <c r="B141" s="357" t="s">
        <v>7</v>
      </c>
      <c r="H141" s="1291"/>
      <c r="I141" s="513" t="s">
        <v>410</v>
      </c>
      <c r="J141" s="360"/>
      <c r="K141" s="360"/>
      <c r="L141" s="360"/>
      <c r="M141" s="360"/>
      <c r="N141" s="361"/>
      <c r="P141" s="1291"/>
      <c r="Q141" s="513" t="s">
        <v>1393</v>
      </c>
      <c r="R141" s="360"/>
      <c r="S141" s="360"/>
      <c r="T141" s="360"/>
      <c r="U141" s="360"/>
      <c r="V141" s="361"/>
      <c r="X141" s="1291"/>
      <c r="Y141" s="513" t="s">
        <v>1329</v>
      </c>
      <c r="Z141" s="360"/>
      <c r="AA141" s="360"/>
      <c r="AB141" s="360"/>
      <c r="AC141" s="360"/>
      <c r="AD141" s="361"/>
      <c r="AF141" s="82"/>
      <c r="AG141" s="1295"/>
      <c r="AI141" s="9">
        <v>1</v>
      </c>
    </row>
    <row r="142" spans="2:35" ht="21" customHeight="1">
      <c r="B142" s="357" t="s">
        <v>7</v>
      </c>
      <c r="H142" s="514" t="s">
        <v>411</v>
      </c>
      <c r="I142" s="360"/>
      <c r="J142" s="360"/>
      <c r="K142" s="360"/>
      <c r="L142" s="360"/>
      <c r="M142" s="360"/>
      <c r="N142" s="361"/>
      <c r="P142" s="514" t="s">
        <v>1394</v>
      </c>
      <c r="Q142" s="360"/>
      <c r="R142" s="360"/>
      <c r="S142" s="360"/>
      <c r="T142" s="360"/>
      <c r="U142" s="360"/>
      <c r="V142" s="361"/>
      <c r="X142" s="514" t="s">
        <v>1395</v>
      </c>
      <c r="Y142" s="360"/>
      <c r="Z142" s="360"/>
      <c r="AA142" s="360"/>
      <c r="AB142" s="360"/>
      <c r="AC142" s="360"/>
      <c r="AD142" s="361"/>
      <c r="AF142" s="82"/>
      <c r="AG142" s="1295"/>
      <c r="AI142" s="9">
        <v>1</v>
      </c>
    </row>
    <row r="143" spans="2:35" ht="21" customHeight="1" thickBot="1">
      <c r="B143" s="357" t="s">
        <v>7</v>
      </c>
      <c r="H143" s="1291"/>
      <c r="I143" s="360"/>
      <c r="J143" s="360"/>
      <c r="K143" s="360"/>
      <c r="L143" s="360"/>
      <c r="M143" s="360"/>
      <c r="N143" s="361"/>
      <c r="P143" s="1291"/>
      <c r="Q143" s="360"/>
      <c r="R143" s="360"/>
      <c r="S143" s="360"/>
      <c r="T143" s="360"/>
      <c r="U143" s="360"/>
      <c r="V143" s="361"/>
      <c r="X143" s="1291"/>
      <c r="Y143" s="360"/>
      <c r="Z143" s="360"/>
      <c r="AA143" s="360"/>
      <c r="AB143" s="360"/>
      <c r="AC143" s="360"/>
      <c r="AD143" s="361"/>
      <c r="AF143" s="82"/>
      <c r="AG143" s="1295"/>
      <c r="AI143" s="9">
        <v>1</v>
      </c>
    </row>
    <row r="144" spans="2:35" ht="21" customHeight="1" thickTop="1">
      <c r="B144" s="357" t="s">
        <v>7</v>
      </c>
      <c r="H144" s="1291"/>
      <c r="I144" s="1764" t="s">
        <v>412</v>
      </c>
      <c r="J144" s="1765"/>
      <c r="K144" s="1766" t="s">
        <v>413</v>
      </c>
      <c r="L144" s="1766"/>
      <c r="M144" s="360"/>
      <c r="N144" s="361"/>
      <c r="P144" s="1291"/>
      <c r="Q144" s="1767" t="s">
        <v>1396</v>
      </c>
      <c r="R144" s="1768"/>
      <c r="S144" s="1766" t="s">
        <v>1397</v>
      </c>
      <c r="T144" s="1766"/>
      <c r="U144" s="360"/>
      <c r="V144" s="361"/>
      <c r="X144" s="1291"/>
      <c r="Y144" s="1767" t="s">
        <v>1398</v>
      </c>
      <c r="Z144" s="1768"/>
      <c r="AA144" s="1766" t="s">
        <v>1399</v>
      </c>
      <c r="AB144" s="1766"/>
      <c r="AC144" s="360"/>
      <c r="AD144" s="361"/>
      <c r="AF144" s="82"/>
      <c r="AG144" s="1295"/>
      <c r="AI144" s="9">
        <v>1</v>
      </c>
    </row>
    <row r="145" spans="2:35" ht="21" customHeight="1">
      <c r="B145" s="357" t="s">
        <v>7</v>
      </c>
      <c r="H145" s="1291"/>
      <c r="I145" s="78" t="s">
        <v>64</v>
      </c>
      <c r="J145" s="515" t="s">
        <v>65</v>
      </c>
      <c r="K145" s="516" t="s">
        <v>414</v>
      </c>
      <c r="L145" s="517" t="s">
        <v>415</v>
      </c>
      <c r="M145" s="360"/>
      <c r="N145" s="361"/>
      <c r="P145" s="1291"/>
      <c r="Q145" s="78" t="s">
        <v>64</v>
      </c>
      <c r="R145" s="515" t="s">
        <v>65</v>
      </c>
      <c r="S145" s="516" t="s">
        <v>414</v>
      </c>
      <c r="T145" s="517" t="s">
        <v>415</v>
      </c>
      <c r="U145" s="360"/>
      <c r="V145" s="361"/>
      <c r="X145" s="1291"/>
      <c r="Y145" s="78" t="s">
        <v>1400</v>
      </c>
      <c r="Z145" s="515" t="s">
        <v>65</v>
      </c>
      <c r="AA145" s="516" t="s">
        <v>414</v>
      </c>
      <c r="AB145" s="517" t="s">
        <v>415</v>
      </c>
      <c r="AC145" s="360"/>
      <c r="AD145" s="361"/>
      <c r="AF145" s="82"/>
      <c r="AG145" s="1295"/>
      <c r="AI145" s="9">
        <v>1</v>
      </c>
    </row>
    <row r="146" spans="2:35" ht="21" customHeight="1">
      <c r="B146" s="357" t="s">
        <v>7</v>
      </c>
      <c r="H146" s="1291"/>
      <c r="I146" s="518">
        <v>0.25</v>
      </c>
      <c r="J146" s="519">
        <v>0.5</v>
      </c>
      <c r="K146" s="520" t="s">
        <v>416</v>
      </c>
      <c r="L146" s="521"/>
      <c r="M146" s="360"/>
      <c r="N146" s="361"/>
      <c r="P146" s="1291"/>
      <c r="Q146" s="518">
        <v>0.25</v>
      </c>
      <c r="R146" s="519">
        <v>0.5</v>
      </c>
      <c r="S146" s="520" t="s">
        <v>416</v>
      </c>
      <c r="T146" s="521"/>
      <c r="U146" s="360"/>
      <c r="V146" s="361"/>
      <c r="X146" s="1291"/>
      <c r="Y146" s="518">
        <v>0.25</v>
      </c>
      <c r="Z146" s="519">
        <v>0.5</v>
      </c>
      <c r="AA146" s="520" t="s">
        <v>416</v>
      </c>
      <c r="AB146" s="521"/>
      <c r="AC146" s="360"/>
      <c r="AD146" s="361"/>
      <c r="AF146" s="82"/>
      <c r="AG146" s="1295"/>
      <c r="AI146" s="9">
        <v>1</v>
      </c>
    </row>
    <row r="147" spans="2:35" ht="21" customHeight="1">
      <c r="B147" s="357" t="s">
        <v>7</v>
      </c>
      <c r="H147" s="1291"/>
      <c r="I147" s="522" t="s">
        <v>417</v>
      </c>
      <c r="J147" s="523" t="s">
        <v>418</v>
      </c>
      <c r="K147" s="516" t="s">
        <v>419</v>
      </c>
      <c r="L147" s="524" t="s">
        <v>420</v>
      </c>
      <c r="M147" s="360"/>
      <c r="N147" s="361"/>
      <c r="P147" s="1291"/>
      <c r="Q147" s="522" t="s">
        <v>417</v>
      </c>
      <c r="R147" s="523" t="s">
        <v>418</v>
      </c>
      <c r="S147" s="516" t="s">
        <v>419</v>
      </c>
      <c r="T147" s="524" t="s">
        <v>420</v>
      </c>
      <c r="U147" s="360"/>
      <c r="V147" s="361"/>
      <c r="X147" s="1291"/>
      <c r="Y147" s="522" t="s">
        <v>417</v>
      </c>
      <c r="Z147" s="523" t="s">
        <v>418</v>
      </c>
      <c r="AA147" s="516" t="s">
        <v>419</v>
      </c>
      <c r="AB147" s="524" t="s">
        <v>420</v>
      </c>
      <c r="AC147" s="360"/>
      <c r="AD147" s="361"/>
      <c r="AF147" s="82"/>
      <c r="AG147" s="1295"/>
      <c r="AI147" s="9">
        <v>1</v>
      </c>
    </row>
    <row r="148" spans="2:35" ht="21" customHeight="1">
      <c r="B148" s="357" t="s">
        <v>7</v>
      </c>
      <c r="H148" s="1291"/>
      <c r="I148" s="518">
        <v>0.25</v>
      </c>
      <c r="J148" s="519">
        <v>0.5</v>
      </c>
      <c r="K148" s="520" t="s">
        <v>421</v>
      </c>
      <c r="L148" s="521"/>
      <c r="M148" s="360"/>
      <c r="N148" s="361"/>
      <c r="P148" s="1291"/>
      <c r="Q148" s="518">
        <v>0.25</v>
      </c>
      <c r="R148" s="519">
        <v>0.5</v>
      </c>
      <c r="S148" s="520" t="s">
        <v>421</v>
      </c>
      <c r="T148" s="521"/>
      <c r="U148" s="360"/>
      <c r="V148" s="361"/>
      <c r="X148" s="1291"/>
      <c r="Y148" s="518">
        <v>0.25</v>
      </c>
      <c r="Z148" s="519">
        <v>0.5</v>
      </c>
      <c r="AA148" s="520" t="s">
        <v>421</v>
      </c>
      <c r="AB148" s="521"/>
      <c r="AC148" s="360"/>
      <c r="AD148" s="361"/>
      <c r="AF148" s="82"/>
      <c r="AG148" s="1295"/>
      <c r="AI148" s="9">
        <v>1</v>
      </c>
    </row>
    <row r="149" spans="2:35" ht="21" customHeight="1">
      <c r="B149" s="357" t="s">
        <v>7</v>
      </c>
      <c r="H149" s="1291"/>
      <c r="I149" s="525" t="s">
        <v>422</v>
      </c>
      <c r="J149" s="526" t="s">
        <v>423</v>
      </c>
      <c r="K149" s="526"/>
      <c r="L149" s="526"/>
      <c r="M149" s="360"/>
      <c r="N149" s="361"/>
      <c r="P149" s="1291"/>
      <c r="Q149" s="525" t="s">
        <v>1401</v>
      </c>
      <c r="R149" s="526" t="s">
        <v>1402</v>
      </c>
      <c r="S149" s="526"/>
      <c r="T149" s="526"/>
      <c r="U149" s="360"/>
      <c r="V149" s="361"/>
      <c r="X149" s="1291"/>
      <c r="Y149" s="525" t="s">
        <v>1403</v>
      </c>
      <c r="Z149" s="526" t="s">
        <v>1404</v>
      </c>
      <c r="AA149" s="526"/>
      <c r="AB149" s="526"/>
      <c r="AC149" s="360"/>
      <c r="AD149" s="361"/>
      <c r="AF149" s="82"/>
      <c r="AG149" s="1295"/>
      <c r="AI149" s="9">
        <v>1</v>
      </c>
    </row>
    <row r="150" spans="2:35" ht="21" customHeight="1">
      <c r="B150" s="357" t="s">
        <v>7</v>
      </c>
      <c r="H150" s="1291"/>
      <c r="I150" s="528" t="s">
        <v>424</v>
      </c>
      <c r="J150" s="529"/>
      <c r="K150" s="530"/>
      <c r="L150" s="530"/>
      <c r="M150" s="360"/>
      <c r="N150" s="361"/>
      <c r="P150" s="1291"/>
      <c r="Q150" s="528" t="s">
        <v>1405</v>
      </c>
      <c r="R150" s="529"/>
      <c r="S150" s="530"/>
      <c r="T150" s="530"/>
      <c r="U150" s="360"/>
      <c r="V150" s="361"/>
      <c r="X150" s="1291"/>
      <c r="Y150" s="528" t="s">
        <v>1406</v>
      </c>
      <c r="Z150" s="529"/>
      <c r="AA150" s="530"/>
      <c r="AB150" s="530"/>
      <c r="AC150" s="360"/>
      <c r="AD150" s="361"/>
      <c r="AF150" s="82"/>
      <c r="AG150" s="1295"/>
      <c r="AI150" s="9">
        <v>1</v>
      </c>
    </row>
    <row r="151" spans="2:35" ht="21" customHeight="1">
      <c r="B151" s="357" t="s">
        <v>7</v>
      </c>
      <c r="H151" s="1291"/>
      <c r="I151" s="360"/>
      <c r="J151" s="360"/>
      <c r="K151" s="360"/>
      <c r="L151" s="360"/>
      <c r="M151" s="360"/>
      <c r="N151" s="361"/>
      <c r="P151" s="1291"/>
      <c r="Q151" s="360"/>
      <c r="R151" s="360"/>
      <c r="S151" s="360"/>
      <c r="T151" s="360"/>
      <c r="U151" s="360"/>
      <c r="V151" s="361"/>
      <c r="X151" s="1291"/>
      <c r="Y151" s="360"/>
      <c r="Z151" s="360"/>
      <c r="AA151" s="360"/>
      <c r="AB151" s="360"/>
      <c r="AC151" s="360"/>
      <c r="AD151" s="361"/>
      <c r="AF151" s="82"/>
      <c r="AG151" s="1295"/>
      <c r="AI151" s="9">
        <v>1</v>
      </c>
    </row>
    <row r="152" spans="2:35" ht="21" customHeight="1">
      <c r="B152" s="357" t="s">
        <v>7</v>
      </c>
      <c r="H152" s="1301"/>
      <c r="I152" s="381"/>
      <c r="J152" s="382"/>
      <c r="K152" s="381"/>
      <c r="L152" s="381"/>
      <c r="M152" s="381"/>
      <c r="N152" s="383"/>
      <c r="P152" s="1301"/>
      <c r="Q152" s="381"/>
      <c r="R152" s="382"/>
      <c r="S152" s="381"/>
      <c r="T152" s="381"/>
      <c r="U152" s="381"/>
      <c r="V152" s="383"/>
      <c r="X152" s="1301"/>
      <c r="Y152" s="381"/>
      <c r="Z152" s="382"/>
      <c r="AA152" s="381"/>
      <c r="AB152" s="381"/>
      <c r="AC152" s="381"/>
      <c r="AD152" s="383"/>
      <c r="AF152" s="82"/>
      <c r="AG152" s="1295"/>
      <c r="AI152" s="9">
        <v>1</v>
      </c>
    </row>
    <row r="153" spans="2:35" ht="21" customHeight="1">
      <c r="B153" s="357" t="s">
        <v>7</v>
      </c>
      <c r="H153" s="1331"/>
      <c r="I153" s="488"/>
      <c r="J153" s="489"/>
      <c r="K153" s="488"/>
      <c r="L153" s="488"/>
      <c r="M153" s="488"/>
      <c r="N153" s="490"/>
      <c r="P153" s="1331"/>
      <c r="Q153" s="488"/>
      <c r="R153" s="489"/>
      <c r="S153" s="488"/>
      <c r="T153" s="488"/>
      <c r="U153" s="488"/>
      <c r="V153" s="490"/>
      <c r="X153" s="1331"/>
      <c r="Y153" s="488"/>
      <c r="Z153" s="489"/>
      <c r="AA153" s="488"/>
      <c r="AB153" s="488"/>
      <c r="AC153" s="488"/>
      <c r="AD153" s="490"/>
      <c r="AF153" s="82"/>
      <c r="AG153" s="1295"/>
      <c r="AI153" s="9">
        <v>1</v>
      </c>
    </row>
    <row r="154" spans="2:35" ht="21" customHeight="1">
      <c r="B154" s="357" t="s">
        <v>7</v>
      </c>
      <c r="H154" s="1338" t="s">
        <v>29</v>
      </c>
      <c r="I154" s="532" t="s">
        <v>425</v>
      </c>
      <c r="J154" s="360"/>
      <c r="K154" s="360"/>
      <c r="L154" s="360"/>
      <c r="M154" s="360"/>
      <c r="N154" s="361"/>
      <c r="P154" s="1338" t="s">
        <v>29</v>
      </c>
      <c r="Q154" s="532" t="s">
        <v>1407</v>
      </c>
      <c r="R154" s="360"/>
      <c r="S154" s="360"/>
      <c r="T154" s="360"/>
      <c r="U154" s="360"/>
      <c r="V154" s="361"/>
      <c r="X154" s="1338" t="s">
        <v>29</v>
      </c>
      <c r="Y154" s="532" t="s">
        <v>1408</v>
      </c>
      <c r="Z154" s="360"/>
      <c r="AA154" s="360"/>
      <c r="AB154" s="360"/>
      <c r="AC154" s="360"/>
      <c r="AD154" s="361"/>
      <c r="AF154" s="82"/>
      <c r="AG154" s="1295"/>
      <c r="AI154" s="9">
        <v>1</v>
      </c>
    </row>
    <row r="155" spans="2:35" ht="21" customHeight="1">
      <c r="B155" s="357" t="s">
        <v>7</v>
      </c>
      <c r="H155" s="1337" t="s">
        <v>409</v>
      </c>
      <c r="I155" s="360"/>
      <c r="J155" s="360"/>
      <c r="K155" s="360"/>
      <c r="L155" s="360"/>
      <c r="M155" s="360"/>
      <c r="N155" s="361"/>
      <c r="P155" s="1337" t="s">
        <v>1391</v>
      </c>
      <c r="Q155" s="360"/>
      <c r="R155" s="360"/>
      <c r="S155" s="360"/>
      <c r="T155" s="360"/>
      <c r="U155" s="360"/>
      <c r="V155" s="361"/>
      <c r="X155" s="1337" t="s">
        <v>1392</v>
      </c>
      <c r="Y155" s="360"/>
      <c r="Z155" s="360"/>
      <c r="AA155" s="360"/>
      <c r="AB155" s="360"/>
      <c r="AC155" s="360"/>
      <c r="AD155" s="361"/>
      <c r="AF155" s="82"/>
      <c r="AG155" s="1295"/>
      <c r="AI155" s="9">
        <v>1</v>
      </c>
    </row>
    <row r="156" spans="2:35" ht="21" customHeight="1">
      <c r="B156" s="357" t="s">
        <v>7</v>
      </c>
      <c r="H156" s="1291"/>
      <c r="I156" s="360"/>
      <c r="J156" s="360"/>
      <c r="K156" s="360"/>
      <c r="L156" s="360"/>
      <c r="M156" s="360"/>
      <c r="N156" s="361"/>
      <c r="P156" s="1291"/>
      <c r="Q156" s="360"/>
      <c r="R156" s="360"/>
      <c r="S156" s="360"/>
      <c r="T156" s="360"/>
      <c r="U156" s="360"/>
      <c r="V156" s="361"/>
      <c r="X156" s="1291"/>
      <c r="Y156" s="360"/>
      <c r="Z156" s="360"/>
      <c r="AA156" s="360"/>
      <c r="AB156" s="360"/>
      <c r="AC156" s="360"/>
      <c r="AD156" s="361"/>
      <c r="AF156" s="82"/>
      <c r="AG156" s="1295"/>
      <c r="AI156" s="9">
        <v>1</v>
      </c>
    </row>
    <row r="157" spans="2:35" ht="21" customHeight="1">
      <c r="B157" s="357" t="s">
        <v>7</v>
      </c>
      <c r="H157" s="1301"/>
      <c r="I157" s="381"/>
      <c r="J157" s="382"/>
      <c r="K157" s="381"/>
      <c r="L157" s="381"/>
      <c r="M157" s="381"/>
      <c r="N157" s="383"/>
      <c r="P157" s="1301"/>
      <c r="Q157" s="381"/>
      <c r="R157" s="382"/>
      <c r="S157" s="381"/>
      <c r="T157" s="381"/>
      <c r="U157" s="381"/>
      <c r="V157" s="383"/>
      <c r="X157" s="1301"/>
      <c r="Y157" s="381"/>
      <c r="Z157" s="382"/>
      <c r="AA157" s="381"/>
      <c r="AB157" s="381"/>
      <c r="AC157" s="381"/>
      <c r="AD157" s="383"/>
      <c r="AF157" s="82"/>
      <c r="AG157" s="1295"/>
      <c r="AI157" s="9">
        <v>1</v>
      </c>
    </row>
    <row r="158" spans="2:35" ht="21" customHeight="1">
      <c r="B158" s="357" t="s">
        <v>7</v>
      </c>
      <c r="H158" s="1331"/>
      <c r="I158" s="488"/>
      <c r="J158" s="489"/>
      <c r="K158" s="488"/>
      <c r="L158" s="488"/>
      <c r="M158" s="488"/>
      <c r="N158" s="490"/>
      <c r="P158" s="1331"/>
      <c r="Q158" s="488"/>
      <c r="R158" s="489"/>
      <c r="S158" s="488"/>
      <c r="T158" s="488"/>
      <c r="U158" s="488"/>
      <c r="V158" s="490"/>
      <c r="X158" s="1331"/>
      <c r="Y158" s="488"/>
      <c r="Z158" s="489"/>
      <c r="AA158" s="488"/>
      <c r="AB158" s="488"/>
      <c r="AC158" s="488"/>
      <c r="AD158" s="490"/>
      <c r="AF158" s="82"/>
      <c r="AG158" s="1295"/>
      <c r="AI158" s="9">
        <v>1</v>
      </c>
    </row>
    <row r="159" spans="2:35" ht="21" customHeight="1">
      <c r="B159" s="357" t="s">
        <v>7</v>
      </c>
      <c r="H159" s="1761" t="s">
        <v>432</v>
      </c>
      <c r="I159" s="540">
        <v>1</v>
      </c>
      <c r="J159" s="541" t="s">
        <v>433</v>
      </c>
      <c r="K159" s="360"/>
      <c r="L159" s="360"/>
      <c r="M159" s="360"/>
      <c r="N159" s="361"/>
      <c r="P159" s="1761" t="s">
        <v>432</v>
      </c>
      <c r="Q159" s="540">
        <v>1</v>
      </c>
      <c r="R159" s="541" t="s">
        <v>1409</v>
      </c>
      <c r="S159" s="360"/>
      <c r="T159" s="360"/>
      <c r="U159" s="360"/>
      <c r="V159" s="361"/>
      <c r="X159" s="1761" t="s">
        <v>432</v>
      </c>
      <c r="Y159" s="540">
        <v>1</v>
      </c>
      <c r="Z159" s="541" t="s">
        <v>1410</v>
      </c>
      <c r="AA159" s="360"/>
      <c r="AB159" s="360"/>
      <c r="AC159" s="360"/>
      <c r="AD159" s="361"/>
      <c r="AF159" s="82"/>
      <c r="AG159" s="1295"/>
      <c r="AI159" s="9">
        <v>1</v>
      </c>
    </row>
    <row r="160" spans="2:35" ht="21" customHeight="1">
      <c r="B160" s="357" t="s">
        <v>7</v>
      </c>
      <c r="H160" s="1761"/>
      <c r="I160" s="451">
        <v>2</v>
      </c>
      <c r="J160" s="541" t="s">
        <v>434</v>
      </c>
      <c r="K160" s="360"/>
      <c r="L160" s="360"/>
      <c r="M160" s="360"/>
      <c r="N160" s="361"/>
      <c r="P160" s="1761"/>
      <c r="Q160" s="451">
        <v>2</v>
      </c>
      <c r="R160" s="541" t="s">
        <v>1411</v>
      </c>
      <c r="S160" s="360"/>
      <c r="T160" s="360"/>
      <c r="U160" s="360"/>
      <c r="V160" s="361"/>
      <c r="X160" s="1761"/>
      <c r="Y160" s="451">
        <v>2</v>
      </c>
      <c r="Z160" s="541" t="s">
        <v>1412</v>
      </c>
      <c r="AA160" s="360"/>
      <c r="AB160" s="360"/>
      <c r="AC160" s="360"/>
      <c r="AD160" s="361"/>
      <c r="AF160" s="82"/>
      <c r="AG160" s="1295"/>
      <c r="AI160" s="9">
        <v>1</v>
      </c>
    </row>
    <row r="161" spans="2:35" ht="21" customHeight="1">
      <c r="B161" s="357" t="s">
        <v>7</v>
      </c>
      <c r="H161" s="1761"/>
      <c r="I161" s="542" t="s">
        <v>435</v>
      </c>
      <c r="J161" s="543"/>
      <c r="K161" s="360"/>
      <c r="L161" s="360"/>
      <c r="M161" s="360"/>
      <c r="N161" s="361"/>
      <c r="P161" s="1761"/>
      <c r="Q161" s="542" t="s">
        <v>1413</v>
      </c>
      <c r="R161" s="543"/>
      <c r="S161" s="360"/>
      <c r="T161" s="360"/>
      <c r="U161" s="360"/>
      <c r="V161" s="361"/>
      <c r="X161" s="1761"/>
      <c r="Y161" s="542" t="s">
        <v>1414</v>
      </c>
      <c r="Z161" s="543"/>
      <c r="AA161" s="360"/>
      <c r="AB161" s="360"/>
      <c r="AC161" s="360"/>
      <c r="AD161" s="361"/>
      <c r="AG161" s="1295"/>
      <c r="AI161" s="9">
        <v>1</v>
      </c>
    </row>
    <row r="162" spans="2:35" ht="21" customHeight="1">
      <c r="B162" s="357" t="s">
        <v>7</v>
      </c>
      <c r="H162" s="1761"/>
      <c r="I162" s="544" t="s">
        <v>436</v>
      </c>
      <c r="J162" s="545"/>
      <c r="K162" s="360"/>
      <c r="L162" s="360"/>
      <c r="M162" s="360"/>
      <c r="N162" s="361"/>
      <c r="P162" s="1761"/>
      <c r="Q162" s="544" t="s">
        <v>1415</v>
      </c>
      <c r="R162" s="545"/>
      <c r="S162" s="360"/>
      <c r="T162" s="360"/>
      <c r="U162" s="360"/>
      <c r="V162" s="361"/>
      <c r="X162" s="1761"/>
      <c r="Y162" s="544" t="s">
        <v>1416</v>
      </c>
      <c r="Z162" s="545"/>
      <c r="AA162" s="360"/>
      <c r="AB162" s="360"/>
      <c r="AC162" s="360"/>
      <c r="AD162" s="361"/>
      <c r="AG162" s="1295"/>
      <c r="AI162" s="9">
        <v>1</v>
      </c>
    </row>
    <row r="163" spans="2:35" ht="21" customHeight="1">
      <c r="B163" s="357" t="s">
        <v>7</v>
      </c>
      <c r="H163" s="1761"/>
      <c r="I163" s="544" t="s">
        <v>437</v>
      </c>
      <c r="J163" s="545"/>
      <c r="K163" s="360"/>
      <c r="L163" s="360"/>
      <c r="M163" s="360"/>
      <c r="N163" s="361"/>
      <c r="P163" s="1761"/>
      <c r="Q163" s="544" t="s">
        <v>1417</v>
      </c>
      <c r="R163" s="545"/>
      <c r="S163" s="360"/>
      <c r="T163" s="360"/>
      <c r="U163" s="360"/>
      <c r="V163" s="361"/>
      <c r="X163" s="1761"/>
      <c r="Y163" s="544" t="s">
        <v>1418</v>
      </c>
      <c r="Z163" s="545"/>
      <c r="AA163" s="360"/>
      <c r="AB163" s="360"/>
      <c r="AC163" s="360"/>
      <c r="AD163" s="361"/>
      <c r="AG163" s="1295"/>
      <c r="AI163" s="9">
        <v>1</v>
      </c>
    </row>
    <row r="164" spans="2:35" ht="21" customHeight="1">
      <c r="B164" s="357" t="s">
        <v>7</v>
      </c>
      <c r="H164" s="1761"/>
      <c r="I164" s="423" t="s">
        <v>438</v>
      </c>
      <c r="J164" s="545"/>
      <c r="K164" s="360"/>
      <c r="L164" s="360"/>
      <c r="M164" s="360"/>
      <c r="N164" s="361"/>
      <c r="P164" s="1761"/>
      <c r="Q164" s="423" t="s">
        <v>1419</v>
      </c>
      <c r="R164" s="545"/>
      <c r="S164" s="360"/>
      <c r="T164" s="360"/>
      <c r="U164" s="360"/>
      <c r="V164" s="361"/>
      <c r="X164" s="1761"/>
      <c r="Y164" s="423" t="s">
        <v>1420</v>
      </c>
      <c r="Z164" s="545"/>
      <c r="AA164" s="360"/>
      <c r="AB164" s="360"/>
      <c r="AC164" s="360"/>
      <c r="AD164" s="361"/>
      <c r="AG164" s="1295"/>
      <c r="AI164" s="9">
        <v>1</v>
      </c>
    </row>
    <row r="165" spans="2:35" ht="21" customHeight="1">
      <c r="B165" s="357" t="s">
        <v>7</v>
      </c>
      <c r="H165" s="1761"/>
      <c r="I165" s="546" t="s">
        <v>439</v>
      </c>
      <c r="J165" s="545"/>
      <c r="K165" s="360"/>
      <c r="L165" s="360"/>
      <c r="M165" s="360"/>
      <c r="N165" s="361"/>
      <c r="P165" s="1761"/>
      <c r="Q165" s="546" t="s">
        <v>1421</v>
      </c>
      <c r="R165" s="545"/>
      <c r="S165" s="360"/>
      <c r="T165" s="360"/>
      <c r="U165" s="360"/>
      <c r="V165" s="361"/>
      <c r="X165" s="1761"/>
      <c r="Y165" s="546" t="s">
        <v>1422</v>
      </c>
      <c r="Z165" s="545"/>
      <c r="AA165" s="360"/>
      <c r="AB165" s="360"/>
      <c r="AC165" s="360"/>
      <c r="AD165" s="361"/>
      <c r="AG165" s="1295"/>
      <c r="AI165" s="9">
        <v>1</v>
      </c>
    </row>
    <row r="166" spans="2:35" ht="21" customHeight="1">
      <c r="B166" s="357" t="s">
        <v>7</v>
      </c>
      <c r="H166" s="1761"/>
      <c r="I166" s="544" t="s">
        <v>440</v>
      </c>
      <c r="J166" s="547"/>
      <c r="K166" s="360"/>
      <c r="L166" s="360"/>
      <c r="M166" s="360"/>
      <c r="N166" s="361"/>
      <c r="P166" s="1761"/>
      <c r="Q166" s="544" t="s">
        <v>1423</v>
      </c>
      <c r="R166" s="547"/>
      <c r="S166" s="360"/>
      <c r="T166" s="360"/>
      <c r="U166" s="360"/>
      <c r="V166" s="361"/>
      <c r="X166" s="1761"/>
      <c r="Y166" s="544" t="s">
        <v>1424</v>
      </c>
      <c r="Z166" s="547"/>
      <c r="AA166" s="360"/>
      <c r="AB166" s="360"/>
      <c r="AC166" s="360"/>
      <c r="AD166" s="361"/>
      <c r="AG166" s="1295"/>
      <c r="AI166" s="9">
        <v>1</v>
      </c>
    </row>
    <row r="167" spans="2:35" ht="21" customHeight="1">
      <c r="B167" s="357" t="s">
        <v>7</v>
      </c>
      <c r="H167" s="1291"/>
      <c r="I167" s="360"/>
      <c r="J167" s="360"/>
      <c r="K167" s="360"/>
      <c r="L167" s="360"/>
      <c r="M167" s="360"/>
      <c r="N167" s="361"/>
      <c r="P167" s="1291"/>
      <c r="Q167" s="360"/>
      <c r="R167" s="360"/>
      <c r="S167" s="360"/>
      <c r="T167" s="360"/>
      <c r="U167" s="360"/>
      <c r="V167" s="361"/>
      <c r="X167" s="1291"/>
      <c r="Y167" s="360"/>
      <c r="Z167" s="360"/>
      <c r="AA167" s="360"/>
      <c r="AB167" s="360"/>
      <c r="AC167" s="360"/>
      <c r="AD167" s="361"/>
      <c r="AG167" s="1295"/>
      <c r="AI167" s="9">
        <v>1</v>
      </c>
    </row>
    <row r="168" spans="2:35" ht="21" customHeight="1">
      <c r="B168" s="357" t="s">
        <v>7</v>
      </c>
      <c r="H168" s="1291"/>
      <c r="I168" s="360"/>
      <c r="J168" s="360"/>
      <c r="K168" s="360"/>
      <c r="L168" s="360"/>
      <c r="M168" s="360"/>
      <c r="N168" s="361"/>
      <c r="P168" s="1291"/>
      <c r="Q168" s="360"/>
      <c r="R168" s="360"/>
      <c r="S168" s="360"/>
      <c r="T168" s="360"/>
      <c r="U168" s="360"/>
      <c r="V168" s="361"/>
      <c r="X168" s="1291"/>
      <c r="Y168" s="360"/>
      <c r="Z168" s="360"/>
      <c r="AA168" s="360"/>
      <c r="AB168" s="360"/>
      <c r="AC168" s="360"/>
      <c r="AD168" s="361"/>
      <c r="AG168" s="1295"/>
      <c r="AI168" s="9">
        <v>1</v>
      </c>
    </row>
    <row r="169" spans="2:35" ht="21" customHeight="1">
      <c r="B169" s="357" t="s">
        <v>7</v>
      </c>
      <c r="H169" s="1291"/>
      <c r="I169" s="360"/>
      <c r="J169" s="360"/>
      <c r="K169" s="360"/>
      <c r="L169" s="360"/>
      <c r="M169" s="360"/>
      <c r="N169" s="361"/>
      <c r="P169" s="1291"/>
      <c r="Q169" s="360"/>
      <c r="R169" s="360"/>
      <c r="S169" s="360"/>
      <c r="T169" s="360"/>
      <c r="U169" s="360"/>
      <c r="V169" s="361"/>
      <c r="X169" s="1291"/>
      <c r="Y169" s="360"/>
      <c r="Z169" s="360"/>
      <c r="AA169" s="360"/>
      <c r="AB169" s="360"/>
      <c r="AC169" s="360"/>
      <c r="AD169" s="361"/>
      <c r="AG169" s="1295"/>
      <c r="AI169" s="9">
        <v>1</v>
      </c>
    </row>
    <row r="170" spans="2:35" ht="21" customHeight="1">
      <c r="B170" s="357" t="s">
        <v>7</v>
      </c>
      <c r="H170" s="1291"/>
      <c r="I170" s="360"/>
      <c r="J170" s="360"/>
      <c r="K170" s="360"/>
      <c r="L170" s="360"/>
      <c r="M170" s="360"/>
      <c r="N170" s="361"/>
      <c r="P170" s="1291"/>
      <c r="Q170" s="360"/>
      <c r="R170" s="360"/>
      <c r="S170" s="360"/>
      <c r="T170" s="360"/>
      <c r="U170" s="360"/>
      <c r="V170" s="361"/>
      <c r="X170" s="1291"/>
      <c r="Y170" s="360"/>
      <c r="Z170" s="360"/>
      <c r="AA170" s="360"/>
      <c r="AB170" s="360"/>
      <c r="AC170" s="360"/>
      <c r="AD170" s="361"/>
      <c r="AG170" s="1295"/>
      <c r="AI170" s="9">
        <v>1</v>
      </c>
    </row>
    <row r="171" spans="2:35" ht="21" customHeight="1">
      <c r="B171" s="357" t="s">
        <v>7</v>
      </c>
      <c r="H171" s="1291"/>
      <c r="I171" s="360"/>
      <c r="J171" s="360"/>
      <c r="K171" s="360"/>
      <c r="L171" s="360"/>
      <c r="M171" s="360"/>
      <c r="N171" s="361"/>
      <c r="P171" s="1291"/>
      <c r="Q171" s="360"/>
      <c r="R171" s="360"/>
      <c r="S171" s="360"/>
      <c r="T171" s="360"/>
      <c r="U171" s="360"/>
      <c r="V171" s="361"/>
      <c r="X171" s="1291"/>
      <c r="Y171" s="360"/>
      <c r="Z171" s="360"/>
      <c r="AA171" s="360"/>
      <c r="AB171" s="360"/>
      <c r="AC171" s="360"/>
      <c r="AD171" s="361"/>
      <c r="AG171" s="1295"/>
      <c r="AI171" s="9">
        <v>1</v>
      </c>
    </row>
    <row r="172" spans="2:35" ht="21" customHeight="1">
      <c r="B172" s="357" t="s">
        <v>7</v>
      </c>
      <c r="H172" s="1291"/>
      <c r="I172" s="360"/>
      <c r="J172" s="360"/>
      <c r="K172" s="360"/>
      <c r="L172" s="360"/>
      <c r="M172" s="360"/>
      <c r="N172" s="361"/>
      <c r="P172" s="1291"/>
      <c r="Q172" s="360"/>
      <c r="R172" s="360"/>
      <c r="S172" s="360"/>
      <c r="T172" s="360"/>
      <c r="U172" s="360"/>
      <c r="V172" s="361"/>
      <c r="X172" s="1291"/>
      <c r="Y172" s="360"/>
      <c r="Z172" s="360"/>
      <c r="AA172" s="360"/>
      <c r="AB172" s="360"/>
      <c r="AC172" s="360"/>
      <c r="AD172" s="361"/>
      <c r="AG172" s="1295"/>
      <c r="AI172" s="9">
        <v>1</v>
      </c>
    </row>
    <row r="173" spans="2:35" ht="21" customHeight="1">
      <c r="B173" s="357" t="s">
        <v>7</v>
      </c>
      <c r="H173" s="1291"/>
      <c r="I173" s="360"/>
      <c r="J173" s="360"/>
      <c r="K173" s="360"/>
      <c r="L173" s="360"/>
      <c r="M173" s="360"/>
      <c r="N173" s="361"/>
      <c r="P173" s="1291"/>
      <c r="Q173" s="360"/>
      <c r="R173" s="360"/>
      <c r="S173" s="360"/>
      <c r="T173" s="360"/>
      <c r="U173" s="360"/>
      <c r="V173" s="361"/>
      <c r="X173" s="1291"/>
      <c r="Y173" s="360"/>
      <c r="Z173" s="360"/>
      <c r="AA173" s="360"/>
      <c r="AB173" s="360"/>
      <c r="AC173" s="360"/>
      <c r="AD173" s="361"/>
      <c r="AG173" s="1295"/>
      <c r="AI173" s="9">
        <v>1</v>
      </c>
    </row>
    <row r="174" spans="2:35" ht="21" customHeight="1">
      <c r="B174" s="357" t="s">
        <v>7</v>
      </c>
      <c r="H174" s="1291"/>
      <c r="I174" s="360"/>
      <c r="J174" s="360"/>
      <c r="K174" s="360"/>
      <c r="L174" s="360"/>
      <c r="M174" s="360"/>
      <c r="N174" s="361"/>
      <c r="P174" s="1291"/>
      <c r="Q174" s="360"/>
      <c r="R174" s="360"/>
      <c r="S174" s="360"/>
      <c r="T174" s="360"/>
      <c r="U174" s="360"/>
      <c r="V174" s="361"/>
      <c r="X174" s="1291"/>
      <c r="Y174" s="360"/>
      <c r="Z174" s="360"/>
      <c r="AA174" s="360"/>
      <c r="AB174" s="360"/>
      <c r="AC174" s="360"/>
      <c r="AD174" s="361"/>
      <c r="AG174" s="1295"/>
      <c r="AI174" s="9">
        <v>1</v>
      </c>
    </row>
    <row r="175" spans="2:35" ht="21" customHeight="1">
      <c r="B175" s="357" t="s">
        <v>7</v>
      </c>
      <c r="H175" s="1291"/>
      <c r="I175" s="360"/>
      <c r="J175" s="360"/>
      <c r="K175" s="360"/>
      <c r="L175" s="360"/>
      <c r="M175" s="360"/>
      <c r="N175" s="361"/>
      <c r="P175" s="1291"/>
      <c r="Q175" s="360"/>
      <c r="R175" s="360"/>
      <c r="S175" s="360"/>
      <c r="T175" s="360"/>
      <c r="U175" s="360"/>
      <c r="V175" s="361"/>
      <c r="X175" s="1291"/>
      <c r="Y175" s="360"/>
      <c r="Z175" s="360"/>
      <c r="AA175" s="360"/>
      <c r="AB175" s="360"/>
      <c r="AC175" s="360"/>
      <c r="AD175" s="361"/>
      <c r="AG175" s="1295"/>
      <c r="AI175" s="9">
        <v>1</v>
      </c>
    </row>
    <row r="176" spans="2:35" ht="21" customHeight="1">
      <c r="B176" s="357" t="s">
        <v>7</v>
      </c>
      <c r="H176" s="1291"/>
      <c r="I176" s="360"/>
      <c r="J176" s="360"/>
      <c r="K176" s="360"/>
      <c r="L176" s="360"/>
      <c r="M176" s="360"/>
      <c r="N176" s="361"/>
      <c r="P176" s="1291"/>
      <c r="Q176" s="360"/>
      <c r="R176" s="360"/>
      <c r="S176" s="360"/>
      <c r="T176" s="360"/>
      <c r="U176" s="360"/>
      <c r="V176" s="361"/>
      <c r="X176" s="1291"/>
      <c r="Y176" s="360"/>
      <c r="Z176" s="360"/>
      <c r="AA176" s="360"/>
      <c r="AB176" s="360"/>
      <c r="AC176" s="360"/>
      <c r="AD176" s="361"/>
      <c r="AG176" s="1295"/>
      <c r="AI176" s="9">
        <v>1</v>
      </c>
    </row>
    <row r="177" spans="2:35" ht="21" customHeight="1">
      <c r="B177" s="357" t="s">
        <v>7</v>
      </c>
      <c r="H177" s="1291"/>
      <c r="I177" s="360"/>
      <c r="J177" s="360"/>
      <c r="K177" s="360"/>
      <c r="L177" s="360"/>
      <c r="M177" s="360"/>
      <c r="N177" s="361"/>
      <c r="P177" s="1291"/>
      <c r="Q177" s="360"/>
      <c r="R177" s="360"/>
      <c r="S177" s="360"/>
      <c r="T177" s="360"/>
      <c r="U177" s="360"/>
      <c r="V177" s="361"/>
      <c r="X177" s="1291"/>
      <c r="Y177" s="360"/>
      <c r="Z177" s="360"/>
      <c r="AA177" s="360"/>
      <c r="AB177" s="360"/>
      <c r="AC177" s="360"/>
      <c r="AD177" s="361"/>
      <c r="AG177" s="1295"/>
      <c r="AI177" s="9">
        <v>1</v>
      </c>
    </row>
    <row r="178" spans="2:35" ht="21" customHeight="1">
      <c r="B178" s="357" t="s">
        <v>7</v>
      </c>
      <c r="H178" s="1291"/>
      <c r="I178" s="360"/>
      <c r="J178" s="360"/>
      <c r="K178" s="360"/>
      <c r="L178" s="360"/>
      <c r="M178" s="360"/>
      <c r="N178" s="361"/>
      <c r="P178" s="1291"/>
      <c r="Q178" s="360"/>
      <c r="R178" s="360"/>
      <c r="S178" s="360"/>
      <c r="T178" s="360"/>
      <c r="U178" s="360"/>
      <c r="V178" s="361"/>
      <c r="X178" s="1291"/>
      <c r="Y178" s="360"/>
      <c r="Z178" s="360"/>
      <c r="AA178" s="360"/>
      <c r="AB178" s="360"/>
      <c r="AC178" s="360"/>
      <c r="AD178" s="361"/>
      <c r="AG178" s="1295"/>
      <c r="AI178" s="9">
        <v>1</v>
      </c>
    </row>
    <row r="179" spans="2:35" ht="21" customHeight="1">
      <c r="B179" s="357" t="s">
        <v>7</v>
      </c>
      <c r="H179" s="1291"/>
      <c r="I179" s="548" t="s">
        <v>30</v>
      </c>
      <c r="J179" s="526" t="s">
        <v>40</v>
      </c>
      <c r="K179" s="360"/>
      <c r="L179" s="360"/>
      <c r="M179" s="360"/>
      <c r="N179" s="361"/>
      <c r="P179" s="1291"/>
      <c r="Q179" s="548" t="s">
        <v>30</v>
      </c>
      <c r="R179" s="526" t="s">
        <v>40</v>
      </c>
      <c r="S179" s="360"/>
      <c r="T179" s="360"/>
      <c r="U179" s="360"/>
      <c r="V179" s="361"/>
      <c r="X179" s="1291"/>
      <c r="Y179" s="548" t="s">
        <v>30</v>
      </c>
      <c r="Z179" s="526" t="s">
        <v>40</v>
      </c>
      <c r="AA179" s="360"/>
      <c r="AB179" s="360"/>
      <c r="AC179" s="360"/>
      <c r="AD179" s="361"/>
      <c r="AG179" s="1295"/>
      <c r="AI179" s="9">
        <v>1</v>
      </c>
    </row>
    <row r="180" spans="2:35" ht="21" customHeight="1">
      <c r="B180" s="357" t="s">
        <v>7</v>
      </c>
      <c r="H180" s="1291"/>
      <c r="I180" s="526"/>
      <c r="J180" s="526"/>
      <c r="K180" s="360"/>
      <c r="L180" s="360"/>
      <c r="M180" s="360"/>
      <c r="N180" s="361"/>
      <c r="P180" s="1291"/>
      <c r="Q180" s="526"/>
      <c r="R180" s="550"/>
      <c r="S180" s="360"/>
      <c r="T180" s="360"/>
      <c r="U180" s="360"/>
      <c r="V180" s="361"/>
      <c r="X180" s="1291"/>
      <c r="Y180" s="526"/>
      <c r="Z180" s="526"/>
      <c r="AA180" s="360"/>
      <c r="AB180" s="360"/>
      <c r="AC180" s="360"/>
      <c r="AD180" s="361"/>
      <c r="AG180" s="1295"/>
      <c r="AI180" s="9">
        <v>1</v>
      </c>
    </row>
    <row r="181" spans="2:35" ht="21" customHeight="1">
      <c r="B181" s="357" t="s">
        <v>7</v>
      </c>
      <c r="H181" s="1291"/>
      <c r="I181" s="549" t="s">
        <v>441</v>
      </c>
      <c r="J181" s="550" t="s">
        <v>442</v>
      </c>
      <c r="K181" s="360"/>
      <c r="L181" s="360"/>
      <c r="M181" s="360"/>
      <c r="N181" s="361"/>
      <c r="P181" s="1291"/>
      <c r="Q181" s="1339" t="s">
        <v>441</v>
      </c>
      <c r="R181" s="550" t="s">
        <v>1425</v>
      </c>
      <c r="S181" s="360"/>
      <c r="T181" s="360"/>
      <c r="U181" s="360"/>
      <c r="V181" s="361"/>
      <c r="X181" s="1291"/>
      <c r="Y181" s="549" t="s">
        <v>1426</v>
      </c>
      <c r="Z181" s="550" t="s">
        <v>1427</v>
      </c>
      <c r="AA181" s="360"/>
      <c r="AB181" s="360"/>
      <c r="AC181" s="360"/>
      <c r="AD181" s="361"/>
      <c r="AG181" s="1295"/>
      <c r="AI181" s="9">
        <v>1</v>
      </c>
    </row>
    <row r="182" spans="2:35" ht="21" customHeight="1">
      <c r="B182" s="357" t="s">
        <v>7</v>
      </c>
      <c r="H182" s="1291"/>
      <c r="I182" s="551"/>
      <c r="J182" s="550" t="s">
        <v>443</v>
      </c>
      <c r="K182" s="360"/>
      <c r="L182" s="360"/>
      <c r="M182" s="360"/>
      <c r="N182" s="361"/>
      <c r="P182" s="1291"/>
      <c r="Q182" s="551"/>
      <c r="R182" s="550" t="s">
        <v>1428</v>
      </c>
      <c r="S182" s="360"/>
      <c r="T182" s="360"/>
      <c r="U182" s="360"/>
      <c r="V182" s="361"/>
      <c r="X182" s="1291"/>
      <c r="Y182" s="551"/>
      <c r="Z182" s="550" t="s">
        <v>1429</v>
      </c>
      <c r="AA182" s="360"/>
      <c r="AB182" s="360"/>
      <c r="AC182" s="360"/>
      <c r="AD182" s="361"/>
      <c r="AG182" s="1295"/>
      <c r="AI182" s="9">
        <v>1</v>
      </c>
    </row>
    <row r="183" spans="2:35" ht="21" customHeight="1">
      <c r="B183" s="357" t="s">
        <v>7</v>
      </c>
      <c r="H183" s="1291"/>
      <c r="I183" s="550"/>
      <c r="J183" s="526"/>
      <c r="K183" s="360"/>
      <c r="L183" s="360"/>
      <c r="M183" s="360"/>
      <c r="N183" s="361"/>
      <c r="P183" s="1291"/>
      <c r="Q183" s="550"/>
      <c r="R183" s="526"/>
      <c r="S183" s="360"/>
      <c r="T183" s="360"/>
      <c r="U183" s="360"/>
      <c r="V183" s="361"/>
      <c r="X183" s="1291"/>
      <c r="Y183" s="550"/>
      <c r="Z183" s="526"/>
      <c r="AA183" s="360"/>
      <c r="AB183" s="360"/>
      <c r="AC183" s="360"/>
      <c r="AD183" s="361"/>
      <c r="AG183" s="1295"/>
      <c r="AI183" s="9">
        <v>1</v>
      </c>
    </row>
    <row r="184" spans="2:35" ht="21" customHeight="1">
      <c r="B184" s="357" t="s">
        <v>7</v>
      </c>
      <c r="H184" s="1301"/>
      <c r="I184" s="381"/>
      <c r="J184" s="382"/>
      <c r="K184" s="381"/>
      <c r="L184" s="381"/>
      <c r="M184" s="381"/>
      <c r="N184" s="383"/>
      <c r="P184" s="1301"/>
      <c r="Q184" s="381"/>
      <c r="R184" s="382"/>
      <c r="S184" s="381"/>
      <c r="T184" s="381"/>
      <c r="U184" s="381"/>
      <c r="V184" s="383"/>
      <c r="X184" s="1301"/>
      <c r="Y184" s="381"/>
      <c r="Z184" s="382"/>
      <c r="AA184" s="381"/>
      <c r="AB184" s="381"/>
      <c r="AC184" s="381"/>
      <c r="AD184" s="383"/>
      <c r="AG184" s="1295"/>
      <c r="AI184" s="9">
        <v>1</v>
      </c>
    </row>
    <row r="185" spans="2:35" ht="21" customHeight="1" thickBot="1">
      <c r="B185" s="357" t="s">
        <v>7</v>
      </c>
      <c r="H185" s="1340"/>
      <c r="I185" s="553"/>
      <c r="J185" s="554"/>
      <c r="K185" s="553"/>
      <c r="L185" s="553"/>
      <c r="M185" s="553"/>
      <c r="N185" s="555"/>
      <c r="P185" s="1340"/>
      <c r="Q185" s="553"/>
      <c r="R185" s="554"/>
      <c r="S185" s="553"/>
      <c r="T185" s="553"/>
      <c r="U185" s="553"/>
      <c r="V185" s="555"/>
      <c r="X185" s="1340"/>
      <c r="Y185" s="553"/>
      <c r="Z185" s="554"/>
      <c r="AA185" s="553"/>
      <c r="AB185" s="553"/>
      <c r="AC185" s="553"/>
      <c r="AD185" s="555"/>
      <c r="AG185" s="1295"/>
      <c r="AI185" s="9">
        <v>1</v>
      </c>
    </row>
    <row r="186" spans="2:35" ht="21" customHeight="1" thickTop="1">
      <c r="B186" s="357" t="s">
        <v>7</v>
      </c>
      <c r="H186" s="1341"/>
      <c r="I186" s="556" t="s">
        <v>3</v>
      </c>
      <c r="J186" s="557" t="s">
        <v>43</v>
      </c>
      <c r="K186" s="19"/>
      <c r="L186" s="85"/>
      <c r="M186" s="19"/>
      <c r="N186" s="104"/>
      <c r="P186" s="1341"/>
      <c r="Q186" s="556" t="s">
        <v>3</v>
      </c>
      <c r="R186" s="557" t="s">
        <v>43</v>
      </c>
      <c r="S186" s="19"/>
      <c r="T186" s="85"/>
      <c r="U186" s="19"/>
      <c r="V186" s="104"/>
      <c r="X186" s="1341"/>
      <c r="Y186" s="556" t="s">
        <v>1347</v>
      </c>
      <c r="Z186" s="557" t="s">
        <v>1346</v>
      </c>
      <c r="AA186" s="19"/>
      <c r="AB186" s="85"/>
      <c r="AC186" s="19"/>
      <c r="AD186" s="104"/>
      <c r="AG186" s="1295"/>
      <c r="AI186" s="9">
        <v>1</v>
      </c>
    </row>
    <row r="187" spans="2:35" ht="21" customHeight="1">
      <c r="B187" s="357" t="s">
        <v>7</v>
      </c>
      <c r="H187" s="1341"/>
      <c r="I187" s="1207" t="s">
        <v>50</v>
      </c>
      <c r="J187" s="40">
        <v>1</v>
      </c>
      <c r="K187" s="19"/>
      <c r="L187" s="85"/>
      <c r="M187" s="19"/>
      <c r="N187" s="104"/>
      <c r="P187" s="1341"/>
      <c r="Q187" s="1207" t="s">
        <v>50</v>
      </c>
      <c r="R187" s="40">
        <v>1</v>
      </c>
      <c r="S187" s="19"/>
      <c r="T187" s="85"/>
      <c r="U187" s="19"/>
      <c r="V187" s="104"/>
      <c r="X187" s="1341"/>
      <c r="Y187" s="1207" t="s">
        <v>1430</v>
      </c>
      <c r="Z187" s="40">
        <v>1</v>
      </c>
      <c r="AA187" s="19"/>
      <c r="AB187" s="85"/>
      <c r="AC187" s="19"/>
      <c r="AD187" s="104"/>
      <c r="AG187" s="1295"/>
      <c r="AI187" s="9">
        <v>1</v>
      </c>
    </row>
    <row r="188" spans="2:35" ht="21" customHeight="1">
      <c r="B188" s="357" t="s">
        <v>7</v>
      </c>
      <c r="H188" s="1341"/>
      <c r="I188" s="558" t="s">
        <v>444</v>
      </c>
      <c r="J188" s="85"/>
      <c r="K188" s="85"/>
      <c r="L188" s="85"/>
      <c r="M188" s="19"/>
      <c r="N188" s="104"/>
      <c r="P188" s="1341"/>
      <c r="Q188" s="558" t="s">
        <v>1431</v>
      </c>
      <c r="R188" s="85"/>
      <c r="S188" s="85"/>
      <c r="T188" s="85"/>
      <c r="U188" s="19"/>
      <c r="V188" s="104"/>
      <c r="X188" s="1341"/>
      <c r="Y188" s="558" t="s">
        <v>1432</v>
      </c>
      <c r="Z188" s="85"/>
      <c r="AA188" s="85"/>
      <c r="AB188" s="85"/>
      <c r="AC188" s="19"/>
      <c r="AD188" s="104"/>
      <c r="AG188" s="1295"/>
      <c r="AI188" s="9">
        <v>1</v>
      </c>
    </row>
    <row r="189" spans="2:35" ht="21" customHeight="1">
      <c r="B189" s="357" t="s">
        <v>7</v>
      </c>
      <c r="H189" s="1341"/>
      <c r="I189" s="558" t="s">
        <v>445</v>
      </c>
      <c r="J189" s="85"/>
      <c r="K189" s="85"/>
      <c r="L189" s="85"/>
      <c r="M189" s="19"/>
      <c r="N189" s="104"/>
      <c r="P189" s="1341"/>
      <c r="Q189" s="558" t="s">
        <v>1433</v>
      </c>
      <c r="R189" s="85"/>
      <c r="S189" s="85"/>
      <c r="T189" s="85"/>
      <c r="U189" s="19"/>
      <c r="V189" s="104"/>
      <c r="X189" s="1341"/>
      <c r="Y189" s="558" t="s">
        <v>1434</v>
      </c>
      <c r="Z189" s="85"/>
      <c r="AA189" s="85"/>
      <c r="AB189" s="85"/>
      <c r="AC189" s="19"/>
      <c r="AD189" s="104"/>
      <c r="AG189" s="1295"/>
      <c r="AI189" s="9">
        <v>1</v>
      </c>
    </row>
    <row r="190" spans="2:35" ht="21" customHeight="1">
      <c r="B190" s="357" t="s">
        <v>7</v>
      </c>
      <c r="H190" s="1341"/>
      <c r="I190" s="558" t="s">
        <v>446</v>
      </c>
      <c r="J190" s="85"/>
      <c r="K190" s="85"/>
      <c r="L190" s="85"/>
      <c r="M190" s="19"/>
      <c r="N190" s="104"/>
      <c r="P190" s="1341"/>
      <c r="Q190" s="558" t="s">
        <v>1435</v>
      </c>
      <c r="R190" s="85"/>
      <c r="S190" s="85"/>
      <c r="T190" s="85"/>
      <c r="U190" s="19"/>
      <c r="V190" s="104"/>
      <c r="X190" s="1341"/>
      <c r="Y190" s="558" t="s">
        <v>1436</v>
      </c>
      <c r="Z190" s="85"/>
      <c r="AA190" s="85"/>
      <c r="AB190" s="85"/>
      <c r="AC190" s="19"/>
      <c r="AD190" s="104"/>
      <c r="AG190" s="1295"/>
      <c r="AI190" s="9">
        <v>1</v>
      </c>
    </row>
    <row r="191" spans="2:35" ht="21" customHeight="1">
      <c r="B191" s="357" t="s">
        <v>7</v>
      </c>
      <c r="H191" s="1341"/>
      <c r="I191" s="558" t="s">
        <v>447</v>
      </c>
      <c r="J191" s="85"/>
      <c r="K191" s="85"/>
      <c r="L191" s="85"/>
      <c r="M191" s="19"/>
      <c r="N191" s="104"/>
      <c r="P191" s="1341"/>
      <c r="Q191" s="558" t="s">
        <v>1437</v>
      </c>
      <c r="R191" s="85"/>
      <c r="S191" s="85"/>
      <c r="T191" s="85"/>
      <c r="U191" s="19"/>
      <c r="V191" s="104"/>
      <c r="X191" s="1341"/>
      <c r="Y191" s="558" t="s">
        <v>1438</v>
      </c>
      <c r="Z191" s="85"/>
      <c r="AA191" s="85"/>
      <c r="AB191" s="85"/>
      <c r="AC191" s="19"/>
      <c r="AD191" s="104"/>
      <c r="AG191" s="1295"/>
      <c r="AI191" s="9">
        <v>1</v>
      </c>
    </row>
    <row r="192" spans="2:35" ht="21" customHeight="1">
      <c r="B192" s="357" t="s">
        <v>7</v>
      </c>
      <c r="H192" s="1341"/>
      <c r="I192" s="558"/>
      <c r="J192" s="85"/>
      <c r="K192" s="85"/>
      <c r="L192" s="85"/>
      <c r="M192" s="19"/>
      <c r="N192" s="104"/>
      <c r="P192" s="1341"/>
      <c r="Q192" s="558"/>
      <c r="R192" s="85"/>
      <c r="S192" s="85"/>
      <c r="T192" s="85"/>
      <c r="U192" s="19"/>
      <c r="V192" s="104"/>
      <c r="X192" s="1341"/>
      <c r="Y192" s="558"/>
      <c r="Z192" s="85"/>
      <c r="AA192" s="85"/>
      <c r="AB192" s="85"/>
      <c r="AC192" s="19"/>
      <c r="AD192" s="104"/>
      <c r="AG192" s="1295"/>
      <c r="AI192" s="9">
        <v>1</v>
      </c>
    </row>
    <row r="193" spans="2:35" ht="21" customHeight="1">
      <c r="B193" s="357" t="s">
        <v>7</v>
      </c>
      <c r="H193" s="1301"/>
      <c r="I193" s="381"/>
      <c r="J193" s="382"/>
      <c r="K193" s="381"/>
      <c r="L193" s="381"/>
      <c r="M193" s="381"/>
      <c r="N193" s="383"/>
      <c r="P193" s="1301"/>
      <c r="Q193" s="381"/>
      <c r="R193" s="382"/>
      <c r="S193" s="381"/>
      <c r="T193" s="381"/>
      <c r="U193" s="381"/>
      <c r="V193" s="383"/>
      <c r="X193" s="1301"/>
      <c r="Y193" s="381"/>
      <c r="Z193" s="382"/>
      <c r="AA193" s="381"/>
      <c r="AB193" s="381"/>
      <c r="AC193" s="381"/>
      <c r="AD193" s="383"/>
      <c r="AG193" s="1295"/>
      <c r="AI193" s="9">
        <v>1</v>
      </c>
    </row>
    <row r="194" spans="2:35" ht="21" customHeight="1">
      <c r="B194" s="357" t="s">
        <v>7</v>
      </c>
      <c r="H194" s="1340"/>
      <c r="I194" s="553"/>
      <c r="J194" s="554"/>
      <c r="K194" s="553"/>
      <c r="L194" s="553"/>
      <c r="M194" s="553"/>
      <c r="N194" s="555"/>
      <c r="P194" s="1340"/>
      <c r="Q194" s="553"/>
      <c r="R194" s="554"/>
      <c r="S194" s="553"/>
      <c r="T194" s="553"/>
      <c r="U194" s="553"/>
      <c r="V194" s="555"/>
      <c r="X194" s="1340"/>
      <c r="Y194" s="553"/>
      <c r="Z194" s="554"/>
      <c r="AA194" s="553"/>
      <c r="AB194" s="553"/>
      <c r="AC194" s="553"/>
      <c r="AD194" s="555"/>
      <c r="AG194" s="1295"/>
      <c r="AI194" s="9">
        <v>1</v>
      </c>
    </row>
    <row r="195" spans="2:35" ht="21" customHeight="1">
      <c r="B195" s="357" t="s">
        <v>7</v>
      </c>
      <c r="H195" s="1342"/>
      <c r="I195" s="559" t="s">
        <v>448</v>
      </c>
      <c r="J195" s="560"/>
      <c r="K195" s="561"/>
      <c r="L195" s="85"/>
      <c r="M195" s="19"/>
      <c r="N195" s="104"/>
      <c r="P195" s="1342"/>
      <c r="Q195" s="559" t="s">
        <v>448</v>
      </c>
      <c r="R195" s="560"/>
      <c r="S195" s="561"/>
      <c r="T195" s="85"/>
      <c r="U195" s="19"/>
      <c r="V195" s="104"/>
      <c r="X195" s="1342"/>
      <c r="Y195" s="559" t="s">
        <v>1439</v>
      </c>
      <c r="Z195" s="560"/>
      <c r="AA195" s="561"/>
      <c r="AB195" s="85"/>
      <c r="AC195" s="19"/>
      <c r="AD195" s="104"/>
      <c r="AG195" s="1295"/>
      <c r="AI195" s="9">
        <v>1</v>
      </c>
    </row>
    <row r="196" spans="2:35" ht="21" customHeight="1">
      <c r="B196" s="357" t="s">
        <v>7</v>
      </c>
      <c r="H196" s="1342"/>
      <c r="I196" s="562" t="s">
        <v>449</v>
      </c>
      <c r="J196" s="560"/>
      <c r="K196" s="561"/>
      <c r="L196" s="85"/>
      <c r="M196" s="19"/>
      <c r="N196" s="104"/>
      <c r="P196" s="1342"/>
      <c r="Q196" s="562" t="s">
        <v>449</v>
      </c>
      <c r="R196" s="560"/>
      <c r="S196" s="561"/>
      <c r="T196" s="85"/>
      <c r="U196" s="19"/>
      <c r="V196" s="104"/>
      <c r="X196" s="1342"/>
      <c r="Y196" s="1343" t="s">
        <v>1316</v>
      </c>
      <c r="Z196" s="560"/>
      <c r="AA196" s="561"/>
      <c r="AB196" s="85"/>
      <c r="AC196" s="19"/>
      <c r="AD196" s="104"/>
      <c r="AG196" s="1295"/>
      <c r="AI196" s="9">
        <v>1</v>
      </c>
    </row>
    <row r="197" spans="2:35" ht="21" customHeight="1">
      <c r="B197" s="357" t="s">
        <v>7</v>
      </c>
      <c r="H197" s="1342"/>
      <c r="I197" s="563">
        <v>1</v>
      </c>
      <c r="J197" s="564" t="s">
        <v>450</v>
      </c>
      <c r="K197" s="561"/>
      <c r="L197" s="85"/>
      <c r="M197" s="19"/>
      <c r="N197" s="104"/>
      <c r="P197" s="1342"/>
      <c r="Q197" s="563">
        <v>1</v>
      </c>
      <c r="R197" s="564" t="s">
        <v>450</v>
      </c>
      <c r="S197" s="561"/>
      <c r="T197" s="85"/>
      <c r="U197" s="19"/>
      <c r="V197" s="104"/>
      <c r="X197" s="1342"/>
      <c r="Y197" s="563">
        <v>1</v>
      </c>
      <c r="Z197" s="564" t="s">
        <v>1440</v>
      </c>
      <c r="AA197" s="561"/>
      <c r="AB197" s="85"/>
      <c r="AC197" s="19"/>
      <c r="AD197" s="104"/>
      <c r="AG197" s="1295"/>
      <c r="AI197" s="9">
        <v>1</v>
      </c>
    </row>
    <row r="198" spans="2:35" ht="21" customHeight="1">
      <c r="B198" s="357" t="s">
        <v>7</v>
      </c>
      <c r="H198" s="1342"/>
      <c r="I198" s="563">
        <v>3</v>
      </c>
      <c r="J198" s="564" t="s">
        <v>451</v>
      </c>
      <c r="K198" s="561"/>
      <c r="L198" s="85"/>
      <c r="M198" s="19"/>
      <c r="N198" s="104"/>
      <c r="P198" s="1342"/>
      <c r="Q198" s="563">
        <v>3</v>
      </c>
      <c r="R198" s="564" t="s">
        <v>451</v>
      </c>
      <c r="S198" s="561"/>
      <c r="T198" s="85"/>
      <c r="U198" s="19"/>
      <c r="V198" s="104"/>
      <c r="X198" s="1342"/>
      <c r="Y198" s="563">
        <v>3</v>
      </c>
      <c r="Z198" s="564" t="s">
        <v>1441</v>
      </c>
      <c r="AA198" s="561"/>
      <c r="AB198" s="85"/>
      <c r="AC198" s="19"/>
      <c r="AD198" s="104"/>
      <c r="AG198" s="1295"/>
      <c r="AI198" s="9">
        <v>1</v>
      </c>
    </row>
    <row r="199" spans="2:35" ht="21" customHeight="1">
      <c r="B199" s="357" t="s">
        <v>7</v>
      </c>
      <c r="H199" s="1344"/>
      <c r="I199" s="563">
        <v>1</v>
      </c>
      <c r="J199" s="564" t="s">
        <v>452</v>
      </c>
      <c r="K199" s="561"/>
      <c r="L199" s="85"/>
      <c r="M199" s="19"/>
      <c r="N199" s="104"/>
      <c r="P199" s="1344"/>
      <c r="Q199" s="563">
        <v>1</v>
      </c>
      <c r="R199" s="564" t="s">
        <v>452</v>
      </c>
      <c r="S199" s="561"/>
      <c r="T199" s="85"/>
      <c r="U199" s="19"/>
      <c r="V199" s="104"/>
      <c r="X199" s="1344"/>
      <c r="Y199" s="563">
        <v>1</v>
      </c>
      <c r="Z199" s="564" t="s">
        <v>1442</v>
      </c>
      <c r="AA199" s="561"/>
      <c r="AB199" s="85"/>
      <c r="AC199" s="19"/>
      <c r="AD199" s="104"/>
      <c r="AG199" s="1295"/>
      <c r="AI199" s="9">
        <v>1</v>
      </c>
    </row>
    <row r="200" spans="2:35" ht="21" customHeight="1">
      <c r="B200" s="357" t="s">
        <v>7</v>
      </c>
      <c r="H200" s="1341"/>
      <c r="I200" s="558" t="s">
        <v>453</v>
      </c>
      <c r="J200" s="565"/>
      <c r="K200" s="565"/>
      <c r="L200" s="565"/>
      <c r="M200" s="565"/>
      <c r="N200" s="566"/>
      <c r="P200" s="1341"/>
      <c r="Q200" s="558" t="s">
        <v>453</v>
      </c>
      <c r="R200" s="565"/>
      <c r="S200" s="565"/>
      <c r="T200" s="565"/>
      <c r="U200" s="565"/>
      <c r="V200" s="566"/>
      <c r="X200" s="1341"/>
      <c r="Y200" s="558" t="s">
        <v>1443</v>
      </c>
      <c r="Z200" s="565"/>
      <c r="AA200" s="565"/>
      <c r="AB200" s="565"/>
      <c r="AC200" s="565"/>
      <c r="AD200" s="566"/>
      <c r="AG200" s="1295"/>
      <c r="AI200" s="9">
        <v>1</v>
      </c>
    </row>
    <row r="201" spans="2:35" ht="21" customHeight="1">
      <c r="B201" s="357" t="s">
        <v>7</v>
      </c>
      <c r="H201" s="1341"/>
      <c r="I201" s="567" t="s">
        <v>454</v>
      </c>
      <c r="J201" s="567"/>
      <c r="K201" s="567"/>
      <c r="L201" s="567"/>
      <c r="M201" s="567"/>
      <c r="N201" s="568"/>
      <c r="P201" s="1341"/>
      <c r="Q201" s="567" t="s">
        <v>454</v>
      </c>
      <c r="R201" s="567"/>
      <c r="S201" s="567"/>
      <c r="T201" s="567"/>
      <c r="U201" s="567"/>
      <c r="V201" s="568"/>
      <c r="X201" s="1341"/>
      <c r="Y201" s="567" t="s">
        <v>1444</v>
      </c>
      <c r="Z201" s="567"/>
      <c r="AA201" s="567"/>
      <c r="AB201" s="567"/>
      <c r="AC201" s="567"/>
      <c r="AD201" s="568"/>
      <c r="AG201" s="1295"/>
      <c r="AI201" s="9">
        <v>1</v>
      </c>
    </row>
    <row r="202" spans="2:35" ht="21" customHeight="1">
      <c r="B202" s="357" t="s">
        <v>7</v>
      </c>
      <c r="H202" s="1341"/>
      <c r="I202" s="563">
        <v>10</v>
      </c>
      <c r="J202" s="564" t="s">
        <v>455</v>
      </c>
      <c r="K202" s="85"/>
      <c r="L202" s="85"/>
      <c r="M202" s="19"/>
      <c r="N202" s="104"/>
      <c r="P202" s="1341"/>
      <c r="Q202" s="563">
        <v>10</v>
      </c>
      <c r="R202" s="564" t="s">
        <v>455</v>
      </c>
      <c r="S202" s="85"/>
      <c r="T202" s="85"/>
      <c r="U202" s="19"/>
      <c r="V202" s="104"/>
      <c r="X202" s="1341"/>
      <c r="Y202" s="563">
        <v>10</v>
      </c>
      <c r="Z202" s="564" t="s">
        <v>1445</v>
      </c>
      <c r="AA202" s="85"/>
      <c r="AB202" s="85"/>
      <c r="AC202" s="19"/>
      <c r="AD202" s="104"/>
      <c r="AG202" s="1295"/>
      <c r="AI202" s="9">
        <v>1</v>
      </c>
    </row>
    <row r="203" spans="2:35" ht="21" customHeight="1">
      <c r="B203" s="357" t="s">
        <v>7</v>
      </c>
      <c r="H203" s="1341"/>
      <c r="I203" s="563">
        <v>5</v>
      </c>
      <c r="J203" s="564" t="s">
        <v>456</v>
      </c>
      <c r="K203" s="85"/>
      <c r="L203" s="85"/>
      <c r="M203" s="19"/>
      <c r="N203" s="104"/>
      <c r="P203" s="1341"/>
      <c r="Q203" s="563">
        <v>5</v>
      </c>
      <c r="R203" s="564" t="s">
        <v>456</v>
      </c>
      <c r="S203" s="85"/>
      <c r="T203" s="85"/>
      <c r="U203" s="19"/>
      <c r="V203" s="104"/>
      <c r="X203" s="1341"/>
      <c r="Y203" s="563">
        <v>5</v>
      </c>
      <c r="Z203" s="564" t="s">
        <v>1446</v>
      </c>
      <c r="AA203" s="85"/>
      <c r="AB203" s="85"/>
      <c r="AC203" s="19"/>
      <c r="AD203" s="104"/>
      <c r="AG203" s="1295"/>
      <c r="AI203" s="9">
        <v>1</v>
      </c>
    </row>
    <row r="204" spans="2:35" ht="21" customHeight="1">
      <c r="B204" s="357" t="s">
        <v>7</v>
      </c>
      <c r="H204" s="1341"/>
      <c r="I204" s="563">
        <v>8</v>
      </c>
      <c r="J204" s="564" t="s">
        <v>457</v>
      </c>
      <c r="K204" s="85"/>
      <c r="L204" s="85"/>
      <c r="M204" s="19"/>
      <c r="N204" s="104"/>
      <c r="P204" s="1341"/>
      <c r="Q204" s="563">
        <v>8</v>
      </c>
      <c r="R204" s="564" t="s">
        <v>457</v>
      </c>
      <c r="S204" s="85"/>
      <c r="T204" s="85"/>
      <c r="U204" s="19"/>
      <c r="V204" s="104"/>
      <c r="X204" s="1341"/>
      <c r="Y204" s="563">
        <v>8</v>
      </c>
      <c r="Z204" s="564" t="s">
        <v>1447</v>
      </c>
      <c r="AA204" s="85"/>
      <c r="AB204" s="85"/>
      <c r="AC204" s="19"/>
      <c r="AD204" s="104"/>
      <c r="AG204" s="1295"/>
      <c r="AI204" s="9">
        <v>1</v>
      </c>
    </row>
    <row r="205" spans="2:35" ht="21" customHeight="1">
      <c r="B205" s="357" t="s">
        <v>7</v>
      </c>
      <c r="H205" s="1341"/>
      <c r="I205" s="563">
        <v>1.5</v>
      </c>
      <c r="J205" s="564" t="s">
        <v>458</v>
      </c>
      <c r="K205" s="85"/>
      <c r="L205" s="85"/>
      <c r="M205" s="19"/>
      <c r="N205" s="104"/>
      <c r="P205" s="1341"/>
      <c r="Q205" s="563">
        <v>1.5</v>
      </c>
      <c r="R205" s="564" t="s">
        <v>458</v>
      </c>
      <c r="S205" s="85"/>
      <c r="T205" s="85"/>
      <c r="U205" s="19"/>
      <c r="V205" s="104"/>
      <c r="X205" s="1341"/>
      <c r="Y205" s="563">
        <v>1.5</v>
      </c>
      <c r="Z205" s="564" t="s">
        <v>1448</v>
      </c>
      <c r="AA205" s="85"/>
      <c r="AB205" s="85"/>
      <c r="AC205" s="19"/>
      <c r="AD205" s="104"/>
      <c r="AG205" s="1295"/>
      <c r="AI205" s="9">
        <v>1</v>
      </c>
    </row>
    <row r="206" spans="2:35" ht="21" customHeight="1">
      <c r="B206" s="357" t="s">
        <v>7</v>
      </c>
      <c r="H206" s="1341"/>
      <c r="I206" s="563">
        <v>3</v>
      </c>
      <c r="J206" s="564" t="s">
        <v>459</v>
      </c>
      <c r="K206" s="85"/>
      <c r="L206" s="85"/>
      <c r="M206" s="19"/>
      <c r="N206" s="104"/>
      <c r="P206" s="1341"/>
      <c r="Q206" s="563">
        <v>3</v>
      </c>
      <c r="R206" s="564" t="s">
        <v>459</v>
      </c>
      <c r="S206" s="85"/>
      <c r="T206" s="85"/>
      <c r="U206" s="19"/>
      <c r="V206" s="104"/>
      <c r="X206" s="1341"/>
      <c r="Y206" s="563">
        <v>3</v>
      </c>
      <c r="Z206" s="564" t="s">
        <v>1449</v>
      </c>
      <c r="AA206" s="85"/>
      <c r="AB206" s="85"/>
      <c r="AC206" s="19"/>
      <c r="AD206" s="104"/>
      <c r="AG206" s="1295"/>
      <c r="AI206" s="9">
        <v>1</v>
      </c>
    </row>
    <row r="207" spans="2:35" ht="21" customHeight="1">
      <c r="B207" s="357" t="s">
        <v>7</v>
      </c>
      <c r="H207" s="1341"/>
      <c r="I207" s="558"/>
      <c r="J207" s="85"/>
      <c r="K207" s="85"/>
      <c r="L207" s="85"/>
      <c r="M207" s="19"/>
      <c r="N207" s="104"/>
      <c r="P207" s="1341"/>
      <c r="Q207" s="558"/>
      <c r="R207" s="85"/>
      <c r="S207" s="85"/>
      <c r="T207" s="85"/>
      <c r="U207" s="19"/>
      <c r="V207" s="104"/>
      <c r="X207" s="1341"/>
      <c r="Y207" s="558"/>
      <c r="Z207" s="85"/>
      <c r="AA207" s="85"/>
      <c r="AB207" s="85"/>
      <c r="AC207" s="19"/>
      <c r="AD207" s="104"/>
      <c r="AG207" s="1295"/>
      <c r="AI207" s="9">
        <v>1</v>
      </c>
    </row>
    <row r="208" spans="2:35" ht="21" customHeight="1">
      <c r="B208" s="357" t="s">
        <v>7</v>
      </c>
      <c r="H208" s="1301"/>
      <c r="I208" s="381"/>
      <c r="J208" s="382"/>
      <c r="K208" s="381"/>
      <c r="L208" s="381"/>
      <c r="M208" s="381"/>
      <c r="N208" s="383"/>
      <c r="P208" s="1301"/>
      <c r="Q208" s="381"/>
      <c r="R208" s="382"/>
      <c r="S208" s="381"/>
      <c r="T208" s="381"/>
      <c r="U208" s="381"/>
      <c r="V208" s="383"/>
      <c r="X208" s="1301"/>
      <c r="Y208" s="381"/>
      <c r="Z208" s="382"/>
      <c r="AA208" s="381"/>
      <c r="AB208" s="381"/>
      <c r="AC208" s="381"/>
      <c r="AD208" s="383"/>
      <c r="AG208" s="1295"/>
      <c r="AI208" s="9">
        <v>1</v>
      </c>
    </row>
    <row r="209" spans="2:35" ht="21" customHeight="1">
      <c r="B209" s="357" t="s">
        <v>7</v>
      </c>
      <c r="H209" s="1340"/>
      <c r="I209" s="553"/>
      <c r="J209" s="554"/>
      <c r="K209" s="553"/>
      <c r="L209" s="553"/>
      <c r="M209" s="553"/>
      <c r="N209" s="555"/>
      <c r="P209" s="1340"/>
      <c r="Q209" s="553"/>
      <c r="R209" s="554"/>
      <c r="S209" s="553"/>
      <c r="T209" s="553"/>
      <c r="U209" s="553"/>
      <c r="V209" s="555"/>
      <c r="X209" s="1340"/>
      <c r="Y209" s="553"/>
      <c r="Z209" s="554"/>
      <c r="AA209" s="553"/>
      <c r="AB209" s="553"/>
      <c r="AC209" s="553"/>
      <c r="AD209" s="555"/>
      <c r="AG209" s="1295"/>
      <c r="AI209" s="9">
        <v>1</v>
      </c>
    </row>
    <row r="210" spans="2:35" ht="21" customHeight="1">
      <c r="B210" s="357" t="s">
        <v>7</v>
      </c>
      <c r="H210" s="1345"/>
      <c r="I210" s="569" t="s">
        <v>24</v>
      </c>
      <c r="J210" s="565"/>
      <c r="K210" s="85"/>
      <c r="L210" s="85"/>
      <c r="M210" s="19"/>
      <c r="N210" s="104"/>
      <c r="P210" s="1345"/>
      <c r="Q210" s="569" t="s">
        <v>1450</v>
      </c>
      <c r="R210" s="565"/>
      <c r="S210" s="85"/>
      <c r="T210" s="85"/>
      <c r="U210" s="19"/>
      <c r="V210" s="104"/>
      <c r="X210" s="1345"/>
      <c r="Y210" s="569" t="s">
        <v>1451</v>
      </c>
      <c r="Z210" s="565"/>
      <c r="AA210" s="85"/>
      <c r="AB210" s="85"/>
      <c r="AC210" s="19"/>
      <c r="AD210" s="104"/>
      <c r="AG210" s="1295"/>
      <c r="AI210" s="9">
        <v>1</v>
      </c>
    </row>
    <row r="211" spans="2:35" ht="21" customHeight="1">
      <c r="B211" s="357" t="s">
        <v>7</v>
      </c>
      <c r="H211" s="1345"/>
      <c r="I211" s="559" t="s">
        <v>460</v>
      </c>
      <c r="J211" s="565"/>
      <c r="K211" s="85"/>
      <c r="L211" s="85"/>
      <c r="M211" s="19"/>
      <c r="N211" s="104"/>
      <c r="P211" s="1345"/>
      <c r="Q211" s="559" t="s">
        <v>1452</v>
      </c>
      <c r="R211" s="565"/>
      <c r="S211" s="85"/>
      <c r="T211" s="85"/>
      <c r="U211" s="19"/>
      <c r="V211" s="104"/>
      <c r="X211" s="1345"/>
      <c r="Y211" s="559" t="s">
        <v>1453</v>
      </c>
      <c r="Z211" s="565"/>
      <c r="AA211" s="85"/>
      <c r="AB211" s="85"/>
      <c r="AC211" s="19"/>
      <c r="AD211" s="104"/>
      <c r="AG211" s="1295"/>
      <c r="AI211" s="9">
        <v>1</v>
      </c>
    </row>
    <row r="212" spans="2:35" ht="21" customHeight="1">
      <c r="B212" s="357" t="s">
        <v>7</v>
      </c>
      <c r="H212" s="1345"/>
      <c r="I212" s="558" t="s">
        <v>461</v>
      </c>
      <c r="J212" s="570"/>
      <c r="K212" s="85"/>
      <c r="L212" s="85"/>
      <c r="M212" s="19"/>
      <c r="N212" s="104"/>
      <c r="P212" s="1345"/>
      <c r="Q212" s="558" t="s">
        <v>1454</v>
      </c>
      <c r="R212" s="570"/>
      <c r="S212" s="85"/>
      <c r="T212" s="85"/>
      <c r="U212" s="19"/>
      <c r="V212" s="104"/>
      <c r="X212" s="1345"/>
      <c r="Y212" s="558" t="s">
        <v>1455</v>
      </c>
      <c r="Z212" s="570"/>
      <c r="AA212" s="85"/>
      <c r="AB212" s="85"/>
      <c r="AC212" s="19"/>
      <c r="AD212" s="104"/>
      <c r="AG212" s="1295"/>
      <c r="AI212" s="9">
        <v>1</v>
      </c>
    </row>
    <row r="213" spans="2:35" ht="21" customHeight="1">
      <c r="B213" s="357" t="s">
        <v>7</v>
      </c>
      <c r="H213" s="1345"/>
      <c r="I213" s="571">
        <v>1</v>
      </c>
      <c r="J213" s="227" t="s">
        <v>462</v>
      </c>
      <c r="K213" s="85"/>
      <c r="L213" s="85"/>
      <c r="M213" s="19"/>
      <c r="N213" s="104"/>
      <c r="P213" s="1345"/>
      <c r="Q213" s="571">
        <v>1</v>
      </c>
      <c r="R213" s="227" t="s">
        <v>452</v>
      </c>
      <c r="S213" s="85"/>
      <c r="T213" s="85"/>
      <c r="U213" s="19"/>
      <c r="V213" s="104"/>
      <c r="X213" s="1345"/>
      <c r="Y213" s="571">
        <v>1</v>
      </c>
      <c r="Z213" s="227" t="s">
        <v>1442</v>
      </c>
      <c r="AA213" s="85"/>
      <c r="AB213" s="85"/>
      <c r="AC213" s="19"/>
      <c r="AD213" s="104"/>
      <c r="AG213" s="1295"/>
      <c r="AI213" s="9">
        <v>1</v>
      </c>
    </row>
    <row r="214" spans="2:35" ht="21" customHeight="1">
      <c r="B214" s="357" t="s">
        <v>7</v>
      </c>
      <c r="H214" s="1345"/>
      <c r="I214" s="571">
        <v>4</v>
      </c>
      <c r="J214" s="227" t="s">
        <v>463</v>
      </c>
      <c r="K214" s="85"/>
      <c r="L214" s="85"/>
      <c r="M214" s="19"/>
      <c r="N214" s="104"/>
      <c r="P214" s="1345"/>
      <c r="Q214" s="571">
        <v>4</v>
      </c>
      <c r="R214" s="227" t="s">
        <v>450</v>
      </c>
      <c r="S214" s="85"/>
      <c r="T214" s="85"/>
      <c r="U214" s="19"/>
      <c r="V214" s="104"/>
      <c r="X214" s="1345"/>
      <c r="Y214" s="571">
        <v>4</v>
      </c>
      <c r="Z214" s="227" t="s">
        <v>1440</v>
      </c>
      <c r="AA214" s="85"/>
      <c r="AB214" s="85"/>
      <c r="AC214" s="19"/>
      <c r="AD214" s="104"/>
      <c r="AG214" s="1295"/>
      <c r="AI214" s="9">
        <v>1</v>
      </c>
    </row>
    <row r="215" spans="2:35" ht="21" customHeight="1">
      <c r="B215" s="357" t="s">
        <v>7</v>
      </c>
      <c r="H215" s="1345"/>
      <c r="I215" s="571">
        <v>10</v>
      </c>
      <c r="J215" s="227" t="s">
        <v>247</v>
      </c>
      <c r="K215" s="85"/>
      <c r="L215" s="85"/>
      <c r="M215" s="19"/>
      <c r="N215" s="104"/>
      <c r="P215" s="1345"/>
      <c r="Q215" s="571">
        <v>10</v>
      </c>
      <c r="R215" s="227" t="s">
        <v>455</v>
      </c>
      <c r="S215" s="85"/>
      <c r="T215" s="85"/>
      <c r="U215" s="19"/>
      <c r="V215" s="104"/>
      <c r="X215" s="1345"/>
      <c r="Y215" s="571">
        <v>10</v>
      </c>
      <c r="Z215" s="227" t="s">
        <v>1445</v>
      </c>
      <c r="AA215" s="85"/>
      <c r="AB215" s="85"/>
      <c r="AC215" s="19"/>
      <c r="AD215" s="104"/>
      <c r="AG215" s="1295"/>
      <c r="AI215" s="9">
        <v>1</v>
      </c>
    </row>
    <row r="216" spans="2:35" ht="21" customHeight="1">
      <c r="B216" s="357" t="s">
        <v>7</v>
      </c>
      <c r="H216" s="1345"/>
      <c r="I216" s="558" t="s">
        <v>464</v>
      </c>
      <c r="J216" s="565"/>
      <c r="K216" s="565"/>
      <c r="L216" s="565"/>
      <c r="M216" s="565"/>
      <c r="N216" s="566"/>
      <c r="P216" s="1345"/>
      <c r="Q216" s="558" t="s">
        <v>453</v>
      </c>
      <c r="R216" s="565"/>
      <c r="S216" s="565"/>
      <c r="T216" s="565"/>
      <c r="U216" s="565"/>
      <c r="V216" s="566"/>
      <c r="X216" s="1345"/>
      <c r="Y216" s="558" t="s">
        <v>1443</v>
      </c>
      <c r="Z216" s="565"/>
      <c r="AA216" s="565"/>
      <c r="AB216" s="565"/>
      <c r="AC216" s="565"/>
      <c r="AD216" s="566"/>
      <c r="AG216" s="1295"/>
      <c r="AI216" s="9">
        <v>1</v>
      </c>
    </row>
    <row r="217" spans="2:35" ht="21" customHeight="1">
      <c r="B217" s="357" t="s">
        <v>7</v>
      </c>
      <c r="H217" s="1345"/>
      <c r="I217" s="1762" t="s">
        <v>465</v>
      </c>
      <c r="J217" s="1762"/>
      <c r="K217" s="1762"/>
      <c r="L217" s="1762"/>
      <c r="M217" s="1762"/>
      <c r="N217" s="1763"/>
      <c r="P217" s="1345"/>
      <c r="Q217" s="1762" t="s">
        <v>454</v>
      </c>
      <c r="R217" s="1762"/>
      <c r="S217" s="1762"/>
      <c r="T217" s="1762"/>
      <c r="U217" s="1762"/>
      <c r="V217" s="1763"/>
      <c r="X217" s="1345"/>
      <c r="Y217" s="1762" t="s">
        <v>1456</v>
      </c>
      <c r="Z217" s="1762"/>
      <c r="AA217" s="1762"/>
      <c r="AB217" s="1762"/>
      <c r="AC217" s="1762"/>
      <c r="AD217" s="1763"/>
      <c r="AG217" s="1295"/>
      <c r="AI217" s="9">
        <v>1</v>
      </c>
    </row>
    <row r="218" spans="2:35" ht="21" customHeight="1">
      <c r="B218" s="357" t="s">
        <v>7</v>
      </c>
      <c r="H218" s="1345"/>
      <c r="I218" s="571">
        <v>5</v>
      </c>
      <c r="J218" s="227" t="s">
        <v>466</v>
      </c>
      <c r="K218" s="85"/>
      <c r="L218" s="85"/>
      <c r="M218" s="85"/>
      <c r="N218" s="104"/>
      <c r="P218" s="1345"/>
      <c r="Q218" s="571">
        <v>5</v>
      </c>
      <c r="R218" s="227" t="s">
        <v>456</v>
      </c>
      <c r="S218" s="85"/>
      <c r="T218" s="85"/>
      <c r="U218" s="85"/>
      <c r="V218" s="104"/>
      <c r="X218" s="1345"/>
      <c r="Y218" s="571">
        <v>5</v>
      </c>
      <c r="Z218" s="227" t="s">
        <v>1446</v>
      </c>
      <c r="AA218" s="85"/>
      <c r="AB218" s="85"/>
      <c r="AC218" s="85"/>
      <c r="AD218" s="104"/>
      <c r="AG218" s="1295"/>
      <c r="AI218" s="9">
        <v>1</v>
      </c>
    </row>
    <row r="219" spans="2:35" ht="21" customHeight="1">
      <c r="B219" s="357" t="s">
        <v>7</v>
      </c>
      <c r="H219" s="1345"/>
      <c r="I219" s="571">
        <v>8</v>
      </c>
      <c r="J219" s="227" t="s">
        <v>467</v>
      </c>
      <c r="K219" s="85"/>
      <c r="L219" s="85"/>
      <c r="M219" s="85"/>
      <c r="N219" s="104"/>
      <c r="P219" s="1345"/>
      <c r="Q219" s="571">
        <v>8</v>
      </c>
      <c r="R219" s="227" t="s">
        <v>457</v>
      </c>
      <c r="S219" s="85"/>
      <c r="T219" s="85"/>
      <c r="U219" s="85"/>
      <c r="V219" s="104"/>
      <c r="X219" s="1345"/>
      <c r="Y219" s="571">
        <v>8</v>
      </c>
      <c r="Z219" s="227" t="s">
        <v>1447</v>
      </c>
      <c r="AA219" s="85"/>
      <c r="AB219" s="85"/>
      <c r="AC219" s="85"/>
      <c r="AD219" s="104"/>
      <c r="AG219" s="1295"/>
      <c r="AI219" s="9">
        <v>1</v>
      </c>
    </row>
    <row r="220" spans="2:35" ht="21" customHeight="1">
      <c r="B220" s="357" t="s">
        <v>7</v>
      </c>
      <c r="H220" s="1345"/>
      <c r="I220" s="571">
        <v>1.5</v>
      </c>
      <c r="J220" s="227" t="s">
        <v>468</v>
      </c>
      <c r="K220" s="85"/>
      <c r="L220" s="85"/>
      <c r="M220" s="85"/>
      <c r="N220" s="104"/>
      <c r="P220" s="1345"/>
      <c r="Q220" s="571">
        <v>1.5</v>
      </c>
      <c r="R220" s="227" t="s">
        <v>458</v>
      </c>
      <c r="S220" s="85"/>
      <c r="T220" s="85"/>
      <c r="U220" s="85"/>
      <c r="V220" s="104"/>
      <c r="X220" s="1345"/>
      <c r="Y220" s="571">
        <v>1.5</v>
      </c>
      <c r="Z220" s="227" t="s">
        <v>1448</v>
      </c>
      <c r="AA220" s="85"/>
      <c r="AB220" s="85"/>
      <c r="AC220" s="85"/>
      <c r="AD220" s="104"/>
      <c r="AG220" s="1295"/>
      <c r="AI220" s="9">
        <v>1</v>
      </c>
    </row>
    <row r="221" spans="2:35" ht="21" customHeight="1">
      <c r="B221" s="357" t="s">
        <v>7</v>
      </c>
      <c r="H221" s="1345"/>
      <c r="I221" s="571">
        <v>3</v>
      </c>
      <c r="J221" s="227" t="s">
        <v>195</v>
      </c>
      <c r="K221" s="85"/>
      <c r="L221" s="85"/>
      <c r="M221" s="85"/>
      <c r="N221" s="104"/>
      <c r="P221" s="1345"/>
      <c r="Q221" s="571">
        <v>3</v>
      </c>
      <c r="R221" s="227" t="s">
        <v>459</v>
      </c>
      <c r="S221" s="85"/>
      <c r="T221" s="85"/>
      <c r="U221" s="85"/>
      <c r="V221" s="104"/>
      <c r="X221" s="1345"/>
      <c r="Y221" s="571">
        <v>3</v>
      </c>
      <c r="Z221" s="227" t="s">
        <v>1449</v>
      </c>
      <c r="AA221" s="85"/>
      <c r="AB221" s="85"/>
      <c r="AC221" s="85"/>
      <c r="AD221" s="104"/>
      <c r="AG221" s="1295"/>
      <c r="AI221" s="9">
        <v>1</v>
      </c>
    </row>
    <row r="222" spans="2:35" ht="21" customHeight="1">
      <c r="B222" s="357" t="s">
        <v>7</v>
      </c>
      <c r="H222" s="1345"/>
      <c r="I222" s="572" t="s">
        <v>469</v>
      </c>
      <c r="J222" s="572"/>
      <c r="K222" s="85"/>
      <c r="L222" s="85"/>
      <c r="M222" s="85"/>
      <c r="N222" s="104"/>
      <c r="P222" s="1345"/>
      <c r="Q222" s="572" t="s">
        <v>1457</v>
      </c>
      <c r="R222" s="572"/>
      <c r="S222" s="85"/>
      <c r="T222" s="85"/>
      <c r="U222" s="85"/>
      <c r="V222" s="104"/>
      <c r="X222" s="1345"/>
      <c r="Y222" s="572" t="s">
        <v>1458</v>
      </c>
      <c r="Z222" s="572"/>
      <c r="AA222" s="85"/>
      <c r="AB222" s="85"/>
      <c r="AC222" s="85"/>
      <c r="AD222" s="104"/>
      <c r="AG222" s="1295"/>
      <c r="AI222" s="9">
        <v>1</v>
      </c>
    </row>
    <row r="223" spans="2:35" ht="21" customHeight="1">
      <c r="B223" s="357" t="s">
        <v>7</v>
      </c>
      <c r="H223" s="1346"/>
      <c r="I223" s="573" t="s">
        <v>470</v>
      </c>
      <c r="J223" s="574" t="s">
        <v>471</v>
      </c>
      <c r="K223" s="85"/>
      <c r="L223" s="85"/>
      <c r="M223" s="85"/>
      <c r="N223" s="104"/>
      <c r="P223" s="1346"/>
      <c r="Q223" s="573" t="s">
        <v>1459</v>
      </c>
      <c r="R223" s="574" t="s">
        <v>1460</v>
      </c>
      <c r="S223" s="85"/>
      <c r="T223" s="85"/>
      <c r="U223" s="85"/>
      <c r="V223" s="104"/>
      <c r="X223" s="1346"/>
      <c r="Y223" s="573" t="s">
        <v>1461</v>
      </c>
      <c r="Z223" s="574" t="s">
        <v>1462</v>
      </c>
      <c r="AA223" s="85"/>
      <c r="AB223" s="85"/>
      <c r="AC223" s="85"/>
      <c r="AD223" s="104"/>
      <c r="AG223" s="1295"/>
      <c r="AI223" s="9">
        <v>1</v>
      </c>
    </row>
    <row r="224" spans="2:35" ht="21" customHeight="1">
      <c r="B224" s="357" t="s">
        <v>7</v>
      </c>
      <c r="H224" s="1757" t="s">
        <v>472</v>
      </c>
      <c r="I224" s="1758"/>
      <c r="J224" s="1758"/>
      <c r="K224" s="1758"/>
      <c r="L224" s="1758"/>
      <c r="M224" s="1758"/>
      <c r="N224" s="1759"/>
      <c r="P224" s="1757" t="s">
        <v>1463</v>
      </c>
      <c r="Q224" s="1758"/>
      <c r="R224" s="1758"/>
      <c r="S224" s="1758"/>
      <c r="T224" s="1758"/>
      <c r="U224" s="1758"/>
      <c r="V224" s="1759"/>
      <c r="X224" s="1757" t="s">
        <v>1464</v>
      </c>
      <c r="Y224" s="1758"/>
      <c r="Z224" s="1758"/>
      <c r="AA224" s="1758"/>
      <c r="AB224" s="1758"/>
      <c r="AC224" s="1758"/>
      <c r="AD224" s="1759"/>
      <c r="AG224" s="1295"/>
      <c r="AI224" s="9">
        <v>1</v>
      </c>
    </row>
    <row r="225" spans="2:35" ht="21" customHeight="1">
      <c r="B225" s="357" t="s">
        <v>7</v>
      </c>
      <c r="H225" s="1757"/>
      <c r="I225" s="1758"/>
      <c r="J225" s="1758"/>
      <c r="K225" s="1758"/>
      <c r="L225" s="1758"/>
      <c r="M225" s="1758"/>
      <c r="N225" s="1759"/>
      <c r="P225" s="1757"/>
      <c r="Q225" s="1758"/>
      <c r="R225" s="1758"/>
      <c r="S225" s="1758"/>
      <c r="T225" s="1758"/>
      <c r="U225" s="1758"/>
      <c r="V225" s="1759"/>
      <c r="X225" s="1757"/>
      <c r="Y225" s="1758"/>
      <c r="Z225" s="1758"/>
      <c r="AA225" s="1758"/>
      <c r="AB225" s="1758"/>
      <c r="AC225" s="1758"/>
      <c r="AD225" s="1759"/>
      <c r="AG225" s="1295"/>
      <c r="AI225" s="9">
        <v>1</v>
      </c>
    </row>
    <row r="226" spans="2:35" ht="21" customHeight="1">
      <c r="B226" s="357" t="s">
        <v>7</v>
      </c>
      <c r="H226" s="1757"/>
      <c r="I226" s="1758"/>
      <c r="J226" s="1758"/>
      <c r="K226" s="1758"/>
      <c r="L226" s="1758"/>
      <c r="M226" s="1758"/>
      <c r="N226" s="1759"/>
      <c r="P226" s="1757"/>
      <c r="Q226" s="1758"/>
      <c r="R226" s="1758"/>
      <c r="S226" s="1758"/>
      <c r="T226" s="1758"/>
      <c r="U226" s="1758"/>
      <c r="V226" s="1759"/>
      <c r="X226" s="1757"/>
      <c r="Y226" s="1758"/>
      <c r="Z226" s="1758"/>
      <c r="AA226" s="1758"/>
      <c r="AB226" s="1758"/>
      <c r="AC226" s="1758"/>
      <c r="AD226" s="1759"/>
      <c r="AG226" s="1295"/>
      <c r="AI226" s="9">
        <v>1</v>
      </c>
    </row>
    <row r="227" spans="2:35" ht="21" customHeight="1">
      <c r="B227" s="357" t="s">
        <v>7</v>
      </c>
      <c r="H227" s="1301"/>
      <c r="I227" s="381"/>
      <c r="J227" s="382"/>
      <c r="K227" s="381"/>
      <c r="L227" s="381"/>
      <c r="M227" s="381"/>
      <c r="N227" s="383"/>
      <c r="P227" s="1301"/>
      <c r="Q227" s="381"/>
      <c r="R227" s="382"/>
      <c r="S227" s="381"/>
      <c r="T227" s="381"/>
      <c r="U227" s="381"/>
      <c r="V227" s="383"/>
      <c r="X227" s="1301"/>
      <c r="Y227" s="381"/>
      <c r="Z227" s="382"/>
      <c r="AA227" s="381"/>
      <c r="AB227" s="381"/>
      <c r="AC227" s="381"/>
      <c r="AD227" s="383"/>
      <c r="AG227" s="1295"/>
      <c r="AI227" s="9">
        <v>1</v>
      </c>
    </row>
    <row r="228" spans="2:35" ht="21" customHeight="1">
      <c r="B228" s="357" t="s">
        <v>7</v>
      </c>
      <c r="H228" s="1340"/>
      <c r="I228" s="553"/>
      <c r="J228" s="554"/>
      <c r="K228" s="553"/>
      <c r="L228" s="553"/>
      <c r="M228" s="553"/>
      <c r="N228" s="555"/>
      <c r="P228" s="1340"/>
      <c r="Q228" s="553"/>
      <c r="R228" s="554"/>
      <c r="S228" s="553"/>
      <c r="T228" s="553"/>
      <c r="U228" s="553"/>
      <c r="V228" s="555"/>
      <c r="X228" s="1340"/>
      <c r="Y228" s="553"/>
      <c r="Z228" s="554"/>
      <c r="AA228" s="553"/>
      <c r="AB228" s="553"/>
      <c r="AC228" s="553"/>
      <c r="AD228" s="555"/>
      <c r="AG228" s="1295"/>
      <c r="AI228" s="9">
        <v>1</v>
      </c>
    </row>
    <row r="229" spans="2:35" ht="21" customHeight="1">
      <c r="B229" s="357" t="s">
        <v>7</v>
      </c>
      <c r="H229" s="1760" t="s">
        <v>473</v>
      </c>
      <c r="I229" s="575" t="s">
        <v>474</v>
      </c>
      <c r="J229" s="576"/>
      <c r="K229" s="577"/>
      <c r="L229" s="577"/>
      <c r="M229" s="85"/>
      <c r="N229" s="104"/>
      <c r="P229" s="1760" t="s">
        <v>473</v>
      </c>
      <c r="Q229" s="575" t="s">
        <v>1465</v>
      </c>
      <c r="R229" s="576"/>
      <c r="S229" s="577"/>
      <c r="T229" s="577"/>
      <c r="U229" s="85"/>
      <c r="V229" s="104"/>
      <c r="X229" s="1760" t="s">
        <v>473</v>
      </c>
      <c r="Y229" s="575" t="s">
        <v>1466</v>
      </c>
      <c r="Z229" s="576"/>
      <c r="AA229" s="577"/>
      <c r="AB229" s="577"/>
      <c r="AC229" s="85"/>
      <c r="AD229" s="104"/>
      <c r="AG229" s="1295"/>
      <c r="AI229" s="9">
        <v>1</v>
      </c>
    </row>
    <row r="230" spans="2:35" ht="21" customHeight="1">
      <c r="B230" s="357" t="s">
        <v>7</v>
      </c>
      <c r="H230" s="1760"/>
      <c r="I230" s="578" t="s">
        <v>475</v>
      </c>
      <c r="J230" s="579"/>
      <c r="K230" s="579"/>
      <c r="L230" s="580"/>
      <c r="M230" s="85"/>
      <c r="N230" s="104"/>
      <c r="P230" s="1760"/>
      <c r="Q230" s="578" t="s">
        <v>1467</v>
      </c>
      <c r="R230" s="579"/>
      <c r="S230" s="579"/>
      <c r="T230" s="580"/>
      <c r="U230" s="85"/>
      <c r="V230" s="104"/>
      <c r="X230" s="1760"/>
      <c r="Y230" s="578" t="s">
        <v>1468</v>
      </c>
      <c r="Z230" s="579"/>
      <c r="AA230" s="579"/>
      <c r="AB230" s="580"/>
      <c r="AC230" s="85"/>
      <c r="AD230" s="104"/>
      <c r="AG230" s="1295"/>
      <c r="AI230" s="9">
        <v>1</v>
      </c>
    </row>
    <row r="231" spans="2:35" ht="21" customHeight="1">
      <c r="B231" s="357" t="s">
        <v>7</v>
      </c>
      <c r="H231" s="1760"/>
      <c r="I231" s="581">
        <v>16</v>
      </c>
      <c r="J231" s="582" t="s">
        <v>466</v>
      </c>
      <c r="K231" s="580"/>
      <c r="L231" s="580"/>
      <c r="M231" s="85"/>
      <c r="N231" s="104"/>
      <c r="P231" s="1760"/>
      <c r="Q231" s="581">
        <v>16</v>
      </c>
      <c r="R231" s="582" t="s">
        <v>456</v>
      </c>
      <c r="S231" s="580"/>
      <c r="T231" s="580"/>
      <c r="U231" s="85"/>
      <c r="V231" s="104"/>
      <c r="X231" s="1760"/>
      <c r="Y231" s="581">
        <v>16</v>
      </c>
      <c r="Z231" s="582" t="s">
        <v>1446</v>
      </c>
      <c r="AA231" s="580"/>
      <c r="AB231" s="580"/>
      <c r="AC231" s="85"/>
      <c r="AD231" s="104"/>
      <c r="AG231" s="1295"/>
      <c r="AI231" s="9">
        <v>1</v>
      </c>
    </row>
    <row r="232" spans="2:35" ht="21" customHeight="1">
      <c r="B232" s="357" t="s">
        <v>7</v>
      </c>
      <c r="H232" s="1760"/>
      <c r="I232" s="581">
        <v>25</v>
      </c>
      <c r="J232" s="582" t="s">
        <v>467</v>
      </c>
      <c r="K232" s="580"/>
      <c r="L232" s="580"/>
      <c r="M232" s="85"/>
      <c r="N232" s="104"/>
      <c r="P232" s="1760"/>
      <c r="Q232" s="581">
        <v>25</v>
      </c>
      <c r="R232" s="582" t="s">
        <v>457</v>
      </c>
      <c r="S232" s="580"/>
      <c r="T232" s="580"/>
      <c r="U232" s="85"/>
      <c r="V232" s="104"/>
      <c r="X232" s="1760"/>
      <c r="Y232" s="581">
        <v>25</v>
      </c>
      <c r="Z232" s="582" t="s">
        <v>1447</v>
      </c>
      <c r="AA232" s="580"/>
      <c r="AB232" s="580"/>
      <c r="AC232" s="85"/>
      <c r="AD232" s="104"/>
      <c r="AG232" s="1295"/>
      <c r="AI232" s="9">
        <v>1</v>
      </c>
    </row>
    <row r="233" spans="2:35" ht="21" customHeight="1">
      <c r="B233" s="357" t="s">
        <v>7</v>
      </c>
      <c r="H233" s="1760"/>
      <c r="I233" s="581">
        <v>12</v>
      </c>
      <c r="J233" s="583" t="s">
        <v>468</v>
      </c>
      <c r="K233" s="580"/>
      <c r="L233" s="580"/>
      <c r="M233" s="85"/>
      <c r="N233" s="104"/>
      <c r="P233" s="1760"/>
      <c r="Q233" s="581">
        <v>12</v>
      </c>
      <c r="R233" s="583" t="s">
        <v>458</v>
      </c>
      <c r="S233" s="580"/>
      <c r="T233" s="580"/>
      <c r="U233" s="85"/>
      <c r="V233" s="104"/>
      <c r="X233" s="1760"/>
      <c r="Y233" s="581">
        <v>12</v>
      </c>
      <c r="Z233" s="583" t="s">
        <v>1448</v>
      </c>
      <c r="AA233" s="580"/>
      <c r="AB233" s="580"/>
      <c r="AC233" s="85"/>
      <c r="AD233" s="104"/>
      <c r="AG233" s="1295"/>
      <c r="AI233" s="9">
        <v>1</v>
      </c>
    </row>
    <row r="234" spans="2:35" ht="21" customHeight="1">
      <c r="B234" s="357" t="s">
        <v>7</v>
      </c>
      <c r="H234" s="1760"/>
      <c r="I234" s="581">
        <v>7</v>
      </c>
      <c r="J234" s="583" t="s">
        <v>195</v>
      </c>
      <c r="K234" s="580"/>
      <c r="L234" s="580"/>
      <c r="M234" s="85"/>
      <c r="N234" s="104"/>
      <c r="P234" s="1760"/>
      <c r="Q234" s="581">
        <v>7</v>
      </c>
      <c r="R234" s="583" t="s">
        <v>459</v>
      </c>
      <c r="S234" s="580"/>
      <c r="T234" s="580"/>
      <c r="U234" s="85"/>
      <c r="V234" s="104"/>
      <c r="X234" s="1760"/>
      <c r="Y234" s="581">
        <v>7</v>
      </c>
      <c r="Z234" s="583" t="s">
        <v>1449</v>
      </c>
      <c r="AA234" s="580"/>
      <c r="AB234" s="580"/>
      <c r="AC234" s="85"/>
      <c r="AD234" s="104"/>
      <c r="AG234" s="1295"/>
      <c r="AI234" s="9">
        <v>1</v>
      </c>
    </row>
    <row r="235" spans="2:35" ht="21" customHeight="1">
      <c r="B235" s="357" t="s">
        <v>7</v>
      </c>
      <c r="H235" s="1760"/>
      <c r="I235" s="584" t="s">
        <v>476</v>
      </c>
      <c r="J235" s="584"/>
      <c r="K235" s="584"/>
      <c r="L235" s="584"/>
      <c r="M235" s="85"/>
      <c r="N235" s="104"/>
      <c r="P235" s="1760"/>
      <c r="Q235" s="584" t="s">
        <v>1469</v>
      </c>
      <c r="R235" s="584"/>
      <c r="S235" s="584"/>
      <c r="T235" s="584"/>
      <c r="U235" s="85"/>
      <c r="V235" s="104"/>
      <c r="X235" s="1760"/>
      <c r="Y235" s="584" t="s">
        <v>1470</v>
      </c>
      <c r="Z235" s="584"/>
      <c r="AA235" s="584"/>
      <c r="AB235" s="584"/>
      <c r="AC235" s="85"/>
      <c r="AD235" s="104"/>
      <c r="AG235" s="1295"/>
      <c r="AI235" s="9">
        <v>1</v>
      </c>
    </row>
    <row r="236" spans="2:35" ht="21" customHeight="1">
      <c r="B236" s="357" t="s">
        <v>7</v>
      </c>
      <c r="H236" s="1347"/>
      <c r="I236" s="584"/>
      <c r="J236" s="584"/>
      <c r="K236" s="584"/>
      <c r="L236" s="584"/>
      <c r="M236" s="85"/>
      <c r="N236" s="104"/>
      <c r="P236" s="1347"/>
      <c r="Q236" s="584"/>
      <c r="R236" s="584"/>
      <c r="S236" s="584"/>
      <c r="T236" s="584"/>
      <c r="U236" s="85"/>
      <c r="V236" s="104"/>
      <c r="X236" s="1347"/>
      <c r="Y236" s="584"/>
      <c r="Z236" s="584"/>
      <c r="AA236" s="584"/>
      <c r="AB236" s="584"/>
      <c r="AC236" s="85"/>
      <c r="AD236" s="104"/>
      <c r="AG236" s="1295"/>
      <c r="AI236" s="9">
        <v>1</v>
      </c>
    </row>
    <row r="237" spans="2:35" ht="21" customHeight="1">
      <c r="B237" s="357" t="s">
        <v>7</v>
      </c>
      <c r="H237" s="1301"/>
      <c r="I237" s="381"/>
      <c r="J237" s="382"/>
      <c r="K237" s="381"/>
      <c r="L237" s="381"/>
      <c r="M237" s="381"/>
      <c r="N237" s="383"/>
      <c r="P237" s="1301"/>
      <c r="Q237" s="381"/>
      <c r="R237" s="382"/>
      <c r="S237" s="381"/>
      <c r="T237" s="381"/>
      <c r="U237" s="381"/>
      <c r="V237" s="383"/>
      <c r="X237" s="1301"/>
      <c r="Y237" s="381"/>
      <c r="Z237" s="382"/>
      <c r="AA237" s="381"/>
      <c r="AB237" s="381"/>
      <c r="AC237" s="381"/>
      <c r="AD237" s="383"/>
      <c r="AG237" s="1295"/>
      <c r="AI237" s="9">
        <v>1</v>
      </c>
    </row>
    <row r="238" spans="2:35" ht="21" customHeight="1">
      <c r="B238" s="357" t="s">
        <v>7</v>
      </c>
      <c r="H238" s="1752" t="s">
        <v>477</v>
      </c>
      <c r="I238" s="1753"/>
      <c r="J238" s="1753"/>
      <c r="K238" s="1753"/>
      <c r="L238" s="1753"/>
      <c r="M238" s="1753"/>
      <c r="N238" s="1754"/>
      <c r="P238" s="1752" t="s">
        <v>1471</v>
      </c>
      <c r="Q238" s="1753"/>
      <c r="R238" s="1753"/>
      <c r="S238" s="1753"/>
      <c r="T238" s="1753"/>
      <c r="U238" s="1753"/>
      <c r="V238" s="1754"/>
      <c r="X238" s="1752" t="s">
        <v>1472</v>
      </c>
      <c r="Y238" s="1753"/>
      <c r="Z238" s="1753"/>
      <c r="AA238" s="1753"/>
      <c r="AB238" s="1753"/>
      <c r="AC238" s="1753"/>
      <c r="AD238" s="1754"/>
      <c r="AG238" s="1295"/>
      <c r="AI238" s="9">
        <v>1</v>
      </c>
    </row>
    <row r="239" spans="2:35" ht="21" customHeight="1">
      <c r="B239" s="357" t="s">
        <v>7</v>
      </c>
      <c r="H239" s="1752"/>
      <c r="I239" s="1753"/>
      <c r="J239" s="1753"/>
      <c r="K239" s="1753"/>
      <c r="L239" s="1753"/>
      <c r="M239" s="1753"/>
      <c r="N239" s="1754"/>
      <c r="P239" s="1752"/>
      <c r="Q239" s="1753"/>
      <c r="R239" s="1753"/>
      <c r="S239" s="1753"/>
      <c r="T239" s="1753"/>
      <c r="U239" s="1753"/>
      <c r="V239" s="1754"/>
      <c r="X239" s="1752"/>
      <c r="Y239" s="1753"/>
      <c r="Z239" s="1753"/>
      <c r="AA239" s="1753"/>
      <c r="AB239" s="1753"/>
      <c r="AC239" s="1753"/>
      <c r="AD239" s="1754"/>
      <c r="AG239" s="1295"/>
      <c r="AI239" s="9">
        <v>1</v>
      </c>
    </row>
    <row r="240" spans="2:35" ht="21" customHeight="1" thickBot="1">
      <c r="B240" s="357" t="s">
        <v>7</v>
      </c>
      <c r="H240" s="1345"/>
      <c r="I240" s="585" t="s">
        <v>478</v>
      </c>
      <c r="J240" s="558" t="s">
        <v>479</v>
      </c>
      <c r="K240" s="77"/>
      <c r="L240" s="85"/>
      <c r="M240" s="85"/>
      <c r="N240" s="104"/>
      <c r="P240" s="1345"/>
      <c r="Q240" s="585" t="s">
        <v>1473</v>
      </c>
      <c r="R240" s="558" t="s">
        <v>1474</v>
      </c>
      <c r="S240" s="77"/>
      <c r="T240" s="85"/>
      <c r="U240" s="85"/>
      <c r="V240" s="104"/>
      <c r="X240" s="1345"/>
      <c r="Y240" s="585" t="s">
        <v>1475</v>
      </c>
      <c r="Z240" s="558" t="s">
        <v>1476</v>
      </c>
      <c r="AA240" s="77"/>
      <c r="AB240" s="85"/>
      <c r="AC240" s="85"/>
      <c r="AD240" s="104"/>
      <c r="AG240" s="1295"/>
      <c r="AI240" s="9">
        <v>1</v>
      </c>
    </row>
    <row r="241" spans="2:35" ht="21" customHeight="1" thickTop="1">
      <c r="B241" s="357" t="s">
        <v>7</v>
      </c>
      <c r="H241" s="1348"/>
      <c r="I241" s="586" t="s">
        <v>89</v>
      </c>
      <c r="J241" s="587">
        <v>18.824999999999999</v>
      </c>
      <c r="K241" s="588" t="s">
        <v>480</v>
      </c>
      <c r="L241" s="589">
        <v>0.15687499999999999</v>
      </c>
      <c r="M241" s="85"/>
      <c r="N241" s="293"/>
      <c r="P241" s="1348"/>
      <c r="Q241" s="586" t="s">
        <v>89</v>
      </c>
      <c r="R241" s="587">
        <v>18.824999999999999</v>
      </c>
      <c r="S241" s="588" t="s">
        <v>1477</v>
      </c>
      <c r="T241" s="589">
        <v>0.15687499999999999</v>
      </c>
      <c r="U241" s="85"/>
      <c r="V241" s="293"/>
      <c r="X241" s="1348"/>
      <c r="Y241" s="586" t="s">
        <v>89</v>
      </c>
      <c r="Z241" s="587">
        <v>18.824999999999999</v>
      </c>
      <c r="AA241" s="588" t="s">
        <v>1478</v>
      </c>
      <c r="AB241" s="589">
        <v>0.15687499999999999</v>
      </c>
      <c r="AC241" s="85"/>
      <c r="AD241" s="293"/>
      <c r="AG241" s="1295"/>
      <c r="AI241" s="9">
        <v>1</v>
      </c>
    </row>
    <row r="242" spans="2:35" ht="21" customHeight="1">
      <c r="B242" s="357" t="s">
        <v>7</v>
      </c>
      <c r="H242" s="1300"/>
      <c r="I242" s="590" t="s">
        <v>478</v>
      </c>
      <c r="J242" s="591" t="s">
        <v>481</v>
      </c>
      <c r="K242" s="583"/>
      <c r="L242" s="583"/>
      <c r="M242" s="85"/>
      <c r="N242" s="293"/>
      <c r="P242" s="1300"/>
      <c r="Q242" s="590" t="s">
        <v>1473</v>
      </c>
      <c r="R242" s="591" t="s">
        <v>1479</v>
      </c>
      <c r="S242" s="583"/>
      <c r="T242" s="583"/>
      <c r="U242" s="85"/>
      <c r="V242" s="293"/>
      <c r="X242" s="1300"/>
      <c r="Y242" s="590" t="s">
        <v>1475</v>
      </c>
      <c r="Z242" s="591" t="s">
        <v>1480</v>
      </c>
      <c r="AA242" s="583"/>
      <c r="AB242" s="583"/>
      <c r="AC242" s="85"/>
      <c r="AD242" s="293"/>
      <c r="AG242" s="1295"/>
      <c r="AI242" s="9">
        <v>1</v>
      </c>
    </row>
    <row r="243" spans="2:35" ht="21" customHeight="1">
      <c r="B243" s="357" t="s">
        <v>7</v>
      </c>
      <c r="H243" s="1300"/>
      <c r="I243" s="379">
        <v>1</v>
      </c>
      <c r="J243" s="592">
        <v>1.5</v>
      </c>
      <c r="K243" s="583"/>
      <c r="L243" s="583"/>
      <c r="M243" s="85"/>
      <c r="N243" s="293"/>
      <c r="P243" s="1300"/>
      <c r="Q243" s="379">
        <v>1</v>
      </c>
      <c r="R243" s="592">
        <v>1.5</v>
      </c>
      <c r="S243" s="583"/>
      <c r="T243" s="583"/>
      <c r="U243" s="85"/>
      <c r="V243" s="293"/>
      <c r="X243" s="1300"/>
      <c r="Y243" s="379">
        <v>1</v>
      </c>
      <c r="Z243" s="592">
        <v>1.5</v>
      </c>
      <c r="AA243" s="583"/>
      <c r="AB243" s="583"/>
      <c r="AC243" s="85"/>
      <c r="AD243" s="293"/>
      <c r="AG243" s="1295"/>
      <c r="AI243" s="9">
        <v>1</v>
      </c>
    </row>
    <row r="244" spans="2:35" ht="21" customHeight="1">
      <c r="B244" s="357" t="s">
        <v>7</v>
      </c>
      <c r="H244" s="1300"/>
      <c r="I244" s="85"/>
      <c r="J244" s="85"/>
      <c r="K244" s="85"/>
      <c r="L244" s="85"/>
      <c r="M244" s="85"/>
      <c r="N244" s="293"/>
      <c r="P244" s="1300"/>
      <c r="Q244" s="85"/>
      <c r="R244" s="85"/>
      <c r="S244" s="85"/>
      <c r="T244" s="85"/>
      <c r="U244" s="85"/>
      <c r="V244" s="293"/>
      <c r="X244" s="1300"/>
      <c r="Y244" s="85"/>
      <c r="Z244" s="85"/>
      <c r="AA244" s="85"/>
      <c r="AB244" s="85"/>
      <c r="AC244" s="85"/>
      <c r="AD244" s="293"/>
      <c r="AG244" s="1295"/>
      <c r="AI244" s="9">
        <v>1</v>
      </c>
    </row>
    <row r="245" spans="2:35" ht="21" customHeight="1">
      <c r="B245" s="357" t="s">
        <v>7</v>
      </c>
      <c r="H245" s="1345"/>
      <c r="I245" s="1349" t="s">
        <v>1481</v>
      </c>
      <c r="J245" s="1350"/>
      <c r="K245" s="77"/>
      <c r="L245" s="85"/>
      <c r="M245" s="85"/>
      <c r="N245" s="104"/>
      <c r="P245" s="1345"/>
      <c r="Q245" s="1349" t="s">
        <v>1482</v>
      </c>
      <c r="R245" s="1350"/>
      <c r="S245" s="77"/>
      <c r="T245" s="85"/>
      <c r="U245" s="85"/>
      <c r="V245" s="104"/>
      <c r="X245" s="1345"/>
      <c r="Y245" s="1349" t="s">
        <v>1483</v>
      </c>
      <c r="Z245" s="1350"/>
      <c r="AA245" s="77"/>
      <c r="AB245" s="85"/>
      <c r="AC245" s="85"/>
      <c r="AD245" s="104"/>
      <c r="AG245" s="1295"/>
      <c r="AI245" s="9">
        <v>1</v>
      </c>
    </row>
    <row r="246" spans="2:35" ht="21" customHeight="1" thickBot="1">
      <c r="B246" s="357" t="s">
        <v>7</v>
      </c>
      <c r="H246" s="1345"/>
      <c r="I246" s="1350" t="s">
        <v>1484</v>
      </c>
      <c r="J246" s="583"/>
      <c r="K246" s="583"/>
      <c r="L246" s="85"/>
      <c r="M246" s="85"/>
      <c r="N246" s="104"/>
      <c r="P246" s="1345"/>
      <c r="Q246" s="1350" t="s">
        <v>1485</v>
      </c>
      <c r="R246" s="583"/>
      <c r="S246" s="583"/>
      <c r="T246" s="85"/>
      <c r="U246" s="85"/>
      <c r="V246" s="104"/>
      <c r="X246" s="1345"/>
      <c r="Y246" s="1350" t="s">
        <v>1486</v>
      </c>
      <c r="Z246" s="583"/>
      <c r="AA246" s="583"/>
      <c r="AB246" s="85"/>
      <c r="AC246" s="85"/>
      <c r="AD246" s="104"/>
      <c r="AG246" s="1295"/>
      <c r="AI246" s="9">
        <v>1</v>
      </c>
    </row>
    <row r="247" spans="2:35" ht="21" customHeight="1" thickTop="1">
      <c r="B247" s="357" t="s">
        <v>7</v>
      </c>
      <c r="H247" s="1345"/>
      <c r="I247" s="1351"/>
      <c r="J247" s="1352"/>
      <c r="K247" s="1755" t="s">
        <v>1487</v>
      </c>
      <c r="L247" s="85"/>
      <c r="M247" s="85"/>
      <c r="N247" s="104"/>
      <c r="P247" s="1345"/>
      <c r="Q247" s="1351"/>
      <c r="R247" s="1352"/>
      <c r="S247" s="1755" t="s">
        <v>1488</v>
      </c>
      <c r="T247" s="85"/>
      <c r="U247" s="85"/>
      <c r="V247" s="104"/>
      <c r="X247" s="1345"/>
      <c r="Y247" s="1351"/>
      <c r="Z247" s="1352"/>
      <c r="AA247" s="1755" t="s">
        <v>1489</v>
      </c>
      <c r="AB247" s="85"/>
      <c r="AC247" s="85"/>
      <c r="AD247" s="104"/>
      <c r="AG247" s="1295"/>
      <c r="AI247" s="9">
        <v>1</v>
      </c>
    </row>
    <row r="248" spans="2:35" ht="21" customHeight="1">
      <c r="B248" s="357" t="s">
        <v>7</v>
      </c>
      <c r="H248" s="1345"/>
      <c r="I248" s="1353" t="s">
        <v>387</v>
      </c>
      <c r="J248" s="1354" t="s">
        <v>1490</v>
      </c>
      <c r="K248" s="1756"/>
      <c r="L248" s="77"/>
      <c r="M248" s="85"/>
      <c r="N248" s="104"/>
      <c r="P248" s="1345"/>
      <c r="Q248" s="1353" t="s">
        <v>1482</v>
      </c>
      <c r="R248" s="1354" t="s">
        <v>1491</v>
      </c>
      <c r="S248" s="1756"/>
      <c r="T248" s="77"/>
      <c r="U248" s="85"/>
      <c r="V248" s="104"/>
      <c r="X248" s="1345"/>
      <c r="Y248" s="1353" t="s">
        <v>1483</v>
      </c>
      <c r="Z248" s="1354" t="s">
        <v>1492</v>
      </c>
      <c r="AA248" s="1756"/>
      <c r="AB248" s="77"/>
      <c r="AC248" s="85"/>
      <c r="AD248" s="104"/>
      <c r="AG248" s="1295"/>
      <c r="AI248" s="9">
        <v>1</v>
      </c>
    </row>
    <row r="249" spans="2:35" ht="21" customHeight="1">
      <c r="B249" s="357" t="s">
        <v>7</v>
      </c>
      <c r="H249" s="1345"/>
      <c r="I249" s="1355">
        <v>20</v>
      </c>
      <c r="J249" s="44">
        <v>0.75</v>
      </c>
      <c r="K249" s="1356" t="s">
        <v>1493</v>
      </c>
      <c r="L249" s="77"/>
      <c r="M249" s="85"/>
      <c r="N249" s="104"/>
      <c r="P249" s="1345"/>
      <c r="Q249" s="1355">
        <v>20</v>
      </c>
      <c r="R249" s="44">
        <v>0.75</v>
      </c>
      <c r="S249" s="1356" t="s">
        <v>1493</v>
      </c>
      <c r="T249" s="77"/>
      <c r="U249" s="85"/>
      <c r="V249" s="104"/>
      <c r="X249" s="1345"/>
      <c r="Y249" s="1355">
        <v>20</v>
      </c>
      <c r="Z249" s="44">
        <v>0.75</v>
      </c>
      <c r="AA249" s="1356" t="s">
        <v>1493</v>
      </c>
      <c r="AB249" s="77"/>
      <c r="AC249" s="85"/>
      <c r="AD249" s="104"/>
      <c r="AG249" s="1295"/>
      <c r="AI249" s="9">
        <v>1</v>
      </c>
    </row>
    <row r="250" spans="2:35" ht="21" customHeight="1">
      <c r="B250" s="357" t="s">
        <v>7</v>
      </c>
      <c r="H250" s="1345"/>
      <c r="I250" s="580" t="s">
        <v>1494</v>
      </c>
      <c r="J250" s="527"/>
      <c r="K250" s="527"/>
      <c r="L250" s="77"/>
      <c r="M250" s="85"/>
      <c r="N250" s="104"/>
      <c r="P250" s="1345"/>
      <c r="Q250" s="580" t="s">
        <v>1494</v>
      </c>
      <c r="R250" s="527"/>
      <c r="S250" s="527"/>
      <c r="T250" s="77"/>
      <c r="U250" s="85"/>
      <c r="V250" s="104"/>
      <c r="X250" s="1345"/>
      <c r="Y250" s="580" t="s">
        <v>1495</v>
      </c>
      <c r="Z250" s="527"/>
      <c r="AA250" s="527"/>
      <c r="AB250" s="77"/>
      <c r="AC250" s="85"/>
      <c r="AD250" s="104"/>
      <c r="AG250" s="1295"/>
      <c r="AI250" s="9">
        <v>1</v>
      </c>
    </row>
    <row r="251" spans="2:35" ht="21" customHeight="1">
      <c r="B251" s="357" t="s">
        <v>7</v>
      </c>
      <c r="H251" s="1345"/>
      <c r="I251" s="580" t="s">
        <v>1496</v>
      </c>
      <c r="J251" s="527"/>
      <c r="K251" s="527"/>
      <c r="L251" s="77"/>
      <c r="M251" s="85"/>
      <c r="N251" s="104"/>
      <c r="P251" s="1345"/>
      <c r="Q251" s="580" t="s">
        <v>1496</v>
      </c>
      <c r="R251" s="527"/>
      <c r="S251" s="527"/>
      <c r="T251" s="77"/>
      <c r="U251" s="85"/>
      <c r="V251" s="104"/>
      <c r="X251" s="1345"/>
      <c r="Y251" s="580" t="s">
        <v>1497</v>
      </c>
      <c r="Z251" s="527"/>
      <c r="AA251" s="527"/>
      <c r="AB251" s="77"/>
      <c r="AC251" s="85"/>
      <c r="AD251" s="104"/>
      <c r="AG251" s="1295"/>
      <c r="AI251" s="9">
        <v>1</v>
      </c>
    </row>
    <row r="252" spans="2:35" ht="21" customHeight="1">
      <c r="B252" s="357" t="s">
        <v>7</v>
      </c>
      <c r="H252" s="1345"/>
      <c r="L252" s="77"/>
      <c r="M252" s="85"/>
      <c r="N252" s="104"/>
      <c r="P252" s="1345"/>
      <c r="T252" s="77"/>
      <c r="U252" s="85"/>
      <c r="V252" s="104"/>
      <c r="X252" s="1345"/>
      <c r="AB252" s="77"/>
      <c r="AC252" s="85"/>
      <c r="AD252" s="104"/>
      <c r="AG252" s="1295"/>
      <c r="AI252" s="9">
        <v>1</v>
      </c>
    </row>
    <row r="253" spans="2:35" ht="21" customHeight="1">
      <c r="B253" s="357" t="s">
        <v>7</v>
      </c>
      <c r="H253" s="1357" t="s">
        <v>1748</v>
      </c>
      <c r="I253" s="433"/>
      <c r="J253" s="433"/>
      <c r="K253" s="433"/>
      <c r="L253" s="433"/>
      <c r="M253" s="433"/>
      <c r="N253" s="361"/>
      <c r="P253" s="1357" t="s">
        <v>1748</v>
      </c>
      <c r="Q253" s="433"/>
      <c r="R253" s="433"/>
      <c r="S253" s="433"/>
      <c r="T253" s="433"/>
      <c r="U253" s="433"/>
      <c r="V253" s="361"/>
      <c r="X253" s="1357" t="s">
        <v>482</v>
      </c>
      <c r="Y253" s="433"/>
      <c r="Z253" s="433"/>
      <c r="AA253" s="433"/>
      <c r="AB253" s="433"/>
      <c r="AC253" s="433"/>
      <c r="AD253" s="361"/>
      <c r="AG253" s="1295"/>
      <c r="AI253" s="9">
        <v>1</v>
      </c>
    </row>
    <row r="254" spans="2:35" ht="21" customHeight="1">
      <c r="B254" s="357" t="s">
        <v>7</v>
      </c>
      <c r="H254" s="1358" t="s">
        <v>1749</v>
      </c>
      <c r="I254" s="360"/>
      <c r="J254" s="360"/>
      <c r="K254" s="360"/>
      <c r="L254" s="532" t="s">
        <v>1750</v>
      </c>
      <c r="M254" s="360"/>
      <c r="N254" s="361"/>
      <c r="P254" s="1358" t="s">
        <v>1749</v>
      </c>
      <c r="Q254" s="360"/>
      <c r="R254" s="360"/>
      <c r="S254" s="360"/>
      <c r="T254" s="532" t="s">
        <v>1750</v>
      </c>
      <c r="U254" s="360"/>
      <c r="V254" s="361"/>
      <c r="X254" s="1358" t="s">
        <v>1498</v>
      </c>
      <c r="Y254" s="360"/>
      <c r="Z254" s="360"/>
      <c r="AA254" s="360"/>
      <c r="AB254" s="532" t="s">
        <v>1499</v>
      </c>
      <c r="AC254" s="360"/>
      <c r="AD254" s="361"/>
      <c r="AG254" s="1295"/>
      <c r="AI254" s="9">
        <v>1</v>
      </c>
    </row>
    <row r="255" spans="2:35" ht="21" customHeight="1">
      <c r="B255" s="357" t="s">
        <v>7</v>
      </c>
      <c r="H255" s="1291"/>
      <c r="I255" s="360"/>
      <c r="J255" s="360"/>
      <c r="K255" s="360"/>
      <c r="L255" s="360"/>
      <c r="M255" s="360"/>
      <c r="N255" s="361"/>
      <c r="P255" s="1291"/>
      <c r="Q255" s="360"/>
      <c r="R255" s="360"/>
      <c r="S255" s="360"/>
      <c r="T255" s="360"/>
      <c r="U255" s="360"/>
      <c r="V255" s="361"/>
      <c r="X255" s="1291"/>
      <c r="Y255" s="360"/>
      <c r="Z255" s="360"/>
      <c r="AA255" s="360"/>
      <c r="AB255" s="360"/>
      <c r="AC255" s="360"/>
      <c r="AD255" s="361"/>
      <c r="AG255" s="1295"/>
      <c r="AI255" s="9">
        <v>1</v>
      </c>
    </row>
    <row r="256" spans="2:35" ht="21" customHeight="1">
      <c r="B256" s="357" t="s">
        <v>7</v>
      </c>
      <c r="H256" s="593" t="s">
        <v>1751</v>
      </c>
      <c r="I256" s="594" t="s">
        <v>1170</v>
      </c>
      <c r="J256" s="595"/>
      <c r="K256" s="595"/>
      <c r="L256" s="595"/>
      <c r="M256" s="595"/>
      <c r="N256" s="104"/>
      <c r="P256" s="593" t="s">
        <v>1751</v>
      </c>
      <c r="Q256" s="594" t="s">
        <v>1170</v>
      </c>
      <c r="R256" s="595"/>
      <c r="S256" s="595"/>
      <c r="T256" s="595"/>
      <c r="U256" s="595"/>
      <c r="V256" s="104"/>
      <c r="X256" s="593" t="s">
        <v>1751</v>
      </c>
      <c r="Y256" s="594" t="s">
        <v>1170</v>
      </c>
      <c r="Z256" s="595"/>
      <c r="AA256" s="595"/>
      <c r="AB256" s="595"/>
      <c r="AC256" s="595"/>
      <c r="AD256" s="104"/>
      <c r="AG256" s="1295"/>
      <c r="AI256" s="9">
        <v>1</v>
      </c>
    </row>
    <row r="257" spans="2:35" ht="21" customHeight="1">
      <c r="B257" s="357" t="s">
        <v>7</v>
      </c>
      <c r="H257" s="596" t="s">
        <v>55</v>
      </c>
      <c r="I257" s="1061" t="s">
        <v>56</v>
      </c>
      <c r="J257" s="1106" t="s">
        <v>57</v>
      </c>
      <c r="K257" s="1109" t="s">
        <v>60</v>
      </c>
      <c r="L257" s="1109" t="s">
        <v>61</v>
      </c>
      <c r="M257" s="1109" t="s">
        <v>62</v>
      </c>
      <c r="N257" s="597" t="s">
        <v>63</v>
      </c>
      <c r="P257" s="596" t="s">
        <v>55</v>
      </c>
      <c r="Q257" s="1061" t="s">
        <v>56</v>
      </c>
      <c r="R257" s="1106" t="s">
        <v>57</v>
      </c>
      <c r="S257" s="1109" t="s">
        <v>60</v>
      </c>
      <c r="T257" s="1109" t="s">
        <v>61</v>
      </c>
      <c r="U257" s="1109" t="s">
        <v>62</v>
      </c>
      <c r="V257" s="597" t="s">
        <v>63</v>
      </c>
      <c r="X257" s="596" t="s">
        <v>55</v>
      </c>
      <c r="Y257" s="1061" t="s">
        <v>56</v>
      </c>
      <c r="Z257" s="1106" t="s">
        <v>57</v>
      </c>
      <c r="AA257" s="1109" t="s">
        <v>60</v>
      </c>
      <c r="AB257" s="1109" t="s">
        <v>61</v>
      </c>
      <c r="AC257" s="1109" t="s">
        <v>62</v>
      </c>
      <c r="AD257" s="597" t="s">
        <v>63</v>
      </c>
      <c r="AG257" s="1295"/>
      <c r="AI257" s="9">
        <v>1</v>
      </c>
    </row>
    <row r="258" spans="2:35" ht="21" customHeight="1">
      <c r="B258" s="357" t="s">
        <v>7</v>
      </c>
      <c r="H258" s="598">
        <v>1</v>
      </c>
      <c r="I258" s="437">
        <v>1E-3</v>
      </c>
      <c r="J258" s="438">
        <v>0</v>
      </c>
      <c r="K258" s="439">
        <v>1</v>
      </c>
      <c r="L258" s="439">
        <v>0.1</v>
      </c>
      <c r="M258" s="439">
        <v>0.01</v>
      </c>
      <c r="N258" s="599">
        <v>1E-3</v>
      </c>
      <c r="P258" s="598">
        <v>1</v>
      </c>
      <c r="Q258" s="437">
        <v>1E-3</v>
      </c>
      <c r="R258" s="438">
        <v>0</v>
      </c>
      <c r="S258" s="439">
        <v>1</v>
      </c>
      <c r="T258" s="439">
        <v>0.1</v>
      </c>
      <c r="U258" s="439">
        <v>0.01</v>
      </c>
      <c r="V258" s="599">
        <v>1E-3</v>
      </c>
      <c r="X258" s="598">
        <v>1</v>
      </c>
      <c r="Y258" s="437">
        <v>1E-3</v>
      </c>
      <c r="Z258" s="438">
        <v>0</v>
      </c>
      <c r="AA258" s="439">
        <v>1</v>
      </c>
      <c r="AB258" s="439">
        <v>0.1</v>
      </c>
      <c r="AC258" s="439">
        <v>0.01</v>
      </c>
      <c r="AD258" s="599">
        <v>1E-3</v>
      </c>
      <c r="AG258" s="1295"/>
      <c r="AI258" s="9">
        <v>1</v>
      </c>
    </row>
    <row r="259" spans="2:35" ht="21" customHeight="1">
      <c r="B259" s="357" t="s">
        <v>7</v>
      </c>
      <c r="H259" s="1107" t="s">
        <v>58</v>
      </c>
      <c r="I259" s="1108" t="s">
        <v>53</v>
      </c>
      <c r="J259" s="1106" t="s">
        <v>57</v>
      </c>
      <c r="K259" s="1110" t="s">
        <v>483</v>
      </c>
      <c r="L259" s="1110" t="s">
        <v>484</v>
      </c>
      <c r="M259" s="1110" t="s">
        <v>485</v>
      </c>
      <c r="N259" s="600" t="s">
        <v>486</v>
      </c>
      <c r="P259" s="1359" t="s">
        <v>1500</v>
      </c>
      <c r="Q259" s="1108" t="s">
        <v>1501</v>
      </c>
      <c r="R259" s="1106" t="s">
        <v>57</v>
      </c>
      <c r="S259" s="1110" t="s">
        <v>483</v>
      </c>
      <c r="T259" s="1110" t="s">
        <v>484</v>
      </c>
      <c r="U259" s="1110" t="s">
        <v>485</v>
      </c>
      <c r="V259" s="600" t="s">
        <v>486</v>
      </c>
      <c r="X259" s="1359" t="s">
        <v>58</v>
      </c>
      <c r="Y259" s="1108" t="s">
        <v>53</v>
      </c>
      <c r="Z259" s="1106" t="s">
        <v>57</v>
      </c>
      <c r="AA259" s="1110" t="s">
        <v>1502</v>
      </c>
      <c r="AB259" s="1110" t="s">
        <v>1503</v>
      </c>
      <c r="AC259" s="1110" t="s">
        <v>1504</v>
      </c>
      <c r="AD259" s="600" t="s">
        <v>1505</v>
      </c>
      <c r="AG259" s="1295"/>
      <c r="AI259" s="9">
        <v>1</v>
      </c>
    </row>
    <row r="260" spans="2:35" ht="21" customHeight="1">
      <c r="B260" s="357" t="s">
        <v>7</v>
      </c>
      <c r="H260" s="598">
        <v>0.25</v>
      </c>
      <c r="I260" s="437">
        <v>0.5</v>
      </c>
      <c r="J260" s="438">
        <v>0</v>
      </c>
      <c r="K260" s="439">
        <v>0.2</v>
      </c>
      <c r="L260" s="439">
        <v>0.1</v>
      </c>
      <c r="M260" s="439">
        <v>0.22500000000000001</v>
      </c>
      <c r="N260" s="599">
        <v>1.4999999999999999E-2</v>
      </c>
      <c r="P260" s="598">
        <v>0.25</v>
      </c>
      <c r="Q260" s="437">
        <v>0.5</v>
      </c>
      <c r="R260" s="438">
        <v>0</v>
      </c>
      <c r="S260" s="439">
        <v>0.2</v>
      </c>
      <c r="T260" s="439">
        <v>0.1</v>
      </c>
      <c r="U260" s="439">
        <v>0.22500000000000001</v>
      </c>
      <c r="V260" s="599">
        <v>1.4999999999999999E-2</v>
      </c>
      <c r="X260" s="598">
        <v>0.25</v>
      </c>
      <c r="Y260" s="437">
        <v>0.5</v>
      </c>
      <c r="Z260" s="438">
        <v>0</v>
      </c>
      <c r="AA260" s="439">
        <v>0.2</v>
      </c>
      <c r="AB260" s="439">
        <v>0.1</v>
      </c>
      <c r="AC260" s="439">
        <v>0.22500000000000001</v>
      </c>
      <c r="AD260" s="599">
        <v>1.4999999999999999E-2</v>
      </c>
      <c r="AG260" s="1295"/>
      <c r="AI260" s="9">
        <v>1</v>
      </c>
    </row>
    <row r="261" spans="2:35" ht="21" customHeight="1">
      <c r="B261" s="357" t="s">
        <v>7</v>
      </c>
      <c r="H261" s="1291"/>
      <c r="I261" s="360"/>
      <c r="J261" s="360"/>
      <c r="K261" s="360"/>
      <c r="L261" s="360"/>
      <c r="M261" s="360"/>
      <c r="N261" s="361"/>
      <c r="P261" s="1291"/>
      <c r="Q261" s="360"/>
      <c r="R261" s="360"/>
      <c r="S261" s="360"/>
      <c r="T261" s="360"/>
      <c r="U261" s="360"/>
      <c r="V261" s="361"/>
      <c r="X261" s="1291"/>
      <c r="Y261" s="360"/>
      <c r="Z261" s="360"/>
      <c r="AA261" s="360"/>
      <c r="AB261" s="360"/>
      <c r="AC261" s="360"/>
      <c r="AD261" s="361"/>
      <c r="AI261" s="9">
        <v>1</v>
      </c>
    </row>
    <row r="262" spans="2:35" ht="21" customHeight="1">
      <c r="B262" s="357" t="s">
        <v>7</v>
      </c>
      <c r="H262" s="1291"/>
      <c r="I262" s="601" t="s">
        <v>1752</v>
      </c>
      <c r="J262" s="360"/>
      <c r="K262" s="360"/>
      <c r="L262" s="1110" t="s">
        <v>487</v>
      </c>
      <c r="M262" s="1110" t="s">
        <v>197</v>
      </c>
      <c r="N262" s="600" t="s">
        <v>488</v>
      </c>
      <c r="P262" s="1291"/>
      <c r="Q262" s="532" t="s">
        <v>1753</v>
      </c>
      <c r="R262" s="360"/>
      <c r="S262" s="360"/>
      <c r="T262" s="1110" t="s">
        <v>487</v>
      </c>
      <c r="U262" s="1110" t="s">
        <v>197</v>
      </c>
      <c r="V262" s="600" t="s">
        <v>488</v>
      </c>
      <c r="X262" s="1291"/>
      <c r="Y262" s="532" t="s">
        <v>1754</v>
      </c>
      <c r="Z262" s="360"/>
      <c r="AA262" s="360"/>
      <c r="AB262" s="1110" t="s">
        <v>1506</v>
      </c>
      <c r="AC262" s="1110" t="s">
        <v>1400</v>
      </c>
      <c r="AD262" s="600" t="s">
        <v>1507</v>
      </c>
      <c r="AI262" s="9">
        <v>1</v>
      </c>
    </row>
    <row r="263" spans="2:35" ht="21" customHeight="1">
      <c r="B263" s="357" t="s">
        <v>7</v>
      </c>
      <c r="H263" s="1291"/>
      <c r="I263" s="468" t="s">
        <v>489</v>
      </c>
      <c r="J263" s="360"/>
      <c r="K263" s="360"/>
      <c r="L263" s="439">
        <v>0.25</v>
      </c>
      <c r="M263" s="439">
        <v>0.5</v>
      </c>
      <c r="N263" s="599">
        <v>0.33300000000000002</v>
      </c>
      <c r="P263" s="1291"/>
      <c r="Q263" s="468" t="s">
        <v>1508</v>
      </c>
      <c r="R263" s="360"/>
      <c r="S263" s="360"/>
      <c r="T263" s="439">
        <v>0.25</v>
      </c>
      <c r="U263" s="439">
        <v>0.5</v>
      </c>
      <c r="V263" s="599">
        <v>0.33300000000000002</v>
      </c>
      <c r="X263" s="1291"/>
      <c r="Y263" s="468" t="s">
        <v>1509</v>
      </c>
      <c r="Z263" s="360"/>
      <c r="AA263" s="360"/>
      <c r="AB263" s="439">
        <v>0.25</v>
      </c>
      <c r="AC263" s="439">
        <v>0.5</v>
      </c>
      <c r="AD263" s="599">
        <v>0.33300000000000002</v>
      </c>
      <c r="AI263" s="9">
        <v>1</v>
      </c>
    </row>
    <row r="264" spans="2:35" ht="21" customHeight="1">
      <c r="B264" s="357" t="s">
        <v>7</v>
      </c>
      <c r="H264" s="1291"/>
      <c r="I264" s="602" t="s">
        <v>490</v>
      </c>
      <c r="J264" s="360"/>
      <c r="K264" s="360"/>
      <c r="L264" s="1122" t="s">
        <v>491</v>
      </c>
      <c r="M264" s="1121" t="s">
        <v>492</v>
      </c>
      <c r="N264" s="603" t="s">
        <v>493</v>
      </c>
      <c r="P264" s="1291"/>
      <c r="Q264" s="602" t="s">
        <v>1510</v>
      </c>
      <c r="R264" s="360"/>
      <c r="S264" s="360"/>
      <c r="T264" s="1122" t="s">
        <v>491</v>
      </c>
      <c r="U264" s="1121" t="s">
        <v>492</v>
      </c>
      <c r="V264" s="603" t="s">
        <v>493</v>
      </c>
      <c r="X264" s="1291"/>
      <c r="Y264" s="602" t="s">
        <v>1511</v>
      </c>
      <c r="Z264" s="360"/>
      <c r="AA264" s="360"/>
      <c r="AB264" s="1122" t="s">
        <v>1512</v>
      </c>
      <c r="AC264" s="1121" t="s">
        <v>1513</v>
      </c>
      <c r="AD264" s="603" t="s">
        <v>1514</v>
      </c>
      <c r="AI264" s="9">
        <v>1</v>
      </c>
    </row>
    <row r="265" spans="2:35" ht="21" customHeight="1">
      <c r="B265" s="357" t="s">
        <v>7</v>
      </c>
      <c r="H265" s="1291"/>
      <c r="I265" s="602" t="s">
        <v>494</v>
      </c>
      <c r="J265" s="360"/>
      <c r="K265" s="360"/>
      <c r="L265" s="439">
        <v>4.9299999999999995E-3</v>
      </c>
      <c r="M265" s="439">
        <v>0.35</v>
      </c>
      <c r="N265" s="599">
        <v>0.25</v>
      </c>
      <c r="P265" s="1291"/>
      <c r="Q265" s="602" t="s">
        <v>1515</v>
      </c>
      <c r="R265" s="360"/>
      <c r="S265" s="360"/>
      <c r="T265" s="439">
        <v>4.9299999999999995E-3</v>
      </c>
      <c r="U265" s="439">
        <v>0.35</v>
      </c>
      <c r="V265" s="599">
        <v>0.25</v>
      </c>
      <c r="X265" s="1291"/>
      <c r="Y265" s="602" t="s">
        <v>1516</v>
      </c>
      <c r="Z265" s="360"/>
      <c r="AA265" s="360"/>
      <c r="AB265" s="439">
        <v>4.9299999999999995E-3</v>
      </c>
      <c r="AC265" s="439">
        <v>0.35</v>
      </c>
      <c r="AD265" s="599">
        <v>0.25</v>
      </c>
      <c r="AI265" s="9">
        <v>1</v>
      </c>
    </row>
    <row r="266" spans="2:35" ht="21" customHeight="1">
      <c r="B266" s="357" t="s">
        <v>7</v>
      </c>
      <c r="H266" s="1291"/>
      <c r="I266" s="360"/>
      <c r="J266" s="360"/>
      <c r="K266" s="360"/>
      <c r="L266" s="360"/>
      <c r="M266" s="360"/>
      <c r="N266" s="361"/>
      <c r="P266" s="1291"/>
      <c r="Q266" s="360"/>
      <c r="R266" s="360"/>
      <c r="S266" s="360"/>
      <c r="T266" s="360"/>
      <c r="U266" s="360"/>
      <c r="V266" s="361"/>
      <c r="X266" s="1291"/>
      <c r="Y266" s="360"/>
      <c r="Z266" s="360"/>
      <c r="AA266" s="360"/>
      <c r="AB266" s="360"/>
      <c r="AC266" s="360"/>
      <c r="AD266" s="361"/>
      <c r="AI266" s="9">
        <v>1</v>
      </c>
    </row>
    <row r="267" spans="2:35" ht="21" customHeight="1">
      <c r="B267" s="357" t="s">
        <v>7</v>
      </c>
      <c r="H267" s="1301"/>
      <c r="I267" s="381"/>
      <c r="J267" s="382"/>
      <c r="K267" s="381"/>
      <c r="L267" s="381"/>
      <c r="M267" s="381"/>
      <c r="N267" s="383"/>
      <c r="P267" s="1301"/>
      <c r="Q267" s="381"/>
      <c r="R267" s="382"/>
      <c r="S267" s="381"/>
      <c r="T267" s="381"/>
      <c r="U267" s="381"/>
      <c r="V267" s="383"/>
      <c r="X267" s="1301"/>
      <c r="Y267" s="381"/>
      <c r="Z267" s="382"/>
      <c r="AA267" s="381"/>
      <c r="AB267" s="381"/>
      <c r="AC267" s="381"/>
      <c r="AD267" s="383"/>
      <c r="AI267" s="9">
        <v>1</v>
      </c>
    </row>
    <row r="268" spans="2:35" ht="21" customHeight="1">
      <c r="B268" s="357" t="s">
        <v>7</v>
      </c>
      <c r="H268" s="1360"/>
      <c r="I268" s="360"/>
      <c r="J268" s="360"/>
      <c r="K268" s="360"/>
      <c r="L268" s="360"/>
      <c r="M268" s="360"/>
      <c r="N268" s="361"/>
      <c r="P268" s="1360"/>
      <c r="Q268" s="360"/>
      <c r="R268" s="360"/>
      <c r="S268" s="360"/>
      <c r="T268" s="360"/>
      <c r="U268" s="360"/>
      <c r="V268" s="361"/>
      <c r="X268" s="1360"/>
      <c r="Y268" s="360"/>
      <c r="Z268" s="360"/>
      <c r="AA268" s="360"/>
      <c r="AB268" s="360"/>
      <c r="AC268" s="360"/>
      <c r="AD268" s="361"/>
      <c r="AI268" s="9">
        <v>1</v>
      </c>
    </row>
    <row r="269" spans="2:35" ht="21" customHeight="1">
      <c r="B269" s="357" t="s">
        <v>7</v>
      </c>
      <c r="H269" s="1361" t="s">
        <v>1517</v>
      </c>
      <c r="I269" s="360"/>
      <c r="J269" s="360"/>
      <c r="K269" s="360"/>
      <c r="L269" s="360"/>
      <c r="M269" s="360"/>
      <c r="N269" s="361"/>
      <c r="P269" s="1361" t="s">
        <v>1517</v>
      </c>
      <c r="Q269" s="360"/>
      <c r="R269" s="360"/>
      <c r="S269" s="360"/>
      <c r="T269" s="360"/>
      <c r="U269" s="360"/>
      <c r="V269" s="361"/>
      <c r="X269" s="1361" t="s">
        <v>1518</v>
      </c>
      <c r="Y269" s="360"/>
      <c r="Z269" s="360"/>
      <c r="AA269" s="360"/>
      <c r="AB269" s="360"/>
      <c r="AC269" s="360"/>
      <c r="AD269" s="361"/>
      <c r="AI269" s="9">
        <v>1</v>
      </c>
    </row>
    <row r="270" spans="2:35" ht="21" customHeight="1">
      <c r="B270" s="357" t="s">
        <v>7</v>
      </c>
      <c r="H270" s="1362" t="s">
        <v>1519</v>
      </c>
      <c r="I270" s="1363" t="s">
        <v>300</v>
      </c>
      <c r="J270" s="1363" t="s">
        <v>301</v>
      </c>
      <c r="K270" s="1363" t="s">
        <v>302</v>
      </c>
      <c r="L270" s="1363" t="s">
        <v>303</v>
      </c>
      <c r="M270" s="1364" t="s">
        <v>1520</v>
      </c>
      <c r="N270" s="361"/>
      <c r="P270" s="1362" t="s">
        <v>1521</v>
      </c>
      <c r="Q270" s="1363" t="s">
        <v>300</v>
      </c>
      <c r="R270" s="1363" t="s">
        <v>301</v>
      </c>
      <c r="S270" s="1363" t="s">
        <v>302</v>
      </c>
      <c r="T270" s="1363" t="s">
        <v>303</v>
      </c>
      <c r="U270" s="1364" t="s">
        <v>1520</v>
      </c>
      <c r="V270" s="361"/>
      <c r="X270" s="1362" t="s">
        <v>1522</v>
      </c>
      <c r="Y270" s="1363" t="s">
        <v>300</v>
      </c>
      <c r="Z270" s="1363" t="s">
        <v>301</v>
      </c>
      <c r="AA270" s="1363" t="s">
        <v>302</v>
      </c>
      <c r="AB270" s="1363" t="s">
        <v>303</v>
      </c>
      <c r="AC270" s="1364" t="s">
        <v>1520</v>
      </c>
      <c r="AD270" s="361"/>
      <c r="AI270" s="9">
        <v>1</v>
      </c>
    </row>
    <row r="271" spans="2:35" ht="21" customHeight="1">
      <c r="B271" s="357" t="s">
        <v>7</v>
      </c>
      <c r="H271" s="1365"/>
      <c r="I271" s="1366" t="s">
        <v>1523</v>
      </c>
      <c r="J271" s="1367"/>
      <c r="K271" s="1367"/>
      <c r="L271" s="360"/>
      <c r="M271" s="360"/>
      <c r="N271" s="361"/>
      <c r="P271" s="1365"/>
      <c r="Q271" s="1366" t="s">
        <v>1524</v>
      </c>
      <c r="R271" s="1367"/>
      <c r="S271" s="1367"/>
      <c r="T271" s="360"/>
      <c r="U271" s="360"/>
      <c r="V271" s="361"/>
      <c r="X271" s="1365"/>
      <c r="Y271" s="1366" t="s">
        <v>1523</v>
      </c>
      <c r="Z271" s="1367"/>
      <c r="AA271" s="1367"/>
      <c r="AB271" s="360"/>
      <c r="AC271" s="360"/>
      <c r="AD271" s="361"/>
      <c r="AI271" s="9">
        <v>1</v>
      </c>
    </row>
    <row r="272" spans="2:35" ht="21" customHeight="1">
      <c r="B272" s="357" t="s">
        <v>7</v>
      </c>
      <c r="H272" s="1360"/>
      <c r="I272" s="1750" t="s">
        <v>1525</v>
      </c>
      <c r="J272" s="1751">
        <v>10</v>
      </c>
      <c r="K272" s="1749" t="s">
        <v>187</v>
      </c>
      <c r="L272" s="1750" t="s">
        <v>1526</v>
      </c>
      <c r="M272" s="360"/>
      <c r="N272" s="361"/>
      <c r="P272" s="1360"/>
      <c r="Q272" s="1750" t="s">
        <v>1525</v>
      </c>
      <c r="R272" s="1751">
        <v>10</v>
      </c>
      <c r="S272" s="1749" t="s">
        <v>187</v>
      </c>
      <c r="T272" s="1750" t="s">
        <v>1526</v>
      </c>
      <c r="U272" s="360"/>
      <c r="V272" s="361"/>
      <c r="X272" s="1360"/>
      <c r="Y272" s="1750" t="s">
        <v>1525</v>
      </c>
      <c r="Z272" s="1751">
        <v>10</v>
      </c>
      <c r="AA272" s="1749" t="s">
        <v>187</v>
      </c>
      <c r="AB272" s="1750" t="s">
        <v>1526</v>
      </c>
      <c r="AC272" s="360"/>
      <c r="AD272" s="361"/>
      <c r="AI272" s="9">
        <v>1</v>
      </c>
    </row>
    <row r="273" spans="2:35" ht="21" customHeight="1">
      <c r="B273" s="357" t="s">
        <v>7</v>
      </c>
      <c r="H273" s="1360"/>
      <c r="I273" s="1750"/>
      <c r="J273" s="1751"/>
      <c r="K273" s="1749"/>
      <c r="L273" s="1750"/>
      <c r="M273" s="360"/>
      <c r="N273" s="361"/>
      <c r="P273" s="1360"/>
      <c r="Q273" s="1750"/>
      <c r="R273" s="1751"/>
      <c r="S273" s="1749"/>
      <c r="T273" s="1750"/>
      <c r="U273" s="360"/>
      <c r="V273" s="361"/>
      <c r="X273" s="1360"/>
      <c r="Y273" s="1750"/>
      <c r="Z273" s="1751"/>
      <c r="AA273" s="1749"/>
      <c r="AB273" s="1750"/>
      <c r="AC273" s="360"/>
      <c r="AD273" s="361"/>
      <c r="AI273" s="9">
        <v>1</v>
      </c>
    </row>
    <row r="274" spans="2:35" ht="21" customHeight="1">
      <c r="B274" s="357" t="s">
        <v>7</v>
      </c>
      <c r="H274" s="1360"/>
      <c r="I274" s="1750"/>
      <c r="J274" s="1751"/>
      <c r="K274" s="1749"/>
      <c r="L274" s="1750"/>
      <c r="M274" s="360"/>
      <c r="N274" s="361"/>
      <c r="P274" s="1360"/>
      <c r="Q274" s="1750"/>
      <c r="R274" s="1751"/>
      <c r="S274" s="1749"/>
      <c r="T274" s="1750"/>
      <c r="U274" s="360"/>
      <c r="V274" s="361"/>
      <c r="X274" s="1360"/>
      <c r="Y274" s="1750"/>
      <c r="Z274" s="1751"/>
      <c r="AA274" s="1749"/>
      <c r="AB274" s="1750"/>
      <c r="AC274" s="360"/>
      <c r="AD274" s="361"/>
      <c r="AI274" s="9">
        <v>1</v>
      </c>
    </row>
    <row r="275" spans="2:35" ht="21" customHeight="1">
      <c r="B275" s="357" t="s">
        <v>7</v>
      </c>
      <c r="H275" s="1360"/>
      <c r="I275" s="1750"/>
      <c r="J275" s="1751"/>
      <c r="K275" s="1749"/>
      <c r="L275" s="1750"/>
      <c r="M275" s="360"/>
      <c r="N275" s="361"/>
      <c r="P275" s="1360"/>
      <c r="Q275" s="1750"/>
      <c r="R275" s="1751"/>
      <c r="S275" s="1749"/>
      <c r="T275" s="1750"/>
      <c r="U275" s="360"/>
      <c r="V275" s="361"/>
      <c r="X275" s="1360"/>
      <c r="Y275" s="1750"/>
      <c r="Z275" s="1751"/>
      <c r="AA275" s="1749"/>
      <c r="AB275" s="1750"/>
      <c r="AC275" s="360"/>
      <c r="AD275" s="361"/>
      <c r="AI275" s="9">
        <v>1</v>
      </c>
    </row>
    <row r="276" spans="2:35" ht="21" customHeight="1">
      <c r="B276" s="357" t="s">
        <v>7</v>
      </c>
      <c r="H276" s="1360"/>
      <c r="I276" s="1750"/>
      <c r="J276" s="1751"/>
      <c r="K276" s="1749"/>
      <c r="L276" s="1750"/>
      <c r="M276" s="360"/>
      <c r="N276" s="361"/>
      <c r="P276" s="1360"/>
      <c r="Q276" s="1750"/>
      <c r="R276" s="1751"/>
      <c r="S276" s="1749"/>
      <c r="T276" s="1750"/>
      <c r="U276" s="360"/>
      <c r="V276" s="361"/>
      <c r="X276" s="1360"/>
      <c r="Y276" s="1750"/>
      <c r="Z276" s="1751"/>
      <c r="AA276" s="1749"/>
      <c r="AB276" s="1750"/>
      <c r="AC276" s="360"/>
      <c r="AD276" s="361"/>
      <c r="AI276" s="9">
        <v>1</v>
      </c>
    </row>
    <row r="277" spans="2:35" ht="21" customHeight="1">
      <c r="B277" s="357" t="s">
        <v>7</v>
      </c>
      <c r="H277" s="1360"/>
      <c r="I277" s="1750"/>
      <c r="J277" s="1751"/>
      <c r="K277" s="1749"/>
      <c r="L277" s="1750"/>
      <c r="M277" s="360"/>
      <c r="N277" s="361"/>
      <c r="P277" s="1360"/>
      <c r="Q277" s="1750"/>
      <c r="R277" s="1751"/>
      <c r="S277" s="1749"/>
      <c r="T277" s="1750"/>
      <c r="U277" s="360"/>
      <c r="V277" s="361"/>
      <c r="X277" s="1360"/>
      <c r="Y277" s="1750"/>
      <c r="Z277" s="1751"/>
      <c r="AA277" s="1749"/>
      <c r="AB277" s="1750"/>
      <c r="AC277" s="360"/>
      <c r="AD277" s="361"/>
      <c r="AI277" s="9">
        <v>1</v>
      </c>
    </row>
    <row r="278" spans="2:35" ht="21" customHeight="1">
      <c r="B278" s="357" t="s">
        <v>7</v>
      </c>
      <c r="H278" s="1360"/>
      <c r="I278" s="1750"/>
      <c r="J278" s="1751"/>
      <c r="K278" s="1749"/>
      <c r="L278" s="1750"/>
      <c r="M278" s="360"/>
      <c r="N278" s="361"/>
      <c r="P278" s="1360"/>
      <c r="Q278" s="1750"/>
      <c r="R278" s="1751"/>
      <c r="S278" s="1749"/>
      <c r="T278" s="1750"/>
      <c r="U278" s="360"/>
      <c r="V278" s="361"/>
      <c r="X278" s="1360"/>
      <c r="Y278" s="1750"/>
      <c r="Z278" s="1751"/>
      <c r="AA278" s="1749"/>
      <c r="AB278" s="1750"/>
      <c r="AC278" s="360"/>
      <c r="AD278" s="361"/>
      <c r="AI278" s="9">
        <v>1</v>
      </c>
    </row>
    <row r="279" spans="2:35" ht="21" customHeight="1">
      <c r="B279" s="357" t="s">
        <v>7</v>
      </c>
      <c r="H279" s="1360"/>
      <c r="I279" s="1750"/>
      <c r="J279" s="1368"/>
      <c r="K279" s="1368"/>
      <c r="L279" s="1750"/>
      <c r="M279" s="360"/>
      <c r="N279" s="361"/>
      <c r="P279" s="1360"/>
      <c r="Q279" s="1750"/>
      <c r="R279" s="1368"/>
      <c r="S279" s="1368"/>
      <c r="T279" s="1750"/>
      <c r="U279" s="360"/>
      <c r="V279" s="361"/>
      <c r="X279" s="1360"/>
      <c r="Y279" s="1750"/>
      <c r="Z279" s="1368"/>
      <c r="AA279" s="1368"/>
      <c r="AB279" s="1750"/>
      <c r="AC279" s="360"/>
      <c r="AD279" s="361"/>
      <c r="AI279" s="9">
        <v>1</v>
      </c>
    </row>
    <row r="280" spans="2:35" ht="21" customHeight="1">
      <c r="B280" s="357" t="s">
        <v>7</v>
      </c>
      <c r="H280" s="1369" t="s">
        <v>1527</v>
      </c>
      <c r="I280" s="1370" t="s">
        <v>1528</v>
      </c>
      <c r="J280" s="1371"/>
      <c r="K280" s="1371"/>
      <c r="L280" s="1372" t="s">
        <v>1529</v>
      </c>
      <c r="M280" s="1371"/>
      <c r="N280" s="361"/>
      <c r="P280" s="1369" t="s">
        <v>1527</v>
      </c>
      <c r="Q280" s="1370" t="s">
        <v>1528</v>
      </c>
      <c r="R280" s="1371"/>
      <c r="S280" s="1371"/>
      <c r="T280" s="1372" t="s">
        <v>1529</v>
      </c>
      <c r="U280" s="1371"/>
      <c r="V280" s="361"/>
      <c r="X280" s="1369" t="s">
        <v>1530</v>
      </c>
      <c r="Y280" s="1370" t="s">
        <v>1528</v>
      </c>
      <c r="Z280" s="1371"/>
      <c r="AA280" s="1371"/>
      <c r="AB280" s="1373" t="s">
        <v>1529</v>
      </c>
      <c r="AC280" s="1371"/>
      <c r="AD280" s="361"/>
      <c r="AI280" s="9">
        <v>1</v>
      </c>
    </row>
    <row r="281" spans="2:35" ht="21" customHeight="1">
      <c r="B281" s="357" t="s">
        <v>7</v>
      </c>
      <c r="H281" s="1374" t="s">
        <v>1531</v>
      </c>
      <c r="I281" s="360"/>
      <c r="J281" s="360"/>
      <c r="K281" s="360"/>
      <c r="L281" s="360"/>
      <c r="M281" s="360"/>
      <c r="N281" s="361"/>
      <c r="P281" s="1374" t="s">
        <v>1532</v>
      </c>
      <c r="Q281" s="360"/>
      <c r="R281" s="360"/>
      <c r="S281" s="360"/>
      <c r="T281" s="360"/>
      <c r="U281" s="360"/>
      <c r="V281" s="361"/>
      <c r="X281" s="1374" t="s">
        <v>1533</v>
      </c>
      <c r="Y281" s="360"/>
      <c r="Z281" s="360"/>
      <c r="AA281" s="360"/>
      <c r="AB281" s="360"/>
      <c r="AC281" s="360"/>
      <c r="AD281" s="361"/>
      <c r="AI281" s="9">
        <v>1</v>
      </c>
    </row>
    <row r="282" spans="2:35" ht="21" customHeight="1">
      <c r="B282" s="357" t="s">
        <v>7</v>
      </c>
      <c r="H282" s="1742" t="s">
        <v>1534</v>
      </c>
      <c r="I282" s="1743"/>
      <c r="J282" s="1743"/>
      <c r="K282" s="1743"/>
      <c r="L282" s="1743"/>
      <c r="M282" s="1743"/>
      <c r="N282" s="1744"/>
      <c r="P282" s="1742" t="s">
        <v>1535</v>
      </c>
      <c r="Q282" s="1743"/>
      <c r="R282" s="1743"/>
      <c r="S282" s="1743"/>
      <c r="T282" s="1743"/>
      <c r="U282" s="1743"/>
      <c r="V282" s="1744"/>
      <c r="X282" s="1742" t="s">
        <v>1536</v>
      </c>
      <c r="Y282" s="1743"/>
      <c r="Z282" s="1743"/>
      <c r="AA282" s="1743"/>
      <c r="AB282" s="1743"/>
      <c r="AC282" s="1743"/>
      <c r="AD282" s="1744"/>
      <c r="AI282" s="9">
        <v>1</v>
      </c>
    </row>
    <row r="283" spans="2:35" ht="21" customHeight="1">
      <c r="B283" s="357" t="s">
        <v>7</v>
      </c>
      <c r="H283" s="1742"/>
      <c r="I283" s="1743"/>
      <c r="J283" s="1743"/>
      <c r="K283" s="1743"/>
      <c r="L283" s="1743"/>
      <c r="M283" s="1743"/>
      <c r="N283" s="1744"/>
      <c r="P283" s="1742"/>
      <c r="Q283" s="1743"/>
      <c r="R283" s="1743"/>
      <c r="S283" s="1743"/>
      <c r="T283" s="1743"/>
      <c r="U283" s="1743"/>
      <c r="V283" s="1744"/>
      <c r="X283" s="1742"/>
      <c r="Y283" s="1743"/>
      <c r="Z283" s="1743"/>
      <c r="AA283" s="1743"/>
      <c r="AB283" s="1743"/>
      <c r="AC283" s="1743"/>
      <c r="AD283" s="1744"/>
      <c r="AI283" s="9">
        <v>1</v>
      </c>
    </row>
    <row r="284" spans="2:35" ht="21" customHeight="1">
      <c r="B284" s="357" t="s">
        <v>7</v>
      </c>
      <c r="H284" s="1374" t="s">
        <v>1537</v>
      </c>
      <c r="I284" s="360"/>
      <c r="J284" s="360"/>
      <c r="K284" s="360"/>
      <c r="L284" s="360"/>
      <c r="M284" s="360"/>
      <c r="N284" s="361"/>
      <c r="P284" s="1374" t="s">
        <v>1537</v>
      </c>
      <c r="Q284" s="360"/>
      <c r="R284" s="360"/>
      <c r="S284" s="360"/>
      <c r="T284" s="360"/>
      <c r="U284" s="360"/>
      <c r="V284" s="361"/>
      <c r="X284" s="1374" t="s">
        <v>1537</v>
      </c>
      <c r="Y284" s="360"/>
      <c r="Z284" s="360"/>
      <c r="AA284" s="360"/>
      <c r="AB284" s="360"/>
      <c r="AC284" s="360"/>
      <c r="AD284" s="361"/>
      <c r="AI284" s="9">
        <v>1</v>
      </c>
    </row>
    <row r="285" spans="2:35" ht="21" customHeight="1">
      <c r="B285" s="357" t="s">
        <v>7</v>
      </c>
      <c r="H285" s="1374" t="s">
        <v>1538</v>
      </c>
      <c r="I285" s="360"/>
      <c r="J285" s="360"/>
      <c r="K285" s="360"/>
      <c r="L285" s="360"/>
      <c r="M285" s="360"/>
      <c r="N285" s="361"/>
      <c r="P285" s="1374" t="s">
        <v>1538</v>
      </c>
      <c r="Q285" s="360"/>
      <c r="R285" s="360"/>
      <c r="S285" s="360"/>
      <c r="T285" s="360"/>
      <c r="U285" s="360"/>
      <c r="V285" s="361"/>
      <c r="X285" s="1374" t="s">
        <v>1538</v>
      </c>
      <c r="Y285" s="360"/>
      <c r="Z285" s="360"/>
      <c r="AA285" s="360"/>
      <c r="AB285" s="360"/>
      <c r="AC285" s="360"/>
      <c r="AD285" s="361"/>
      <c r="AI285" s="9">
        <v>1</v>
      </c>
    </row>
    <row r="286" spans="2:35" ht="21" customHeight="1">
      <c r="B286" s="357" t="s">
        <v>7</v>
      </c>
      <c r="H286" s="1374" t="s">
        <v>1539</v>
      </c>
      <c r="I286" s="1375"/>
      <c r="J286" s="360"/>
      <c r="K286" s="360"/>
      <c r="L286" s="360"/>
      <c r="M286" s="360"/>
      <c r="N286" s="361"/>
      <c r="P286" s="1374" t="s">
        <v>1539</v>
      </c>
      <c r="Q286" s="1375"/>
      <c r="R286" s="360"/>
      <c r="S286" s="360"/>
      <c r="T286" s="360"/>
      <c r="U286" s="360"/>
      <c r="V286" s="361"/>
      <c r="X286" s="1374" t="s">
        <v>1539</v>
      </c>
      <c r="Y286" s="1375"/>
      <c r="Z286" s="360"/>
      <c r="AA286" s="360"/>
      <c r="AB286" s="360"/>
      <c r="AC286" s="360"/>
      <c r="AD286" s="361"/>
      <c r="AI286" s="9">
        <v>1</v>
      </c>
    </row>
    <row r="287" spans="2:35" ht="21" customHeight="1">
      <c r="B287" s="357" t="s">
        <v>7</v>
      </c>
      <c r="H287" s="604" t="s">
        <v>303</v>
      </c>
      <c r="I287" s="605"/>
      <c r="J287" s="606"/>
      <c r="K287" s="607"/>
      <c r="L287" s="607"/>
      <c r="M287" s="608"/>
      <c r="N287" s="609"/>
      <c r="P287" s="604" t="s">
        <v>303</v>
      </c>
      <c r="Q287" s="605"/>
      <c r="R287" s="606"/>
      <c r="S287" s="607"/>
      <c r="T287" s="607"/>
      <c r="U287" s="608"/>
      <c r="V287" s="609"/>
      <c r="X287" s="604" t="s">
        <v>303</v>
      </c>
      <c r="Y287" s="605"/>
      <c r="Z287" s="606"/>
      <c r="AA287" s="607"/>
      <c r="AB287" s="607"/>
      <c r="AC287" s="608"/>
      <c r="AD287" s="609"/>
      <c r="AI287" s="9">
        <v>1</v>
      </c>
    </row>
    <row r="288" spans="2:35" ht="21" customHeight="1">
      <c r="B288" s="357" t="s">
        <v>7</v>
      </c>
      <c r="H288" s="1408" t="s">
        <v>1755</v>
      </c>
      <c r="I288" s="1409"/>
      <c r="J288" s="1409"/>
      <c r="K288" s="610"/>
      <c r="L288" s="610"/>
      <c r="M288" s="610"/>
      <c r="N288" s="611"/>
      <c r="P288" s="1408" t="s">
        <v>1755</v>
      </c>
      <c r="Q288" s="1409"/>
      <c r="R288" s="1409"/>
      <c r="S288" s="610"/>
      <c r="T288" s="610"/>
      <c r="U288" s="610"/>
      <c r="V288" s="611"/>
      <c r="X288" s="1408" t="s">
        <v>1755</v>
      </c>
      <c r="Y288" s="1409"/>
      <c r="Z288" s="1409"/>
      <c r="AA288" s="610"/>
      <c r="AB288" s="610"/>
      <c r="AC288" s="610"/>
      <c r="AD288" s="611"/>
      <c r="AI288" s="9">
        <v>1</v>
      </c>
    </row>
    <row r="289" spans="2:35" ht="21" customHeight="1">
      <c r="B289" s="357" t="s">
        <v>7</v>
      </c>
      <c r="H289" s="1376" t="s">
        <v>79</v>
      </c>
      <c r="I289" s="131"/>
      <c r="J289" s="131"/>
      <c r="K289" s="131"/>
      <c r="L289" s="131"/>
      <c r="M289" s="131"/>
      <c r="N289" s="612"/>
      <c r="P289" s="1376" t="s">
        <v>1540</v>
      </c>
      <c r="Q289" s="131"/>
      <c r="R289" s="131"/>
      <c r="S289" s="131"/>
      <c r="T289" s="131"/>
      <c r="U289" s="131"/>
      <c r="V289" s="612"/>
      <c r="X289" s="1376" t="s">
        <v>1541</v>
      </c>
      <c r="Y289" s="131"/>
      <c r="Z289" s="131"/>
      <c r="AA289" s="131"/>
      <c r="AB289" s="131"/>
      <c r="AC289" s="131"/>
      <c r="AD289" s="612"/>
      <c r="AI289" s="9">
        <v>1</v>
      </c>
    </row>
    <row r="290" spans="2:35" ht="21" customHeight="1">
      <c r="B290" s="357" t="s">
        <v>7</v>
      </c>
      <c r="H290" s="1377" t="s">
        <v>495</v>
      </c>
      <c r="I290" s="72"/>
      <c r="J290" s="72"/>
      <c r="K290" s="72"/>
      <c r="L290" s="72"/>
      <c r="M290" s="72"/>
      <c r="N290" s="613"/>
      <c r="P290" s="1377" t="s">
        <v>1542</v>
      </c>
      <c r="Q290" s="72"/>
      <c r="R290" s="72"/>
      <c r="S290" s="72"/>
      <c r="T290" s="72"/>
      <c r="U290" s="72"/>
      <c r="V290" s="613"/>
      <c r="X290" s="1377" t="s">
        <v>1543</v>
      </c>
      <c r="Y290" s="72"/>
      <c r="Z290" s="72"/>
      <c r="AA290" s="72"/>
      <c r="AB290" s="72"/>
      <c r="AC290" s="72"/>
      <c r="AD290" s="613"/>
      <c r="AI290" s="9">
        <v>1</v>
      </c>
    </row>
    <row r="291" spans="2:35" ht="21" customHeight="1">
      <c r="B291" s="357" t="s">
        <v>7</v>
      </c>
      <c r="H291" s="1377" t="s">
        <v>496</v>
      </c>
      <c r="I291" s="72"/>
      <c r="J291" s="72"/>
      <c r="K291" s="72"/>
      <c r="L291" s="72"/>
      <c r="M291" s="72"/>
      <c r="N291" s="613"/>
      <c r="P291" s="1377" t="s">
        <v>1544</v>
      </c>
      <c r="Q291" s="72"/>
      <c r="R291" s="72"/>
      <c r="S291" s="72"/>
      <c r="T291" s="72"/>
      <c r="U291" s="72"/>
      <c r="V291" s="613"/>
      <c r="X291" s="1377" t="s">
        <v>1545</v>
      </c>
      <c r="Y291" s="72"/>
      <c r="Z291" s="72"/>
      <c r="AA291" s="72"/>
      <c r="AB291" s="72"/>
      <c r="AC291" s="72"/>
      <c r="AD291" s="613"/>
      <c r="AI291" s="9">
        <v>1</v>
      </c>
    </row>
    <row r="292" spans="2:35" ht="21" customHeight="1">
      <c r="B292" s="357" t="s">
        <v>7</v>
      </c>
      <c r="H292" s="1378" t="s">
        <v>91</v>
      </c>
      <c r="I292" s="72"/>
      <c r="J292" s="72"/>
      <c r="K292" s="72"/>
      <c r="L292" s="72"/>
      <c r="M292" s="72"/>
      <c r="N292" s="614"/>
      <c r="P292" s="1378" t="s">
        <v>1546</v>
      </c>
      <c r="Q292" s="72"/>
      <c r="R292" s="72"/>
      <c r="S292" s="72"/>
      <c r="T292" s="72"/>
      <c r="U292" s="72"/>
      <c r="V292" s="614"/>
      <c r="X292" s="1378" t="s">
        <v>1547</v>
      </c>
      <c r="Y292" s="72"/>
      <c r="Z292" s="72"/>
      <c r="AA292" s="72"/>
      <c r="AB292" s="72"/>
      <c r="AC292" s="72"/>
      <c r="AD292" s="614"/>
      <c r="AI292" s="9">
        <v>1</v>
      </c>
    </row>
    <row r="293" spans="2:35" ht="21" customHeight="1">
      <c r="B293" s="357" t="s">
        <v>7</v>
      </c>
      <c r="H293" s="1378"/>
      <c r="I293" s="72"/>
      <c r="J293" s="72"/>
      <c r="K293" s="72"/>
      <c r="L293" s="72"/>
      <c r="M293" s="72"/>
      <c r="N293" s="614"/>
      <c r="P293" s="1378"/>
      <c r="Q293" s="72"/>
      <c r="R293" s="72"/>
      <c r="S293" s="72"/>
      <c r="T293" s="72"/>
      <c r="U293" s="72"/>
      <c r="V293" s="614"/>
      <c r="X293" s="1378"/>
      <c r="Y293" s="72"/>
      <c r="Z293" s="72"/>
      <c r="AA293" s="72"/>
      <c r="AB293" s="72"/>
      <c r="AC293" s="72"/>
      <c r="AD293" s="614"/>
      <c r="AG293" s="1296"/>
      <c r="AI293" s="9">
        <v>1</v>
      </c>
    </row>
    <row r="294" spans="2:35" ht="21" customHeight="1">
      <c r="B294" s="357" t="s">
        <v>7</v>
      </c>
      <c r="H294" s="615"/>
      <c r="I294" s="616"/>
      <c r="J294" s="616" t="s">
        <v>92</v>
      </c>
      <c r="K294" s="617" t="s">
        <v>497</v>
      </c>
      <c r="L294" s="618"/>
      <c r="M294" s="618"/>
      <c r="N294" s="619"/>
      <c r="P294" s="615"/>
      <c r="Q294" s="616"/>
      <c r="R294" s="616" t="s">
        <v>1548</v>
      </c>
      <c r="S294" s="617" t="s">
        <v>1549</v>
      </c>
      <c r="T294" s="618"/>
      <c r="U294" s="618"/>
      <c r="V294" s="619"/>
      <c r="X294" s="615"/>
      <c r="Y294" s="616"/>
      <c r="Z294" s="616" t="s">
        <v>1550</v>
      </c>
      <c r="AA294" s="1379" t="s">
        <v>1551</v>
      </c>
      <c r="AB294" s="618"/>
      <c r="AC294" s="618"/>
      <c r="AD294" s="619"/>
      <c r="AG294" s="1296"/>
      <c r="AI294" s="9">
        <v>1</v>
      </c>
    </row>
    <row r="295" spans="2:35" ht="21" customHeight="1">
      <c r="B295" s="357" t="s">
        <v>7</v>
      </c>
      <c r="H295" s="1380"/>
      <c r="I295" s="620"/>
      <c r="J295" s="621"/>
      <c r="K295" s="622"/>
      <c r="L295" s="527"/>
      <c r="M295" s="527"/>
      <c r="N295" s="623"/>
      <c r="P295" s="1380"/>
      <c r="Q295" s="620"/>
      <c r="R295" s="621"/>
      <c r="S295" s="622"/>
      <c r="T295" s="527"/>
      <c r="U295" s="527"/>
      <c r="V295" s="623"/>
      <c r="X295" s="1380"/>
      <c r="Y295" s="620"/>
      <c r="Z295" s="621"/>
      <c r="AA295" s="622"/>
      <c r="AB295" s="527"/>
      <c r="AC295" s="527"/>
      <c r="AD295" s="623"/>
      <c r="AG295" s="1296"/>
      <c r="AI295" s="9">
        <v>1</v>
      </c>
    </row>
    <row r="296" spans="2:35" ht="21" customHeight="1">
      <c r="B296" s="357" t="s">
        <v>7</v>
      </c>
      <c r="H296" s="1381"/>
      <c r="I296" s="624"/>
      <c r="J296" s="625"/>
      <c r="K296" s="626"/>
      <c r="L296" s="625"/>
      <c r="M296" s="625"/>
      <c r="N296" s="627"/>
      <c r="P296" s="1381"/>
      <c r="Q296" s="624"/>
      <c r="R296" s="625"/>
      <c r="S296" s="626"/>
      <c r="T296" s="625"/>
      <c r="U296" s="625"/>
      <c r="V296" s="627"/>
      <c r="X296" s="1381"/>
      <c r="Y296" s="624"/>
      <c r="Z296" s="625"/>
      <c r="AA296" s="626"/>
      <c r="AB296" s="625"/>
      <c r="AC296" s="625"/>
      <c r="AD296" s="627"/>
      <c r="AG296" s="1296"/>
      <c r="AI296" s="9">
        <v>1</v>
      </c>
    </row>
    <row r="297" spans="2:35" ht="21" customHeight="1">
      <c r="B297" s="357" t="s">
        <v>7</v>
      </c>
      <c r="H297" s="1300"/>
      <c r="M297" s="85"/>
      <c r="N297" s="293"/>
      <c r="P297" s="1300"/>
      <c r="U297" s="85"/>
      <c r="V297" s="293"/>
      <c r="X297" s="1300"/>
      <c r="AC297" s="85"/>
      <c r="AD297" s="293"/>
      <c r="AG297" s="1296"/>
      <c r="AI297" s="9">
        <v>1</v>
      </c>
    </row>
    <row r="298" spans="2:35" ht="21" customHeight="1">
      <c r="B298" s="357" t="s">
        <v>7</v>
      </c>
      <c r="H298" s="1300"/>
      <c r="I298" s="628"/>
      <c r="J298" s="288"/>
      <c r="K298" s="537" t="s">
        <v>81</v>
      </c>
      <c r="L298" s="1382" t="s">
        <v>498</v>
      </c>
      <c r="M298" s="85"/>
      <c r="N298" s="293"/>
      <c r="P298" s="1300"/>
      <c r="Q298" s="628"/>
      <c r="R298" s="288"/>
      <c r="S298" s="537" t="s">
        <v>1552</v>
      </c>
      <c r="T298" s="1382" t="s">
        <v>498</v>
      </c>
      <c r="U298" s="85"/>
      <c r="V298" s="293"/>
      <c r="X298" s="1300"/>
      <c r="Y298" s="628"/>
      <c r="Z298" s="288"/>
      <c r="AA298" s="537" t="s">
        <v>1553</v>
      </c>
      <c r="AB298" s="1382" t="s">
        <v>498</v>
      </c>
      <c r="AC298" s="85"/>
      <c r="AD298" s="293"/>
      <c r="AG298" s="1296"/>
      <c r="AI298" s="9">
        <v>1</v>
      </c>
    </row>
    <row r="299" spans="2:35" ht="21" customHeight="1">
      <c r="B299" s="357" t="s">
        <v>7</v>
      </c>
      <c r="H299" s="1300"/>
      <c r="I299" s="629"/>
      <c r="J299" s="94"/>
      <c r="K299" s="95" t="s">
        <v>85</v>
      </c>
      <c r="L299" s="630" t="s">
        <v>82</v>
      </c>
      <c r="M299" s="85"/>
      <c r="N299" s="293"/>
      <c r="P299" s="1300"/>
      <c r="Q299" s="629"/>
      <c r="R299" s="94"/>
      <c r="S299" s="95" t="s">
        <v>1554</v>
      </c>
      <c r="T299" s="630" t="s">
        <v>82</v>
      </c>
      <c r="U299" s="85"/>
      <c r="V299" s="293"/>
      <c r="X299" s="1300"/>
      <c r="Y299" s="629"/>
      <c r="Z299" s="94"/>
      <c r="AA299" s="95" t="s">
        <v>1555</v>
      </c>
      <c r="AB299" s="630" t="s">
        <v>82</v>
      </c>
      <c r="AC299" s="85"/>
      <c r="AD299" s="293"/>
      <c r="AG299" s="1296"/>
      <c r="AI299" s="9">
        <v>1</v>
      </c>
    </row>
    <row r="300" spans="2:35" ht="21" customHeight="1">
      <c r="B300" s="357" t="s">
        <v>7</v>
      </c>
      <c r="H300" s="1300"/>
      <c r="I300" s="631"/>
      <c r="J300" s="85"/>
      <c r="K300" s="97" t="s">
        <v>86</v>
      </c>
      <c r="L300" s="632">
        <v>1.7361111111111112E-2</v>
      </c>
      <c r="M300" s="85"/>
      <c r="N300" s="293"/>
      <c r="P300" s="1300"/>
      <c r="Q300" s="631"/>
      <c r="R300" s="85"/>
      <c r="S300" s="97" t="s">
        <v>1556</v>
      </c>
      <c r="T300" s="632">
        <v>1.7361111111111112E-2</v>
      </c>
      <c r="U300" s="85"/>
      <c r="V300" s="293"/>
      <c r="X300" s="1300"/>
      <c r="Y300" s="631"/>
      <c r="Z300" s="85"/>
      <c r="AA300" s="97" t="s">
        <v>1557</v>
      </c>
      <c r="AB300" s="632">
        <v>1.7361111111111112E-2</v>
      </c>
      <c r="AC300" s="85"/>
      <c r="AD300" s="293"/>
      <c r="AG300" s="1296"/>
      <c r="AI300" s="9">
        <v>1</v>
      </c>
    </row>
    <row r="301" spans="2:35" ht="21" customHeight="1">
      <c r="B301" s="357" t="s">
        <v>7</v>
      </c>
      <c r="H301" s="1300"/>
      <c r="I301" s="631"/>
      <c r="J301" s="85"/>
      <c r="K301" s="97" t="s">
        <v>87</v>
      </c>
      <c r="L301" s="633">
        <v>1.0416666666666666E-2</v>
      </c>
      <c r="M301" s="85"/>
      <c r="N301" s="293"/>
      <c r="P301" s="1300"/>
      <c r="Q301" s="631"/>
      <c r="R301" s="85"/>
      <c r="S301" s="97" t="s">
        <v>1558</v>
      </c>
      <c r="T301" s="633">
        <v>1.0416666666666666E-2</v>
      </c>
      <c r="U301" s="85"/>
      <c r="V301" s="293"/>
      <c r="X301" s="1300"/>
      <c r="Y301" s="631"/>
      <c r="Z301" s="85"/>
      <c r="AA301" s="97" t="s">
        <v>1559</v>
      </c>
      <c r="AB301" s="633">
        <v>1.0416666666666666E-2</v>
      </c>
      <c r="AC301" s="85"/>
      <c r="AD301" s="293"/>
      <c r="AG301" s="1296"/>
      <c r="AI301" s="9">
        <v>1</v>
      </c>
    </row>
    <row r="302" spans="2:35" ht="21" customHeight="1">
      <c r="B302" s="357" t="s">
        <v>7</v>
      </c>
      <c r="H302" s="1300"/>
      <c r="I302" s="631"/>
      <c r="J302" s="85"/>
      <c r="K302" s="97" t="s">
        <v>88</v>
      </c>
      <c r="L302" s="634">
        <v>6.25E-2</v>
      </c>
      <c r="M302" s="85"/>
      <c r="N302" s="293"/>
      <c r="P302" s="1300"/>
      <c r="Q302" s="631"/>
      <c r="R302" s="85"/>
      <c r="S302" s="97" t="s">
        <v>1560</v>
      </c>
      <c r="T302" s="634">
        <v>6.25E-2</v>
      </c>
      <c r="U302" s="85"/>
      <c r="V302" s="293"/>
      <c r="X302" s="1300"/>
      <c r="Y302" s="631"/>
      <c r="Z302" s="85"/>
      <c r="AA302" s="97" t="s">
        <v>1561</v>
      </c>
      <c r="AB302" s="634">
        <v>6.25E-2</v>
      </c>
      <c r="AC302" s="85"/>
      <c r="AD302" s="293"/>
      <c r="AG302" s="1296"/>
      <c r="AI302" s="9">
        <v>1</v>
      </c>
    </row>
    <row r="303" spans="2:35" ht="21" customHeight="1">
      <c r="B303" s="357" t="s">
        <v>7</v>
      </c>
      <c r="H303" s="1300"/>
      <c r="I303" s="631"/>
      <c r="J303" s="85"/>
      <c r="K303" s="67" t="s">
        <v>89</v>
      </c>
      <c r="L303" s="635">
        <f>L300+L301+L302</f>
        <v>9.0277777777777776E-2</v>
      </c>
      <c r="M303" s="85"/>
      <c r="N303" s="293"/>
      <c r="P303" s="1300"/>
      <c r="Q303" s="631"/>
      <c r="R303" s="85"/>
      <c r="S303" s="67" t="s">
        <v>89</v>
      </c>
      <c r="T303" s="635">
        <f>T300+T301+T302</f>
        <v>9.0277777777777776E-2</v>
      </c>
      <c r="U303" s="85"/>
      <c r="V303" s="293"/>
      <c r="X303" s="1300"/>
      <c r="Y303" s="631"/>
      <c r="Z303" s="85"/>
      <c r="AA303" s="67" t="s">
        <v>89</v>
      </c>
      <c r="AB303" s="635">
        <f>AB300+AB301+AB302</f>
        <v>9.0277777777777776E-2</v>
      </c>
      <c r="AC303" s="85"/>
      <c r="AD303" s="293"/>
      <c r="AG303" s="1296"/>
      <c r="AI303" s="9">
        <v>1</v>
      </c>
    </row>
    <row r="304" spans="2:35" ht="21" customHeight="1">
      <c r="B304" s="357" t="s">
        <v>7</v>
      </c>
      <c r="H304" s="1300"/>
      <c r="I304" s="1745" t="s">
        <v>119</v>
      </c>
      <c r="J304" s="1746"/>
      <c r="K304" s="1746"/>
      <c r="L304" s="1747"/>
      <c r="M304" s="85"/>
      <c r="N304" s="293"/>
      <c r="P304" s="1300"/>
      <c r="Q304" s="1745" t="s">
        <v>1562</v>
      </c>
      <c r="R304" s="1746"/>
      <c r="S304" s="1746"/>
      <c r="T304" s="1748"/>
      <c r="U304" s="85"/>
      <c r="V304" s="293"/>
      <c r="X304" s="1300"/>
      <c r="Y304" s="1745" t="s">
        <v>1563</v>
      </c>
      <c r="Z304" s="1746"/>
      <c r="AA304" s="1746"/>
      <c r="AB304" s="1748"/>
      <c r="AC304" s="85"/>
      <c r="AD304" s="293"/>
      <c r="AG304" s="1296"/>
      <c r="AI304" s="9">
        <v>1</v>
      </c>
    </row>
    <row r="305" spans="2:35" ht="21" customHeight="1">
      <c r="B305" s="357" t="s">
        <v>7</v>
      </c>
      <c r="H305" s="1300"/>
      <c r="I305" s="636" t="s">
        <v>120</v>
      </c>
      <c r="J305" s="19"/>
      <c r="K305" s="99" t="s">
        <v>121</v>
      </c>
      <c r="L305" s="26">
        <f>I308*I306</f>
        <v>225</v>
      </c>
      <c r="M305" s="85"/>
      <c r="N305" s="293"/>
      <c r="P305" s="1300"/>
      <c r="Q305" s="1383" t="s">
        <v>1564</v>
      </c>
      <c r="R305" s="19"/>
      <c r="S305" s="1733" t="s">
        <v>1565</v>
      </c>
      <c r="T305" s="1734"/>
      <c r="U305" s="85"/>
      <c r="V305" s="293"/>
      <c r="X305" s="1300"/>
      <c r="Y305" s="1383" t="s">
        <v>1566</v>
      </c>
      <c r="Z305" s="19"/>
      <c r="AA305" s="1733" t="s">
        <v>1567</v>
      </c>
      <c r="AB305" s="1734"/>
      <c r="AC305" s="85"/>
      <c r="AD305" s="293"/>
      <c r="AG305" s="1296"/>
      <c r="AI305" s="9">
        <v>1</v>
      </c>
    </row>
    <row r="306" spans="2:35" ht="21" customHeight="1">
      <c r="B306" s="357" t="s">
        <v>7</v>
      </c>
      <c r="H306" s="1300"/>
      <c r="I306" s="637">
        <v>150</v>
      </c>
      <c r="J306" s="100" t="s">
        <v>122</v>
      </c>
      <c r="K306" s="1735" t="s">
        <v>123</v>
      </c>
      <c r="L306" s="1736"/>
      <c r="M306" s="85"/>
      <c r="N306" s="293"/>
      <c r="P306" s="1300"/>
      <c r="Q306" s="637">
        <v>100</v>
      </c>
      <c r="R306" s="19"/>
      <c r="S306" s="1735" t="s">
        <v>1238</v>
      </c>
      <c r="T306" s="1737"/>
      <c r="U306" s="85"/>
      <c r="V306" s="293"/>
      <c r="X306" s="1300"/>
      <c r="Y306" s="637">
        <v>100</v>
      </c>
      <c r="Z306" s="19"/>
      <c r="AA306" s="1735" t="s">
        <v>1239</v>
      </c>
      <c r="AB306" s="1737"/>
      <c r="AC306" s="85"/>
      <c r="AD306" s="293"/>
      <c r="AG306" s="1296"/>
      <c r="AI306" s="9">
        <v>1</v>
      </c>
    </row>
    <row r="307" spans="2:35" ht="21" customHeight="1">
      <c r="B307" s="357" t="s">
        <v>7</v>
      </c>
      <c r="H307" s="1300"/>
      <c r="I307" s="1738" t="s">
        <v>124</v>
      </c>
      <c r="J307" s="1739"/>
      <c r="K307" s="103" t="s">
        <v>125</v>
      </c>
      <c r="L307" s="104"/>
      <c r="M307" s="85"/>
      <c r="N307" s="293"/>
      <c r="P307" s="1300"/>
      <c r="Q307" s="1740" t="s">
        <v>1568</v>
      </c>
      <c r="R307" s="1741"/>
      <c r="S307" s="1384" t="s">
        <v>1569</v>
      </c>
      <c r="T307" s="1385"/>
      <c r="U307" s="85"/>
      <c r="V307" s="293"/>
      <c r="X307" s="1300"/>
      <c r="Y307" s="1740" t="s">
        <v>1568</v>
      </c>
      <c r="Z307" s="1741"/>
      <c r="AA307" s="1384" t="s">
        <v>1570</v>
      </c>
      <c r="AB307" s="1385"/>
      <c r="AC307" s="85"/>
      <c r="AD307" s="293"/>
      <c r="AG307" s="1296"/>
      <c r="AI307" s="9">
        <v>1</v>
      </c>
    </row>
    <row r="308" spans="2:35" ht="21" customHeight="1">
      <c r="B308" s="357" t="s">
        <v>7</v>
      </c>
      <c r="H308" s="1300"/>
      <c r="I308" s="638">
        <v>1.5</v>
      </c>
      <c r="J308" s="105" t="str">
        <f>"&lt; Nb de "&amp;K306&amp;" par personne "</f>
        <v xml:space="preserve">&lt; Nb de tranches par personne </v>
      </c>
      <c r="K308" s="106"/>
      <c r="L308" s="107"/>
      <c r="M308" s="85"/>
      <c r="N308" s="293"/>
      <c r="P308" s="1300"/>
      <c r="Q308" s="638">
        <v>1</v>
      </c>
      <c r="R308" s="1386" t="s">
        <v>1571</v>
      </c>
      <c r="S308" s="106"/>
      <c r="T308" s="1387">
        <f>Q308*Q306</f>
        <v>100</v>
      </c>
      <c r="U308" s="85"/>
      <c r="V308" s="293"/>
      <c r="X308" s="1300"/>
      <c r="Y308" s="638">
        <v>1</v>
      </c>
      <c r="Z308" s="1386" t="s">
        <v>1572</v>
      </c>
      <c r="AA308" s="106"/>
      <c r="AB308" s="1387">
        <f>Y308*Y306</f>
        <v>100</v>
      </c>
      <c r="AC308" s="85"/>
      <c r="AD308" s="293"/>
      <c r="AG308" s="1296"/>
      <c r="AI308" s="9">
        <v>1</v>
      </c>
    </row>
    <row r="309" spans="2:35" ht="21" customHeight="1">
      <c r="B309" s="357" t="s">
        <v>7</v>
      </c>
      <c r="H309" s="1300"/>
      <c r="I309" s="639">
        <v>27</v>
      </c>
      <c r="J309" s="105" t="str">
        <f>"&lt; Nb "&amp;K306&amp;" dans 1 " &amp;I307</f>
        <v>&lt; Nb tranches dans 1 Gastro 1/1</v>
      </c>
      <c r="K309" s="108"/>
      <c r="L309" s="26"/>
      <c r="M309" s="85"/>
      <c r="N309" s="293"/>
      <c r="P309" s="1300"/>
      <c r="Q309" s="639">
        <v>12</v>
      </c>
      <c r="R309" s="105" t="str">
        <f>"&lt; Nb "&amp;S306&amp;" dans 1 " &amp;Q307</f>
        <v>&lt; Nb plates dans 1 GN 1/1</v>
      </c>
      <c r="S309" s="108"/>
      <c r="T309" s="1387"/>
      <c r="U309" s="85"/>
      <c r="V309" s="293"/>
      <c r="X309" s="1300"/>
      <c r="Y309" s="639">
        <v>12</v>
      </c>
      <c r="Z309" s="105" t="str">
        <f>"&lt; Nb "&amp;AA306&amp;" dans 1 " &amp;Y307</f>
        <v>&lt; Nb platos dans 1 GN 1/1</v>
      </c>
      <c r="AA309" s="108"/>
      <c r="AB309" s="1387"/>
      <c r="AC309" s="85"/>
      <c r="AD309" s="293"/>
      <c r="AG309" s="1296"/>
      <c r="AI309" s="9">
        <v>1</v>
      </c>
    </row>
    <row r="310" spans="2:35" ht="21" customHeight="1">
      <c r="B310" s="357" t="s">
        <v>7</v>
      </c>
      <c r="H310" s="1300"/>
      <c r="I310" s="1715" t="str">
        <f>IF(OR(I309="",L305=0),"",INT(L305/I309) &amp; " " &amp; I307 &amp; " de " &amp; I309 &amp; " " &amp; K306 &amp; IF(MOD(L305,I309)&gt;0," + 1 " &amp; I307 &amp; " de " &amp; TEXT(MOD(L305,I309),"0.00") &amp; " " &amp; K306,""))</f>
        <v>8 Gastro 1/1 de 27 tranches + 1 Gastro 1/1 de 9.00 tranches</v>
      </c>
      <c r="J310" s="1604"/>
      <c r="K310" s="1604"/>
      <c r="L310" s="1605"/>
      <c r="M310" s="85"/>
      <c r="N310" s="293"/>
      <c r="P310" s="1300"/>
      <c r="Q310" s="1717" t="str">
        <f>IF(OR(Q309="",T308=0),"",INT(T308/Q309) &amp; " " &amp; Q307 &amp; " de " &amp; Q309 &amp; " " &amp; S306 &amp; IF(MOD(T308,Q309)&gt;0," + 1 " &amp; Q307 &amp; " de " &amp; TEXT(MOD(T308,Q309),"0.00") &amp; " " &amp; S306,""))</f>
        <v>8 GN 1/1 de 12 plates + 1 GN 1/1 de 4.00 plates</v>
      </c>
      <c r="R310" s="1718"/>
      <c r="S310" s="1718"/>
      <c r="T310" s="1719"/>
      <c r="U310" s="85"/>
      <c r="V310" s="293"/>
      <c r="X310" s="1300"/>
      <c r="Y310" s="1717" t="str">
        <f>IF(OR(Y309="",AB308=0),"",INT(AB308/Y309) &amp; " " &amp; Y307 &amp; " de " &amp; Y309 &amp; " " &amp; AA306 &amp; IF(MOD(AB308,Y309)&gt;0," + 1 " &amp; Y307 &amp; " de " &amp; TEXT(MOD(AB308,Y309),"0.00") &amp; " " &amp; AA306,""))</f>
        <v>8 GN 1/1 de 12 platos + 1 GN 1/1 de 4.00 platos</v>
      </c>
      <c r="Z310" s="1718"/>
      <c r="AA310" s="1718"/>
      <c r="AB310" s="1719"/>
      <c r="AC310" s="85"/>
      <c r="AD310" s="293"/>
      <c r="AG310" s="1296"/>
      <c r="AI310" s="9">
        <v>1</v>
      </c>
    </row>
    <row r="311" spans="2:35" ht="21" customHeight="1">
      <c r="B311" s="357" t="s">
        <v>7</v>
      </c>
      <c r="H311" s="1300"/>
      <c r="I311" s="1716"/>
      <c r="J311" s="1607"/>
      <c r="K311" s="1607"/>
      <c r="L311" s="1608"/>
      <c r="M311" s="85"/>
      <c r="N311" s="293"/>
      <c r="P311" s="1300"/>
      <c r="Q311" s="1720"/>
      <c r="R311" s="1721"/>
      <c r="S311" s="1721"/>
      <c r="T311" s="1722"/>
      <c r="U311" s="85"/>
      <c r="V311" s="293"/>
      <c r="X311" s="1300"/>
      <c r="Y311" s="1720"/>
      <c r="Z311" s="1721"/>
      <c r="AA311" s="1721"/>
      <c r="AB311" s="1722"/>
      <c r="AC311" s="85"/>
      <c r="AD311" s="293"/>
      <c r="AG311" s="1296"/>
      <c r="AI311" s="9">
        <v>1</v>
      </c>
    </row>
    <row r="312" spans="2:35" ht="21" customHeight="1">
      <c r="B312" s="357" t="s">
        <v>7</v>
      </c>
      <c r="H312" s="1300"/>
      <c r="I312" s="640">
        <v>120</v>
      </c>
      <c r="J312" s="109" t="s">
        <v>126</v>
      </c>
      <c r="K312" s="19"/>
      <c r="L312" s="110">
        <f>(I312*I306)/1000</f>
        <v>18</v>
      </c>
      <c r="M312" s="85"/>
      <c r="N312" s="293"/>
      <c r="P312" s="1300"/>
      <c r="Q312" s="640">
        <v>18</v>
      </c>
      <c r="R312" s="109" t="s">
        <v>1573</v>
      </c>
      <c r="S312" s="19"/>
      <c r="T312" s="1388">
        <f>(Q312*Q306)/1000</f>
        <v>1.8</v>
      </c>
      <c r="U312" s="85"/>
      <c r="V312" s="293"/>
      <c r="X312" s="1300"/>
      <c r="Y312" s="640">
        <v>18</v>
      </c>
      <c r="Z312" s="109" t="s">
        <v>1574</v>
      </c>
      <c r="AA312" s="19"/>
      <c r="AB312" s="1388">
        <f>(Y312*Y306)/1000</f>
        <v>1.8</v>
      </c>
      <c r="AC312" s="85"/>
      <c r="AD312" s="293"/>
      <c r="AG312" s="1296"/>
      <c r="AI312" s="9">
        <v>1</v>
      </c>
    </row>
    <row r="313" spans="2:35" ht="21" customHeight="1">
      <c r="B313" s="357" t="s">
        <v>7</v>
      </c>
      <c r="H313" s="1300"/>
      <c r="I313" s="641">
        <v>2.7</v>
      </c>
      <c r="J313" s="111" t="str">
        <f>"poids par "&amp; I307</f>
        <v>poids par Gastro 1/1</v>
      </c>
      <c r="K313" s="19"/>
      <c r="L313" s="104"/>
      <c r="M313" s="85"/>
      <c r="N313" s="293"/>
      <c r="P313" s="1300"/>
      <c r="Q313" s="1389">
        <v>1.1200000000000001</v>
      </c>
      <c r="R313" s="111" t="str">
        <f>"poids par "&amp; Q307</f>
        <v>poids par GN 1/1</v>
      </c>
      <c r="S313" s="19"/>
      <c r="T313" s="1385"/>
      <c r="U313" s="85"/>
      <c r="V313" s="293"/>
      <c r="X313" s="1300"/>
      <c r="Y313" s="1389">
        <v>1.1200000000000001</v>
      </c>
      <c r="Z313" s="111" t="str">
        <f>"peso par "&amp; Y307</f>
        <v>peso par GN 1/1</v>
      </c>
      <c r="AA313" s="19"/>
      <c r="AB313" s="1385"/>
      <c r="AC313" s="85"/>
      <c r="AD313" s="293"/>
      <c r="AG313" s="1296"/>
      <c r="AI313" s="9">
        <v>1</v>
      </c>
    </row>
    <row r="314" spans="2:35" ht="21" customHeight="1">
      <c r="B314" s="357" t="s">
        <v>7</v>
      </c>
      <c r="H314" s="1300"/>
      <c r="I314" s="1723" t="str">
        <f>IF(OR(L312&lt;=0,I313&lt;=0),"",_xlfn.LET(_xlpm.n,ROUND(L312/I313,9),_xlpm.q,INT(_xlpm.n),_xlpm.r,ROUND(L312-_xlpm.q*I313,9),_xlpm.base,_xlpm.q&amp;" "&amp;I307&amp;" de "&amp;TEXT(I313,"0.000")&amp;" kg",IF(_xlpm.r&lt;=0.000000001,_xlpm.base,_xlpm.base&amp;" + 1 "&amp;I307&amp;" de "&amp;TEXT(_xlpm.r,"0.000")&amp;" kg")))</f>
        <v>6 Gastro 1/1 de 2.700 kg + 1 Gastro 1/1 de 1.800 kg</v>
      </c>
      <c r="J314" s="1610"/>
      <c r="K314" s="1610"/>
      <c r="L314" s="1611"/>
      <c r="M314" s="85"/>
      <c r="N314" s="293"/>
      <c r="P314" s="1300"/>
      <c r="Q314" s="1727" t="str">
        <f>IF(T312=0,"",IF(Q313=0,"",INT(T312/Q313) &amp; " " &amp; Q307 &amp; " de " &amp; Q313 &amp; " kg" &amp; IF(MOD(T312,Q313)=0,"",IF(MOD(T312,Q313)=Q313,""," + 1 " &amp; Q307 &amp; " de " &amp; TEXT(MOD(T312,Q313),"0.000") &amp; " kg"))))</f>
        <v>1 GN 1/1 de 1.12 kg + 1 GN 1/1 de 0.680 kg</v>
      </c>
      <c r="R314" s="1728"/>
      <c r="S314" s="1728"/>
      <c r="T314" s="1729"/>
      <c r="U314" s="85"/>
      <c r="V314" s="293"/>
      <c r="X314" s="1300"/>
      <c r="Y314" s="1727" t="str">
        <f>IF(AB312=0,"",IF(Y313=0,"",INT(AB312/Y313) &amp; " " &amp; Y307 &amp; " de " &amp; Y313 &amp; " kg" &amp; IF(MOD(AB312,Y313)=0,"",IF(MOD(AB312,Y313)=Y313,""," + 1 " &amp; Y307 &amp; " de " &amp; TEXT(MOD(AB312,Y313),"0.000") &amp; " kg"))))</f>
        <v>1 GN 1/1 de 1.12 kg + 1 GN 1/1 de 0.680 kg</v>
      </c>
      <c r="Z314" s="1728"/>
      <c r="AA314" s="1728"/>
      <c r="AB314" s="1729"/>
      <c r="AC314" s="85"/>
      <c r="AD314" s="293"/>
      <c r="AG314" s="1296"/>
      <c r="AI314" s="9">
        <v>1</v>
      </c>
    </row>
    <row r="315" spans="2:35" ht="21" customHeight="1">
      <c r="B315" s="357" t="s">
        <v>7</v>
      </c>
      <c r="H315" s="1300"/>
      <c r="I315" s="1724"/>
      <c r="J315" s="1725"/>
      <c r="K315" s="1725"/>
      <c r="L315" s="1726"/>
      <c r="M315" s="85"/>
      <c r="N315" s="293"/>
      <c r="P315" s="1300"/>
      <c r="Q315" s="1730"/>
      <c r="R315" s="1731"/>
      <c r="S315" s="1731"/>
      <c r="T315" s="1732"/>
      <c r="U315" s="85"/>
      <c r="V315" s="293"/>
      <c r="X315" s="1300"/>
      <c r="Y315" s="1730"/>
      <c r="Z315" s="1731"/>
      <c r="AA315" s="1731"/>
      <c r="AB315" s="1732"/>
      <c r="AC315" s="85"/>
      <c r="AD315" s="293"/>
      <c r="AG315" s="1296"/>
      <c r="AI315" s="9">
        <v>1</v>
      </c>
    </row>
    <row r="316" spans="2:35" ht="21" customHeight="1">
      <c r="B316" s="357" t="s">
        <v>7</v>
      </c>
      <c r="H316" s="1300"/>
      <c r="I316" s="85"/>
      <c r="J316" s="85"/>
      <c r="K316" s="85"/>
      <c r="L316" s="85"/>
      <c r="M316" s="85"/>
      <c r="N316" s="293"/>
      <c r="P316" s="1300"/>
      <c r="Q316" s="85"/>
      <c r="R316" s="85"/>
      <c r="S316" s="85"/>
      <c r="T316" s="85"/>
      <c r="U316" s="85"/>
      <c r="V316" s="293"/>
      <c r="X316" s="1300"/>
      <c r="Y316" s="85"/>
      <c r="Z316" s="85"/>
      <c r="AA316" s="85"/>
      <c r="AB316" s="85"/>
      <c r="AC316" s="85"/>
      <c r="AD316" s="293"/>
      <c r="AG316" s="1296"/>
      <c r="AI316" s="9">
        <v>1</v>
      </c>
    </row>
    <row r="317" spans="2:35" ht="21" customHeight="1">
      <c r="B317" s="357" t="s">
        <v>7</v>
      </c>
      <c r="H317" s="1300"/>
      <c r="I317" s="642" t="s">
        <v>499</v>
      </c>
      <c r="J317" s="85"/>
      <c r="K317" s="85"/>
      <c r="L317" s="100" t="s">
        <v>500</v>
      </c>
      <c r="M317" s="85"/>
      <c r="N317" s="293"/>
      <c r="P317" s="1300"/>
      <c r="Q317" s="642" t="s">
        <v>1562</v>
      </c>
      <c r="R317" s="85"/>
      <c r="S317" s="85"/>
      <c r="T317" s="100" t="s">
        <v>1575</v>
      </c>
      <c r="U317" s="85"/>
      <c r="V317" s="293"/>
      <c r="X317" s="1300"/>
      <c r="Y317" s="642" t="s">
        <v>1563</v>
      </c>
      <c r="Z317" s="85"/>
      <c r="AA317" s="85"/>
      <c r="AB317" s="100" t="s">
        <v>1576</v>
      </c>
      <c r="AC317" s="85"/>
      <c r="AD317" s="293"/>
      <c r="AG317" s="1296"/>
      <c r="AI317" s="9">
        <v>1</v>
      </c>
    </row>
    <row r="318" spans="2:35" ht="21" customHeight="1">
      <c r="B318" s="357" t="s">
        <v>7</v>
      </c>
      <c r="H318" s="1300"/>
      <c r="I318" s="643" t="s">
        <v>501</v>
      </c>
      <c r="J318" s="85"/>
      <c r="K318" s="85"/>
      <c r="L318" s="644" t="s">
        <v>502</v>
      </c>
      <c r="M318" s="85"/>
      <c r="N318" s="293"/>
      <c r="P318" s="1300"/>
      <c r="Q318" s="643" t="s">
        <v>1577</v>
      </c>
      <c r="R318" s="85"/>
      <c r="S318" s="85"/>
      <c r="T318" s="644" t="s">
        <v>1578</v>
      </c>
      <c r="U318" s="85"/>
      <c r="V318" s="293"/>
      <c r="X318" s="1300"/>
      <c r="Y318" s="643" t="s">
        <v>1579</v>
      </c>
      <c r="Z318" s="85"/>
      <c r="AA318" s="85"/>
      <c r="AB318" s="644" t="s">
        <v>1580</v>
      </c>
      <c r="AC318" s="85"/>
      <c r="AD318" s="293"/>
      <c r="AG318" s="1296"/>
      <c r="AI318" s="9">
        <v>1</v>
      </c>
    </row>
    <row r="319" spans="2:35" ht="21" customHeight="1">
      <c r="B319" s="357" t="s">
        <v>7</v>
      </c>
      <c r="H319" s="1300"/>
      <c r="I319" s="645" t="s">
        <v>503</v>
      </c>
      <c r="J319" s="85"/>
      <c r="K319" s="85"/>
      <c r="L319" s="644" t="s">
        <v>504</v>
      </c>
      <c r="M319" s="85"/>
      <c r="N319" s="293"/>
      <c r="P319" s="1300"/>
      <c r="Q319" s="645" t="s">
        <v>1581</v>
      </c>
      <c r="R319" s="85"/>
      <c r="S319" s="85"/>
      <c r="T319" s="644" t="s">
        <v>1582</v>
      </c>
      <c r="U319" s="85"/>
      <c r="V319" s="293"/>
      <c r="X319" s="1300"/>
      <c r="Y319" s="645" t="s">
        <v>1583</v>
      </c>
      <c r="Z319" s="85"/>
      <c r="AA319" s="85"/>
      <c r="AB319" s="644" t="s">
        <v>1584</v>
      </c>
      <c r="AC319" s="85"/>
      <c r="AD319" s="293"/>
      <c r="AG319" s="1296"/>
      <c r="AI319" s="9">
        <v>1</v>
      </c>
    </row>
    <row r="320" spans="2:35" ht="21" customHeight="1">
      <c r="B320" s="357" t="s">
        <v>7</v>
      </c>
      <c r="H320" s="1300"/>
      <c r="I320" s="100" t="s">
        <v>505</v>
      </c>
      <c r="J320" s="85"/>
      <c r="K320" s="85"/>
      <c r="L320" s="644" t="s">
        <v>506</v>
      </c>
      <c r="M320" s="85"/>
      <c r="N320" s="293"/>
      <c r="P320" s="1300"/>
      <c r="Q320" s="100" t="s">
        <v>1585</v>
      </c>
      <c r="R320" s="85"/>
      <c r="S320" s="85"/>
      <c r="T320" s="644" t="s">
        <v>1586</v>
      </c>
      <c r="U320" s="85"/>
      <c r="V320" s="293"/>
      <c r="X320" s="1300"/>
      <c r="Y320" s="100" t="s">
        <v>1587</v>
      </c>
      <c r="Z320" s="85"/>
      <c r="AA320" s="85"/>
      <c r="AB320" s="644" t="s">
        <v>1588</v>
      </c>
      <c r="AC320" s="85"/>
      <c r="AD320" s="293"/>
      <c r="AG320" s="1296"/>
      <c r="AI320" s="9">
        <v>1</v>
      </c>
    </row>
    <row r="321" spans="2:35" ht="21" customHeight="1">
      <c r="B321" s="357" t="s">
        <v>7</v>
      </c>
      <c r="H321" s="1300"/>
      <c r="I321" s="100"/>
      <c r="J321" s="85"/>
      <c r="K321" s="85"/>
      <c r="L321" s="644" t="s">
        <v>507</v>
      </c>
      <c r="M321" s="85"/>
      <c r="N321" s="293"/>
      <c r="P321" s="1300"/>
      <c r="Q321" s="100"/>
      <c r="R321" s="85"/>
      <c r="S321" s="85"/>
      <c r="T321" s="644" t="s">
        <v>1589</v>
      </c>
      <c r="U321" s="85"/>
      <c r="V321" s="293"/>
      <c r="X321" s="1300"/>
      <c r="Y321" s="100"/>
      <c r="Z321" s="85"/>
      <c r="AA321" s="85"/>
      <c r="AB321" s="644" t="s">
        <v>1590</v>
      </c>
      <c r="AC321" s="85"/>
      <c r="AD321" s="293"/>
      <c r="AG321" s="1296"/>
      <c r="AI321" s="9">
        <v>1</v>
      </c>
    </row>
    <row r="322" spans="2:35" ht="21" customHeight="1">
      <c r="B322" s="357" t="s">
        <v>7</v>
      </c>
      <c r="H322" s="1390"/>
      <c r="I322" s="85"/>
      <c r="J322" s="85"/>
      <c r="K322" s="85"/>
      <c r="L322" s="85"/>
      <c r="M322" s="85"/>
      <c r="N322" s="293"/>
      <c r="P322" s="1390"/>
      <c r="Q322" s="85"/>
      <c r="R322" s="85"/>
      <c r="S322" s="85"/>
      <c r="T322" s="85"/>
      <c r="U322" s="85"/>
      <c r="V322" s="293"/>
      <c r="X322" s="1390"/>
      <c r="Y322" s="85"/>
      <c r="Z322" s="85"/>
      <c r="AA322" s="85"/>
      <c r="AB322" s="85"/>
      <c r="AC322" s="85"/>
      <c r="AD322" s="293"/>
      <c r="AG322" s="1296"/>
      <c r="AI322" s="9">
        <v>1</v>
      </c>
    </row>
    <row r="323" spans="2:35" ht="21" customHeight="1">
      <c r="B323" s="357" t="s">
        <v>7</v>
      </c>
      <c r="H323" s="1391"/>
      <c r="I323" s="646"/>
      <c r="J323" s="646" t="s">
        <v>90</v>
      </c>
      <c r="K323" s="647"/>
      <c r="L323" s="647"/>
      <c r="M323" s="647"/>
      <c r="N323" s="293"/>
      <c r="P323" s="1391"/>
      <c r="Q323" s="646"/>
      <c r="R323" s="646" t="s">
        <v>90</v>
      </c>
      <c r="S323" s="647"/>
      <c r="T323" s="647"/>
      <c r="U323" s="647"/>
      <c r="V323" s="293"/>
      <c r="X323" s="1391"/>
      <c r="Y323" s="646"/>
      <c r="Z323" s="646" t="s">
        <v>90</v>
      </c>
      <c r="AA323" s="647"/>
      <c r="AB323" s="647"/>
      <c r="AC323" s="647"/>
      <c r="AD323" s="293"/>
      <c r="AG323" s="1296"/>
      <c r="AI323" s="9">
        <v>1</v>
      </c>
    </row>
    <row r="324" spans="2:35" ht="21" customHeight="1">
      <c r="B324" s="357" t="s">
        <v>7</v>
      </c>
      <c r="H324" s="1390"/>
      <c r="I324" s="85"/>
      <c r="J324" s="621" t="s">
        <v>508</v>
      </c>
      <c r="K324" s="85"/>
      <c r="L324" s="85"/>
      <c r="M324" s="85"/>
      <c r="N324" s="293"/>
      <c r="P324" s="1390"/>
      <c r="Q324" s="85"/>
      <c r="R324" s="621" t="s">
        <v>1591</v>
      </c>
      <c r="S324" s="85"/>
      <c r="T324" s="85"/>
      <c r="U324" s="85"/>
      <c r="V324" s="293"/>
      <c r="X324" s="1390"/>
      <c r="Y324" s="85"/>
      <c r="Z324" s="621" t="s">
        <v>1592</v>
      </c>
      <c r="AA324" s="85"/>
      <c r="AB324" s="85"/>
      <c r="AC324" s="85"/>
      <c r="AD324" s="293"/>
      <c r="AG324" s="1296"/>
      <c r="AI324" s="9">
        <v>1</v>
      </c>
    </row>
    <row r="325" spans="2:35" ht="21" customHeight="1">
      <c r="B325" s="357" t="s">
        <v>7</v>
      </c>
      <c r="H325" s="1390"/>
      <c r="I325" s="85"/>
      <c r="J325" s="28" t="s">
        <v>509</v>
      </c>
      <c r="K325" s="85"/>
      <c r="L325" s="85"/>
      <c r="M325" s="85"/>
      <c r="N325" s="293"/>
      <c r="P325" s="1390"/>
      <c r="Q325" s="85"/>
      <c r="R325" s="28" t="s">
        <v>509</v>
      </c>
      <c r="S325" s="85"/>
      <c r="T325" s="85"/>
      <c r="U325" s="85"/>
      <c r="V325" s="293"/>
      <c r="X325" s="1390"/>
      <c r="Y325" s="85"/>
      <c r="Z325" s="28" t="s">
        <v>1593</v>
      </c>
      <c r="AA325" s="85"/>
      <c r="AB325" s="85"/>
      <c r="AC325" s="85"/>
      <c r="AD325" s="293"/>
      <c r="AG325" s="1296"/>
      <c r="AI325" s="9">
        <v>1</v>
      </c>
    </row>
    <row r="326" spans="2:35" ht="21" customHeight="1">
      <c r="B326" s="357" t="s">
        <v>7</v>
      </c>
      <c r="H326" s="1390"/>
      <c r="I326" s="85"/>
      <c r="J326" s="85"/>
      <c r="K326" s="85"/>
      <c r="L326" s="85"/>
      <c r="M326" s="85"/>
      <c r="N326" s="293"/>
      <c r="P326" s="1390"/>
      <c r="Q326" s="85"/>
      <c r="R326" s="85"/>
      <c r="S326" s="85"/>
      <c r="T326" s="85"/>
      <c r="U326" s="85"/>
      <c r="V326" s="293"/>
      <c r="X326" s="1390"/>
      <c r="Y326" s="85"/>
      <c r="Z326" s="85"/>
      <c r="AA326" s="85"/>
      <c r="AB326" s="85"/>
      <c r="AC326" s="85"/>
      <c r="AD326" s="293"/>
      <c r="AG326" s="1296"/>
      <c r="AI326" s="9">
        <v>1</v>
      </c>
    </row>
    <row r="327" spans="2:35" ht="21" customHeight="1">
      <c r="B327" s="357" t="s">
        <v>7</v>
      </c>
      <c r="H327" s="1301"/>
      <c r="I327" s="381"/>
      <c r="J327" s="382"/>
      <c r="K327" s="381"/>
      <c r="L327" s="381"/>
      <c r="M327" s="381"/>
      <c r="N327" s="383"/>
      <c r="P327" s="1301"/>
      <c r="Q327" s="381"/>
      <c r="R327" s="382"/>
      <c r="S327" s="381"/>
      <c r="T327" s="381"/>
      <c r="U327" s="381"/>
      <c r="V327" s="383"/>
      <c r="X327" s="1301"/>
      <c r="Y327" s="381"/>
      <c r="Z327" s="382"/>
      <c r="AA327" s="381"/>
      <c r="AB327" s="381"/>
      <c r="AC327" s="381"/>
      <c r="AD327" s="383"/>
      <c r="AG327" s="1296"/>
      <c r="AI327" s="9">
        <v>1</v>
      </c>
    </row>
    <row r="328" spans="2:35" ht="21" customHeight="1">
      <c r="B328" s="357" t="s">
        <v>7</v>
      </c>
      <c r="H328" s="1392" t="s">
        <v>510</v>
      </c>
      <c r="I328" s="85"/>
      <c r="J328" s="85"/>
      <c r="K328" s="85"/>
      <c r="L328" s="85"/>
      <c r="M328" s="85"/>
      <c r="N328" s="293"/>
      <c r="P328" s="1392" t="s">
        <v>1594</v>
      </c>
      <c r="Q328" s="85"/>
      <c r="R328" s="85"/>
      <c r="S328" s="85"/>
      <c r="T328" s="85"/>
      <c r="U328" s="85"/>
      <c r="V328" s="293"/>
      <c r="X328" s="1392" t="s">
        <v>1595</v>
      </c>
      <c r="Y328" s="85"/>
      <c r="Z328" s="85"/>
      <c r="AA328" s="85"/>
      <c r="AB328" s="85"/>
      <c r="AC328" s="85"/>
      <c r="AD328" s="293"/>
      <c r="AG328" s="1296"/>
      <c r="AI328" s="9">
        <v>1</v>
      </c>
    </row>
    <row r="329" spans="2:35" ht="21" customHeight="1">
      <c r="B329" s="357" t="s">
        <v>7</v>
      </c>
      <c r="H329" s="1393" t="s">
        <v>511</v>
      </c>
      <c r="I329" s="85"/>
      <c r="J329" s="648" t="s">
        <v>512</v>
      </c>
      <c r="K329" s="85"/>
      <c r="L329" s="85"/>
      <c r="M329" s="85"/>
      <c r="N329" s="293"/>
      <c r="P329" s="1393" t="s">
        <v>1596</v>
      </c>
      <c r="Q329" s="85"/>
      <c r="R329" s="648" t="s">
        <v>1597</v>
      </c>
      <c r="S329" s="85"/>
      <c r="T329" s="85"/>
      <c r="U329" s="85"/>
      <c r="V329" s="293"/>
      <c r="X329" s="1393" t="s">
        <v>1598</v>
      </c>
      <c r="Y329" s="85"/>
      <c r="Z329" s="648" t="s">
        <v>1599</v>
      </c>
      <c r="AA329" s="85"/>
      <c r="AB329" s="85"/>
      <c r="AC329" s="85"/>
      <c r="AD329" s="293"/>
      <c r="AG329" s="1296"/>
      <c r="AI329" s="9">
        <v>1</v>
      </c>
    </row>
    <row r="330" spans="2:35" ht="21" customHeight="1">
      <c r="B330" s="357" t="s">
        <v>7</v>
      </c>
      <c r="H330" s="1341" t="str">
        <f t="shared" ref="H330:H356" si="4">TRIM(LEFT(J330,FIND(" .",J330&amp;" .")-1))</f>
        <v>Navarin d’agneau</v>
      </c>
      <c r="I330" s="19"/>
      <c r="J330" s="19" t="s">
        <v>513</v>
      </c>
      <c r="K330" s="19"/>
      <c r="L330" s="19"/>
      <c r="M330" s="19"/>
      <c r="N330" s="104"/>
      <c r="P330" s="1341" t="str">
        <f t="shared" ref="P330:P356" si="5">TRIM(LEFT(R330,FIND(" .",R330&amp;" .")-1))</f>
        <v>Navarin of lamb</v>
      </c>
      <c r="Q330" s="19"/>
      <c r="R330" s="19" t="s">
        <v>1600</v>
      </c>
      <c r="S330" s="19"/>
      <c r="T330" s="19"/>
      <c r="U330" s="19"/>
      <c r="V330" s="104"/>
      <c r="X330" s="1341" t="str">
        <f t="shared" ref="X330:X356" si="6">TRIM(LEFT(Z330,FIND(" .",Z330&amp;" .")-1))</f>
        <v>Navarín de cordero.</v>
      </c>
      <c r="Y330" s="19"/>
      <c r="Z330" s="19" t="s">
        <v>1601</v>
      </c>
      <c r="AA330" s="19"/>
      <c r="AB330" s="19"/>
      <c r="AC330" s="19" t="s">
        <v>1602</v>
      </c>
      <c r="AD330" s="104"/>
      <c r="AG330" s="1296"/>
      <c r="AI330" s="9">
        <v>1</v>
      </c>
    </row>
    <row r="331" spans="2:35" ht="21" customHeight="1">
      <c r="B331" s="357" t="s">
        <v>7</v>
      </c>
      <c r="H331" s="1341" t="str">
        <f t="shared" si="4"/>
        <v>Éléments pour la cuisson du navarin</v>
      </c>
      <c r="I331" s="19"/>
      <c r="J331" s="19" t="s">
        <v>514</v>
      </c>
      <c r="K331" s="19"/>
      <c r="L331" s="19"/>
      <c r="M331" s="19"/>
      <c r="N331" s="104"/>
      <c r="P331" s="1341" t="str">
        <f t="shared" si="5"/>
        <v>Ingredients for cooking the navarin</v>
      </c>
      <c r="Q331" s="19"/>
      <c r="R331" s="19" t="s">
        <v>1603</v>
      </c>
      <c r="S331" s="19"/>
      <c r="T331" s="19"/>
      <c r="U331" s="19"/>
      <c r="V331" s="104"/>
      <c r="X331" s="1341" t="str">
        <f t="shared" si="6"/>
        <v>Ingredientes para la cocción del navarín</v>
      </c>
      <c r="Y331" s="19"/>
      <c r="Z331" s="19" t="s">
        <v>1604</v>
      </c>
      <c r="AA331" s="19"/>
      <c r="AB331" s="19"/>
      <c r="AC331" s="19" t="s">
        <v>1604</v>
      </c>
      <c r="AD331" s="104"/>
      <c r="AG331" s="1296"/>
      <c r="AI331" s="9">
        <v>1</v>
      </c>
    </row>
    <row r="332" spans="2:35" ht="21" customHeight="1">
      <c r="B332" s="357" t="s">
        <v>7</v>
      </c>
      <c r="H332" s="1341" t="str">
        <f t="shared" si="4"/>
        <v>Oignons</v>
      </c>
      <c r="I332" s="19"/>
      <c r="J332" s="19" t="s">
        <v>515</v>
      </c>
      <c r="K332" s="19"/>
      <c r="L332" s="19"/>
      <c r="M332" s="19"/>
      <c r="N332" s="104"/>
      <c r="P332" s="1341" t="str">
        <f t="shared" si="5"/>
        <v>Oignons</v>
      </c>
      <c r="Q332" s="19"/>
      <c r="R332" s="19" t="s">
        <v>515</v>
      </c>
      <c r="S332" s="19"/>
      <c r="T332" s="19"/>
      <c r="U332" s="19"/>
      <c r="V332" s="104"/>
      <c r="X332" s="1341" t="str">
        <f t="shared" si="6"/>
        <v>Cebollas</v>
      </c>
      <c r="Y332" s="19"/>
      <c r="Z332" s="19" t="s">
        <v>1605</v>
      </c>
      <c r="AA332" s="19"/>
      <c r="AB332" s="19"/>
      <c r="AC332" s="19" t="s">
        <v>1606</v>
      </c>
      <c r="AD332" s="104"/>
      <c r="AG332" s="1296"/>
      <c r="AI332" s="9">
        <v>1</v>
      </c>
    </row>
    <row r="333" spans="2:35" ht="21" customHeight="1">
      <c r="B333" s="357" t="s">
        <v>7</v>
      </c>
      <c r="H333" s="1341" t="str">
        <f t="shared" si="4"/>
        <v>Concentré de tomate</v>
      </c>
      <c r="I333" s="19"/>
      <c r="J333" s="19" t="s">
        <v>516</v>
      </c>
      <c r="K333" s="19"/>
      <c r="L333" s="19"/>
      <c r="M333" s="19"/>
      <c r="N333" s="104"/>
      <c r="P333" s="1341" t="str">
        <f t="shared" si="5"/>
        <v>Tomato paste</v>
      </c>
      <c r="Q333" s="19"/>
      <c r="R333" s="19" t="s">
        <v>1607</v>
      </c>
      <c r="S333" s="19"/>
      <c r="T333" s="19"/>
      <c r="U333" s="19"/>
      <c r="V333" s="104"/>
      <c r="X333" s="1341" t="str">
        <f t="shared" si="6"/>
        <v>Concentrado de tomate</v>
      </c>
      <c r="Y333" s="19"/>
      <c r="Z333" s="19" t="s">
        <v>1608</v>
      </c>
      <c r="AA333" s="19"/>
      <c r="AB333" s="19"/>
      <c r="AC333" s="19" t="s">
        <v>1609</v>
      </c>
      <c r="AD333" s="104"/>
      <c r="AG333" s="1296"/>
      <c r="AI333" s="9">
        <v>1</v>
      </c>
    </row>
    <row r="334" spans="2:35" ht="21" customHeight="1">
      <c r="B334" s="357" t="s">
        <v>7</v>
      </c>
      <c r="H334" s="1341" t="str">
        <f t="shared" si="4"/>
        <v>Ail haché surgelé</v>
      </c>
      <c r="I334" s="19"/>
      <c r="J334" s="19" t="s">
        <v>517</v>
      </c>
      <c r="K334" s="19"/>
      <c r="L334" s="19"/>
      <c r="M334" s="19"/>
      <c r="N334" s="104"/>
      <c r="P334" s="1341" t="str">
        <f t="shared" si="5"/>
        <v>Frozen chopped garlic</v>
      </c>
      <c r="Q334" s="19"/>
      <c r="R334" s="19" t="s">
        <v>1610</v>
      </c>
      <c r="S334" s="19"/>
      <c r="T334" s="19"/>
      <c r="U334" s="19"/>
      <c r="V334" s="104"/>
      <c r="X334" s="1341" t="str">
        <f t="shared" si="6"/>
        <v>Ajo picado congelado</v>
      </c>
      <c r="Y334" s="19"/>
      <c r="Z334" s="19" t="s">
        <v>1611</v>
      </c>
      <c r="AA334" s="19"/>
      <c r="AB334" s="19"/>
      <c r="AC334" s="19" t="s">
        <v>1612</v>
      </c>
      <c r="AD334" s="104"/>
      <c r="AI334" s="9">
        <v>1</v>
      </c>
    </row>
    <row r="335" spans="2:35" ht="21" customHeight="1">
      <c r="B335" s="357" t="s">
        <v>7</v>
      </c>
      <c r="H335" s="1341" t="str">
        <f t="shared" si="4"/>
        <v>Farine</v>
      </c>
      <c r="I335" s="19"/>
      <c r="J335" s="19" t="s">
        <v>518</v>
      </c>
      <c r="K335" s="19"/>
      <c r="L335" s="19"/>
      <c r="M335" s="19"/>
      <c r="N335" s="104"/>
      <c r="P335" s="1341" t="str">
        <f t="shared" si="5"/>
        <v>Flour</v>
      </c>
      <c r="Q335" s="19"/>
      <c r="R335" s="19" t="s">
        <v>1613</v>
      </c>
      <c r="S335" s="19"/>
      <c r="T335" s="19"/>
      <c r="U335" s="19"/>
      <c r="V335" s="104"/>
      <c r="X335" s="1341" t="str">
        <f t="shared" si="6"/>
        <v>Harina</v>
      </c>
      <c r="Y335" s="19"/>
      <c r="Z335" s="19" t="s">
        <v>1614</v>
      </c>
      <c r="AA335" s="19"/>
      <c r="AB335" s="19"/>
      <c r="AC335" s="19" t="s">
        <v>1615</v>
      </c>
      <c r="AD335" s="104"/>
      <c r="AI335" s="9">
        <v>1</v>
      </c>
    </row>
    <row r="336" spans="2:35" ht="21" customHeight="1">
      <c r="B336" s="357" t="s">
        <v>7</v>
      </c>
      <c r="H336" s="1341" t="str">
        <f t="shared" si="4"/>
        <v>Bouquet garni</v>
      </c>
      <c r="I336" s="19"/>
      <c r="J336" s="19" t="s">
        <v>519</v>
      </c>
      <c r="K336" s="19"/>
      <c r="L336" s="19"/>
      <c r="M336" s="19"/>
      <c r="N336" s="104"/>
      <c r="P336" s="1341" t="str">
        <f t="shared" si="5"/>
        <v>Bouquet garni</v>
      </c>
      <c r="Q336" s="19"/>
      <c r="R336" s="19" t="s">
        <v>519</v>
      </c>
      <c r="S336" s="19"/>
      <c r="T336" s="19"/>
      <c r="U336" s="19"/>
      <c r="V336" s="104"/>
      <c r="X336" s="1341" t="str">
        <f t="shared" si="6"/>
        <v>Ramillete de hierbas</v>
      </c>
      <c r="Y336" s="19"/>
      <c r="Z336" s="19" t="s">
        <v>1616</v>
      </c>
      <c r="AA336" s="19"/>
      <c r="AB336" s="19"/>
      <c r="AC336" s="19" t="s">
        <v>1617</v>
      </c>
      <c r="AD336" s="104"/>
      <c r="AI336" s="9">
        <v>1</v>
      </c>
    </row>
    <row r="337" spans="2:35" ht="21" customHeight="1">
      <c r="B337" s="357" t="s">
        <v>7</v>
      </c>
      <c r="H337" s="1341" t="str">
        <f t="shared" si="4"/>
        <v>Fond brun clair de veau</v>
      </c>
      <c r="I337" s="19"/>
      <c r="J337" s="19" t="s">
        <v>520</v>
      </c>
      <c r="K337" s="19"/>
      <c r="L337" s="19"/>
      <c r="M337" s="19"/>
      <c r="N337" s="104"/>
      <c r="P337" s="1341" t="str">
        <f t="shared" si="5"/>
        <v>Light veal stock.</v>
      </c>
      <c r="Q337" s="19"/>
      <c r="R337" s="19" t="s">
        <v>1618</v>
      </c>
      <c r="S337" s="19"/>
      <c r="T337" s="19"/>
      <c r="U337" s="19"/>
      <c r="V337" s="104"/>
      <c r="X337" s="1341" t="str">
        <f t="shared" si="6"/>
        <v>Fondo claro de ternera</v>
      </c>
      <c r="Y337" s="19"/>
      <c r="Z337" s="19" t="s">
        <v>1619</v>
      </c>
      <c r="AA337" s="19"/>
      <c r="AB337" s="19"/>
      <c r="AC337" s="19" t="s">
        <v>1620</v>
      </c>
      <c r="AD337" s="104"/>
      <c r="AI337" s="9">
        <v>1</v>
      </c>
    </row>
    <row r="338" spans="2:35" ht="21" customHeight="1">
      <c r="B338" s="357" t="s">
        <v>7</v>
      </c>
      <c r="H338" s="1341" t="str">
        <f t="shared" si="4"/>
        <v>Haricots blancs (coco)</v>
      </c>
      <c r="I338" s="19"/>
      <c r="J338" s="19" t="s">
        <v>521</v>
      </c>
      <c r="K338" s="19"/>
      <c r="L338" s="19"/>
      <c r="M338" s="19"/>
      <c r="N338" s="104"/>
      <c r="P338" s="1341" t="str">
        <f t="shared" si="5"/>
        <v>White (coco) beans</v>
      </c>
      <c r="Q338" s="19"/>
      <c r="R338" s="19" t="s">
        <v>1621</v>
      </c>
      <c r="S338" s="19"/>
      <c r="T338" s="19"/>
      <c r="U338" s="19"/>
      <c r="V338" s="104"/>
      <c r="X338" s="1341" t="str">
        <f t="shared" si="6"/>
        <v>Judías blancas (coco)</v>
      </c>
      <c r="Y338" s="19"/>
      <c r="Z338" s="19" t="s">
        <v>1622</v>
      </c>
      <c r="AA338" s="19"/>
      <c r="AB338" s="19"/>
      <c r="AC338" s="19" t="s">
        <v>1623</v>
      </c>
      <c r="AD338" s="104"/>
      <c r="AI338" s="9">
        <v>1</v>
      </c>
    </row>
    <row r="339" spans="2:35" ht="21" customHeight="1">
      <c r="B339" s="357" t="s">
        <v>7</v>
      </c>
      <c r="H339" s="1341" t="str">
        <f t="shared" si="4"/>
        <v>Éléments de la garniture aromatique des</v>
      </c>
      <c r="I339" s="19"/>
      <c r="J339" s="19" t="s">
        <v>522</v>
      </c>
      <c r="K339" s="19"/>
      <c r="L339" s="19"/>
      <c r="M339" s="19"/>
      <c r="N339" s="104"/>
      <c r="P339" s="1341" t="str">
        <f t="shared" si="5"/>
        <v>Aromatic garnish elements for the</v>
      </c>
      <c r="Q339" s="19"/>
      <c r="R339" s="19" t="s">
        <v>1624</v>
      </c>
      <c r="S339" s="19"/>
      <c r="T339" s="19"/>
      <c r="U339" s="19"/>
      <c r="V339" s="104"/>
      <c r="X339" s="1341" t="str">
        <f t="shared" si="6"/>
        <v>Elementos del sofrito aromático para las judías</v>
      </c>
      <c r="Y339" s="19"/>
      <c r="Z339" s="19" t="s">
        <v>1625</v>
      </c>
      <c r="AA339" s="19"/>
      <c r="AB339" s="19"/>
      <c r="AC339" s="19" t="s">
        <v>1625</v>
      </c>
      <c r="AD339" s="104"/>
      <c r="AI339" s="9">
        <v>1</v>
      </c>
    </row>
    <row r="340" spans="2:35" ht="21" customHeight="1">
      <c r="B340" s="357" t="s">
        <v>7</v>
      </c>
      <c r="H340" s="1341" t="str">
        <f t="shared" si="4"/>
        <v>haricots</v>
      </c>
      <c r="I340" s="19"/>
      <c r="J340" s="19" t="s">
        <v>523</v>
      </c>
      <c r="K340" s="19"/>
      <c r="L340" s="19"/>
      <c r="M340" s="19"/>
      <c r="N340" s="104"/>
      <c r="P340" s="1341" t="str">
        <f t="shared" si="5"/>
        <v>beans</v>
      </c>
      <c r="Q340" s="19"/>
      <c r="R340" s="19" t="s">
        <v>1626</v>
      </c>
      <c r="S340" s="19"/>
      <c r="T340" s="19"/>
      <c r="U340" s="19"/>
      <c r="V340" s="104"/>
      <c r="X340" s="1341" t="str">
        <f t="shared" si="6"/>
        <v>Cebollas</v>
      </c>
      <c r="Y340" s="19"/>
      <c r="Z340" s="19" t="s">
        <v>1606</v>
      </c>
      <c r="AA340" s="19"/>
      <c r="AB340" s="19"/>
      <c r="AC340" s="19" t="s">
        <v>1606</v>
      </c>
      <c r="AD340" s="104"/>
      <c r="AI340" s="9">
        <v>1</v>
      </c>
    </row>
    <row r="341" spans="2:35" ht="21" customHeight="1">
      <c r="B341" s="357" t="s">
        <v>7</v>
      </c>
      <c r="H341" s="1341" t="str">
        <f t="shared" si="4"/>
        <v>Oignons</v>
      </c>
      <c r="I341" s="19"/>
      <c r="J341" s="19" t="s">
        <v>524</v>
      </c>
      <c r="K341" s="19"/>
      <c r="L341" s="19"/>
      <c r="M341" s="19"/>
      <c r="N341" s="104"/>
      <c r="P341" s="1341" t="str">
        <f t="shared" si="5"/>
        <v>Onions</v>
      </c>
      <c r="Q341" s="19"/>
      <c r="R341" s="19" t="s">
        <v>1627</v>
      </c>
      <c r="S341" s="19"/>
      <c r="T341" s="19"/>
      <c r="U341" s="19"/>
      <c r="V341" s="104"/>
      <c r="X341" s="1341" t="str">
        <f t="shared" si="6"/>
        <v>Zanahorias</v>
      </c>
      <c r="Y341" s="19"/>
      <c r="Z341" s="19" t="s">
        <v>1628</v>
      </c>
      <c r="AA341" s="19"/>
      <c r="AB341" s="19"/>
      <c r="AC341" s="19" t="s">
        <v>1629</v>
      </c>
      <c r="AD341" s="104"/>
      <c r="AI341" s="9">
        <v>1</v>
      </c>
    </row>
    <row r="342" spans="2:35" ht="21" customHeight="1">
      <c r="B342" s="357" t="s">
        <v>7</v>
      </c>
      <c r="H342" s="1341" t="str">
        <f t="shared" si="4"/>
        <v>Carottes</v>
      </c>
      <c r="I342" s="19"/>
      <c r="J342" s="19" t="s">
        <v>525</v>
      </c>
      <c r="K342" s="19"/>
      <c r="L342" s="19"/>
      <c r="M342" s="19"/>
      <c r="N342" s="104"/>
      <c r="P342" s="1341" t="str">
        <f t="shared" si="5"/>
        <v>Carrots</v>
      </c>
      <c r="Q342" s="19"/>
      <c r="R342" s="19" t="s">
        <v>1630</v>
      </c>
      <c r="S342" s="19"/>
      <c r="T342" s="19"/>
      <c r="U342" s="19"/>
      <c r="V342" s="104"/>
      <c r="X342" s="1341" t="str">
        <f t="shared" si="6"/>
        <v>Ramillete de hierbas</v>
      </c>
      <c r="Y342" s="19"/>
      <c r="Z342" s="19" t="s">
        <v>1631</v>
      </c>
      <c r="AA342" s="19"/>
      <c r="AB342" s="19"/>
      <c r="AC342" s="19" t="s">
        <v>1617</v>
      </c>
      <c r="AD342" s="104"/>
      <c r="AI342" s="9">
        <v>1</v>
      </c>
    </row>
    <row r="343" spans="2:35" ht="21" customHeight="1">
      <c r="B343" s="357" t="s">
        <v>7</v>
      </c>
      <c r="H343" s="1341" t="str">
        <f t="shared" si="4"/>
        <v>Bouquet garni</v>
      </c>
      <c r="I343" s="19"/>
      <c r="J343" s="19" t="s">
        <v>519</v>
      </c>
      <c r="K343" s="19"/>
      <c r="L343" s="19"/>
      <c r="M343" s="19"/>
      <c r="N343" s="104"/>
      <c r="P343" s="1341" t="str">
        <f t="shared" si="5"/>
        <v>Bouquet garni</v>
      </c>
      <c r="Q343" s="19"/>
      <c r="R343" s="19" t="s">
        <v>519</v>
      </c>
      <c r="S343" s="19"/>
      <c r="T343" s="19"/>
      <c r="U343" s="19"/>
      <c r="V343" s="104"/>
      <c r="X343" s="1341" t="str">
        <f t="shared" si="6"/>
        <v/>
      </c>
      <c r="Y343" s="19"/>
      <c r="Z343" s="19"/>
      <c r="AA343" s="19"/>
      <c r="AB343" s="19"/>
      <c r="AC343" s="19"/>
      <c r="AD343" s="104"/>
      <c r="AI343" s="9">
        <v>1</v>
      </c>
    </row>
    <row r="344" spans="2:35" ht="21" customHeight="1">
      <c r="B344" s="357" t="s">
        <v>7</v>
      </c>
      <c r="H344" s="1341" t="str">
        <f t="shared" si="4"/>
        <v>Clous de girofle</v>
      </c>
      <c r="I344" s="19"/>
      <c r="J344" s="19" t="s">
        <v>526</v>
      </c>
      <c r="K344" s="19"/>
      <c r="L344" s="19"/>
      <c r="M344" s="19"/>
      <c r="N344" s="104"/>
      <c r="P344" s="1341" t="str">
        <f t="shared" si="5"/>
        <v>Cloves</v>
      </c>
      <c r="Q344" s="19"/>
      <c r="R344" s="19" t="s">
        <v>1632</v>
      </c>
      <c r="S344" s="19"/>
      <c r="T344" s="19"/>
      <c r="U344" s="19"/>
      <c r="V344" s="104"/>
      <c r="X344" s="1341" t="str">
        <f t="shared" si="6"/>
        <v>Clavos de olor</v>
      </c>
      <c r="Y344" s="19"/>
      <c r="Z344" s="19" t="s">
        <v>1633</v>
      </c>
      <c r="AA344" s="19"/>
      <c r="AB344" s="19"/>
      <c r="AC344" s="19" t="s">
        <v>1634</v>
      </c>
      <c r="AD344" s="104"/>
      <c r="AI344" s="9">
        <v>1</v>
      </c>
    </row>
    <row r="345" spans="2:35" ht="21" customHeight="1">
      <c r="B345" s="357" t="s">
        <v>7</v>
      </c>
      <c r="H345" s="1341" t="str">
        <f t="shared" si="4"/>
        <v>Éléments de la garniture du cassoulet</v>
      </c>
      <c r="I345" s="19"/>
      <c r="J345" s="19" t="s">
        <v>527</v>
      </c>
      <c r="K345" s="19"/>
      <c r="L345" s="19"/>
      <c r="M345" s="19"/>
      <c r="N345" s="104"/>
      <c r="P345" s="1341" t="str">
        <f t="shared" si="5"/>
        <v>Cassoulet garnish elements</v>
      </c>
      <c r="Q345" s="19"/>
      <c r="R345" s="19" t="s">
        <v>1635</v>
      </c>
      <c r="S345" s="19"/>
      <c r="T345" s="19"/>
      <c r="U345" s="19"/>
      <c r="V345" s="104"/>
      <c r="X345" s="1341" t="str">
        <f t="shared" si="6"/>
        <v>Elementos del acompañamiento del cassoulet</v>
      </c>
      <c r="Y345" s="19"/>
      <c r="Z345" s="19" t="s">
        <v>1634</v>
      </c>
      <c r="AA345" s="19"/>
      <c r="AB345" s="19"/>
      <c r="AC345" s="19" t="s">
        <v>1634</v>
      </c>
      <c r="AD345" s="104"/>
      <c r="AI345" s="9">
        <v>1</v>
      </c>
    </row>
    <row r="346" spans="2:35" ht="21" customHeight="1">
      <c r="B346" s="357" t="s">
        <v>7</v>
      </c>
      <c r="H346" s="1341" t="str">
        <f t="shared" si="4"/>
        <v>Poitrine fraîche</v>
      </c>
      <c r="I346" s="19"/>
      <c r="J346" s="19" t="s">
        <v>528</v>
      </c>
      <c r="K346" s="19"/>
      <c r="L346" s="19"/>
      <c r="M346" s="19"/>
      <c r="N346" s="104"/>
      <c r="P346" s="1341" t="str">
        <f t="shared" si="5"/>
        <v>Fresh pork belly</v>
      </c>
      <c r="Q346" s="19"/>
      <c r="R346" s="19" t="s">
        <v>1636</v>
      </c>
      <c r="S346" s="19"/>
      <c r="T346" s="19"/>
      <c r="U346" s="19"/>
      <c r="V346" s="104"/>
      <c r="X346" s="1341" t="str">
        <f t="shared" si="6"/>
        <v>Panceta fresca</v>
      </c>
      <c r="Y346" s="19"/>
      <c r="Z346" s="19" t="s">
        <v>1637</v>
      </c>
      <c r="AA346" s="19"/>
      <c r="AB346" s="19"/>
      <c r="AC346" s="19" t="s">
        <v>1638</v>
      </c>
      <c r="AD346" s="104"/>
      <c r="AI346" s="9">
        <v>1</v>
      </c>
    </row>
    <row r="347" spans="2:35" ht="21" customHeight="1">
      <c r="B347" s="357" t="s">
        <v>7</v>
      </c>
      <c r="H347" s="1341" t="str">
        <f t="shared" si="4"/>
        <v>Saucisson à l’ail</v>
      </c>
      <c r="I347" s="19"/>
      <c r="J347" s="19" t="s">
        <v>529</v>
      </c>
      <c r="K347" s="19"/>
      <c r="L347" s="19"/>
      <c r="M347" s="19"/>
      <c r="N347" s="104"/>
      <c r="P347" s="1341" t="str">
        <f t="shared" si="5"/>
        <v>Garlic sausage</v>
      </c>
      <c r="Q347" s="19"/>
      <c r="R347" s="19" t="s">
        <v>1639</v>
      </c>
      <c r="S347" s="19"/>
      <c r="T347" s="19"/>
      <c r="U347" s="19"/>
      <c r="V347" s="104"/>
      <c r="X347" s="1341" t="str">
        <f t="shared" si="6"/>
        <v>Salchicha de ajo</v>
      </c>
      <c r="Y347" s="19"/>
      <c r="Z347" s="19" t="s">
        <v>1640</v>
      </c>
      <c r="AA347" s="19"/>
      <c r="AB347" s="19"/>
      <c r="AC347" s="19" t="s">
        <v>1640</v>
      </c>
      <c r="AD347" s="104"/>
      <c r="AI347" s="9">
        <v>1</v>
      </c>
    </row>
    <row r="348" spans="2:35" ht="21" customHeight="1">
      <c r="B348" s="357" t="s">
        <v>7</v>
      </c>
      <c r="H348" s="1341" t="str">
        <f t="shared" si="4"/>
        <v>ou saucisse de Toulouse</v>
      </c>
      <c r="I348" s="19"/>
      <c r="J348" s="19" t="s">
        <v>530</v>
      </c>
      <c r="K348" s="19"/>
      <c r="L348" s="19"/>
      <c r="M348" s="19"/>
      <c r="N348" s="104"/>
      <c r="P348" s="1341" t="str">
        <f t="shared" si="5"/>
        <v>or Toulouse sausage</v>
      </c>
      <c r="Q348" s="19"/>
      <c r="R348" s="19" t="s">
        <v>1641</v>
      </c>
      <c r="S348" s="19"/>
      <c r="T348" s="19"/>
      <c r="U348" s="19"/>
      <c r="V348" s="104"/>
      <c r="X348" s="1341" t="str">
        <f t="shared" si="6"/>
        <v>o salchicha de Toulouse</v>
      </c>
      <c r="Y348" s="19"/>
      <c r="Z348" s="19" t="s">
        <v>1642</v>
      </c>
      <c r="AA348" s="19"/>
      <c r="AB348" s="19"/>
      <c r="AC348" s="19" t="s">
        <v>1643</v>
      </c>
      <c r="AD348" s="104"/>
      <c r="AI348" s="9">
        <v>1</v>
      </c>
    </row>
    <row r="349" spans="2:35" ht="21" customHeight="1">
      <c r="B349" s="357" t="s">
        <v>7</v>
      </c>
      <c r="H349" s="1341" t="str">
        <f t="shared" si="4"/>
        <v>Oignons</v>
      </c>
      <c r="I349" s="19"/>
      <c r="J349" s="19" t="s">
        <v>515</v>
      </c>
      <c r="K349" s="19"/>
      <c r="L349" s="19"/>
      <c r="M349" s="19"/>
      <c r="N349" s="104"/>
      <c r="P349" s="1341" t="str">
        <f t="shared" si="5"/>
        <v>Onions</v>
      </c>
      <c r="Q349" s="19"/>
      <c r="R349" s="19" t="s">
        <v>1644</v>
      </c>
      <c r="S349" s="19"/>
      <c r="T349" s="19"/>
      <c r="U349" s="19"/>
      <c r="V349" s="104"/>
      <c r="X349" s="1341" t="str">
        <f t="shared" si="6"/>
        <v>Cebollas</v>
      </c>
      <c r="Y349" s="19"/>
      <c r="Z349" s="19" t="s">
        <v>1605</v>
      </c>
      <c r="AA349" s="19"/>
      <c r="AB349" s="19"/>
      <c r="AC349" s="19" t="s">
        <v>1606</v>
      </c>
      <c r="AD349" s="104"/>
      <c r="AI349" s="9">
        <v>1</v>
      </c>
    </row>
    <row r="350" spans="2:35" ht="21" customHeight="1">
      <c r="B350" s="357" t="s">
        <v>7</v>
      </c>
      <c r="H350" s="1341" t="str">
        <f t="shared" si="4"/>
        <v>Dés de tomates surgelés</v>
      </c>
      <c r="I350" s="19"/>
      <c r="J350" s="19" t="s">
        <v>531</v>
      </c>
      <c r="K350" s="19"/>
      <c r="L350" s="19"/>
      <c r="M350" s="19"/>
      <c r="N350" s="104"/>
      <c r="P350" s="1341" t="str">
        <f t="shared" si="5"/>
        <v>Frozen diced tomatoes</v>
      </c>
      <c r="Q350" s="19"/>
      <c r="R350" s="19" t="s">
        <v>1645</v>
      </c>
      <c r="S350" s="19"/>
      <c r="T350" s="19"/>
      <c r="U350" s="19"/>
      <c r="V350" s="104"/>
      <c r="X350" s="1341" t="str">
        <f t="shared" si="6"/>
        <v>Tomates en dados congelados</v>
      </c>
      <c r="Y350" s="19"/>
      <c r="Z350" s="19" t="s">
        <v>1646</v>
      </c>
      <c r="AA350" s="19"/>
      <c r="AB350" s="19"/>
      <c r="AC350" s="19" t="s">
        <v>1647</v>
      </c>
      <c r="AD350" s="104"/>
      <c r="AI350" s="9">
        <v>1</v>
      </c>
    </row>
    <row r="351" spans="2:35" ht="21" customHeight="1">
      <c r="B351" s="357" t="s">
        <v>7</v>
      </c>
      <c r="H351" s="1341" t="str">
        <f t="shared" si="4"/>
        <v>Tomate concentrée</v>
      </c>
      <c r="I351" s="19"/>
      <c r="J351" s="19" t="s">
        <v>532</v>
      </c>
      <c r="K351" s="19"/>
      <c r="L351" s="19"/>
      <c r="M351" s="19"/>
      <c r="N351" s="104"/>
      <c r="P351" s="1341" t="str">
        <f t="shared" si="5"/>
        <v>Tomato paste</v>
      </c>
      <c r="Q351" s="19"/>
      <c r="R351" s="19" t="s">
        <v>1648</v>
      </c>
      <c r="S351" s="19"/>
      <c r="T351" s="19"/>
      <c r="U351" s="19"/>
      <c r="V351" s="104"/>
      <c r="X351" s="1341" t="str">
        <f t="shared" si="6"/>
        <v>Concentrado de tomate</v>
      </c>
      <c r="Y351" s="19"/>
      <c r="Z351" s="19" t="s">
        <v>1649</v>
      </c>
      <c r="AA351" s="19"/>
      <c r="AB351" s="19"/>
      <c r="AC351" s="19" t="s">
        <v>1609</v>
      </c>
      <c r="AD351" s="104"/>
      <c r="AI351" s="9">
        <v>1</v>
      </c>
    </row>
    <row r="352" spans="2:35" ht="21" customHeight="1">
      <c r="B352" s="357" t="s">
        <v>7</v>
      </c>
      <c r="H352" s="1341" t="str">
        <f t="shared" si="4"/>
        <v>Ail haché surgelé</v>
      </c>
      <c r="I352" s="19"/>
      <c r="J352" s="19" t="s">
        <v>533</v>
      </c>
      <c r="K352" s="19"/>
      <c r="L352" s="19"/>
      <c r="M352" s="19"/>
      <c r="N352" s="104"/>
      <c r="P352" s="1341" t="str">
        <f t="shared" si="5"/>
        <v>Frozen chopped garlic</v>
      </c>
      <c r="Q352" s="19"/>
      <c r="R352" s="19" t="s">
        <v>1650</v>
      </c>
      <c r="S352" s="19"/>
      <c r="T352" s="19"/>
      <c r="U352" s="19"/>
      <c r="V352" s="104"/>
      <c r="X352" s="1341" t="str">
        <f t="shared" si="6"/>
        <v>Ajo picado congelado</v>
      </c>
      <c r="Y352" s="19"/>
      <c r="Z352" s="19" t="s">
        <v>1651</v>
      </c>
      <c r="AA352" s="19"/>
      <c r="AB352" s="19"/>
      <c r="AC352" s="19" t="s">
        <v>1612</v>
      </c>
      <c r="AD352" s="104"/>
      <c r="AI352" s="9">
        <v>1</v>
      </c>
    </row>
    <row r="353" spans="2:35" ht="21" customHeight="1">
      <c r="B353" s="357" t="s">
        <v>7</v>
      </c>
      <c r="H353" s="1341" t="str">
        <f t="shared" si="4"/>
        <v>Herbes de Provence</v>
      </c>
      <c r="I353" s="19"/>
      <c r="J353" s="19" t="s">
        <v>534</v>
      </c>
      <c r="K353" s="19"/>
      <c r="L353" s="19"/>
      <c r="M353" s="19"/>
      <c r="N353" s="104"/>
      <c r="P353" s="1341" t="str">
        <f t="shared" si="5"/>
        <v>Herbes de Provence</v>
      </c>
      <c r="Q353" s="19"/>
      <c r="R353" s="19" t="s">
        <v>534</v>
      </c>
      <c r="S353" s="19"/>
      <c r="T353" s="19"/>
      <c r="U353" s="19"/>
      <c r="V353" s="104"/>
      <c r="X353" s="1341" t="str">
        <f t="shared" si="6"/>
        <v>Hierbas provenzales</v>
      </c>
      <c r="Y353" s="19"/>
      <c r="Z353" s="19" t="s">
        <v>1652</v>
      </c>
      <c r="AA353" s="19"/>
      <c r="AB353" s="19"/>
      <c r="AC353" s="19" t="s">
        <v>1653</v>
      </c>
      <c r="AD353" s="104"/>
      <c r="AI353" s="9">
        <v>1</v>
      </c>
    </row>
    <row r="354" spans="2:35" ht="21" customHeight="1">
      <c r="B354" s="357" t="s">
        <v>7</v>
      </c>
      <c r="H354" s="1341" t="str">
        <f t="shared" si="4"/>
        <v>Sel</v>
      </c>
      <c r="I354" s="19"/>
      <c r="J354" s="19" t="s">
        <v>535</v>
      </c>
      <c r="K354" s="19"/>
      <c r="L354" s="19"/>
      <c r="M354" s="19"/>
      <c r="N354" s="104"/>
      <c r="P354" s="1341" t="str">
        <f t="shared" si="5"/>
        <v>Salt</v>
      </c>
      <c r="Q354" s="19"/>
      <c r="R354" s="19" t="s">
        <v>1654</v>
      </c>
      <c r="S354" s="19"/>
      <c r="T354" s="19"/>
      <c r="U354" s="19"/>
      <c r="V354" s="104"/>
      <c r="X354" s="1341" t="str">
        <f t="shared" si="6"/>
        <v>Sal</v>
      </c>
      <c r="Y354" s="19"/>
      <c r="Z354" s="19" t="s">
        <v>1655</v>
      </c>
      <c r="AA354" s="19"/>
      <c r="AB354" s="19"/>
      <c r="AC354" s="19" t="s">
        <v>1656</v>
      </c>
      <c r="AD354" s="104"/>
      <c r="AI354" s="9">
        <v>1</v>
      </c>
    </row>
    <row r="355" spans="2:35" ht="21" customHeight="1">
      <c r="B355" s="357" t="s">
        <v>7</v>
      </c>
      <c r="H355" s="1341" t="str">
        <f t="shared" si="4"/>
        <v>Poivre</v>
      </c>
      <c r="I355" s="19"/>
      <c r="J355" s="19" t="s">
        <v>536</v>
      </c>
      <c r="K355" s="19"/>
      <c r="L355" s="19"/>
      <c r="M355" s="19"/>
      <c r="N355" s="104"/>
      <c r="P355" s="1341" t="str">
        <f t="shared" si="5"/>
        <v>Pepper</v>
      </c>
      <c r="Q355" s="19"/>
      <c r="R355" s="19" t="s">
        <v>1657</v>
      </c>
      <c r="S355" s="19"/>
      <c r="T355" s="19"/>
      <c r="U355" s="19"/>
      <c r="V355" s="104"/>
      <c r="X355" s="1341" t="str">
        <f t="shared" si="6"/>
        <v>Pimienta</v>
      </c>
      <c r="Y355" s="19"/>
      <c r="Z355" s="19" t="s">
        <v>1658</v>
      </c>
      <c r="AA355" s="19"/>
      <c r="AB355" s="19"/>
      <c r="AC355" s="19" t="s">
        <v>1659</v>
      </c>
      <c r="AD355" s="104"/>
      <c r="AI355" s="9">
        <v>1</v>
      </c>
    </row>
    <row r="356" spans="2:35" ht="21" customHeight="1">
      <c r="B356" s="357" t="s">
        <v>7</v>
      </c>
      <c r="H356" s="1341" t="str">
        <f t="shared" si="4"/>
        <v>Chapelure</v>
      </c>
      <c r="I356" s="19"/>
      <c r="J356" s="19" t="s">
        <v>537</v>
      </c>
      <c r="K356" s="19"/>
      <c r="L356" s="19"/>
      <c r="M356" s="19"/>
      <c r="N356" s="104"/>
      <c r="P356" s="1341" t="str">
        <f t="shared" si="5"/>
        <v>Breadcrumbs</v>
      </c>
      <c r="Q356" s="19"/>
      <c r="R356" s="19" t="s">
        <v>1660</v>
      </c>
      <c r="S356" s="19"/>
      <c r="T356" s="19"/>
      <c r="U356" s="19"/>
      <c r="V356" s="104"/>
      <c r="X356" s="1341" t="str">
        <f t="shared" si="6"/>
        <v>Pan rallado</v>
      </c>
      <c r="Y356" s="19"/>
      <c r="Z356" s="19" t="s">
        <v>1661</v>
      </c>
      <c r="AA356" s="19"/>
      <c r="AB356" s="19"/>
      <c r="AC356" s="19" t="s">
        <v>1662</v>
      </c>
      <c r="AD356" s="104"/>
      <c r="AI356" s="9">
        <v>1</v>
      </c>
    </row>
    <row r="357" spans="2:35" ht="21" customHeight="1">
      <c r="B357" s="357" t="s">
        <v>7</v>
      </c>
      <c r="H357" s="1341"/>
      <c r="I357" s="19"/>
      <c r="J357" s="19"/>
      <c r="K357" s="19"/>
      <c r="L357" s="19"/>
      <c r="M357" s="19"/>
      <c r="N357" s="104"/>
      <c r="P357" s="1341"/>
      <c r="Q357" s="19"/>
      <c r="R357" s="19"/>
      <c r="S357" s="19"/>
      <c r="T357" s="19"/>
      <c r="U357" s="19"/>
      <c r="V357" s="104"/>
      <c r="X357" s="1341"/>
      <c r="Y357" s="19"/>
      <c r="Z357" s="19"/>
      <c r="AA357" s="19"/>
      <c r="AB357" s="19"/>
      <c r="AC357" s="19"/>
      <c r="AD357" s="104"/>
      <c r="AI357" s="9">
        <v>1</v>
      </c>
    </row>
    <row r="358" spans="2:35" ht="21" customHeight="1">
      <c r="B358" s="357" t="s">
        <v>7</v>
      </c>
      <c r="H358" s="1393" t="s">
        <v>538</v>
      </c>
      <c r="I358" s="19"/>
      <c r="J358" s="19"/>
      <c r="K358" s="19"/>
      <c r="L358" s="19"/>
      <c r="M358" s="19"/>
      <c r="N358" s="104"/>
      <c r="P358" s="1393" t="s">
        <v>1663</v>
      </c>
      <c r="Q358" s="19"/>
      <c r="R358" s="19"/>
      <c r="S358" s="19"/>
      <c r="T358" s="19"/>
      <c r="U358" s="19"/>
      <c r="V358" s="104"/>
      <c r="X358" s="1393" t="s">
        <v>1664</v>
      </c>
      <c r="Y358" s="19"/>
      <c r="Z358" s="19"/>
      <c r="AA358" s="19"/>
      <c r="AB358" s="19"/>
      <c r="AC358" s="19"/>
      <c r="AD358" s="104"/>
      <c r="AI358" s="9">
        <v>1</v>
      </c>
    </row>
    <row r="359" spans="2:35" ht="21" customHeight="1">
      <c r="B359" s="357" t="s">
        <v>7</v>
      </c>
      <c r="H359" s="1341" t="s">
        <v>539</v>
      </c>
      <c r="I359" s="19"/>
      <c r="J359" s="19"/>
      <c r="K359" s="19"/>
      <c r="L359" s="19"/>
      <c r="M359" s="19"/>
      <c r="N359" s="104"/>
      <c r="P359" s="1341" t="s">
        <v>1665</v>
      </c>
      <c r="Q359" s="19"/>
      <c r="R359" s="19"/>
      <c r="S359" s="19"/>
      <c r="T359" s="19"/>
      <c r="U359" s="19"/>
      <c r="V359" s="104"/>
      <c r="X359" s="1341" t="s">
        <v>1666</v>
      </c>
      <c r="Y359" s="19"/>
      <c r="Z359" s="19"/>
      <c r="AA359" s="19"/>
      <c r="AB359" s="19"/>
      <c r="AC359" s="19"/>
      <c r="AD359" s="104"/>
      <c r="AI359" s="9">
        <v>1</v>
      </c>
    </row>
    <row r="360" spans="2:35" ht="21" customHeight="1">
      <c r="B360" s="357" t="s">
        <v>7</v>
      </c>
      <c r="H360" s="1341" t="e" cm="1">
        <f t="array" ref="H360">- La veille : faire tremper les haricots.</f>
        <v>#NAME?</v>
      </c>
      <c r="I360" s="19"/>
      <c r="J360" s="19" t="str">
        <f ca="1">_xlfn.FORMULATEXT(H360)</f>
        <v>=- La veille : faire tremper les haricots.</v>
      </c>
      <c r="K360" s="19"/>
      <c r="L360" s="19"/>
      <c r="M360" s="19"/>
      <c r="N360" s="104"/>
      <c r="P360" s="1341" t="e" cm="1">
        <f t="array" ref="P360">- The day before: soak The beans</f>
        <v>#NAME?</v>
      </c>
      <c r="Q360" s="19"/>
      <c r="R360" s="19" t="str">
        <f ca="1">_xlfn.FORMULATEXT(P360)</f>
        <v>=- The day before: soak The beans</v>
      </c>
      <c r="S360" s="19"/>
      <c r="T360" s="19"/>
      <c r="U360" s="19"/>
      <c r="V360" s="104"/>
      <c r="X360" s="1341" t="e" cm="1">
        <f t="array" ref="X360">- La víspera: poner las alubias en remojo..</f>
        <v>#NAME?</v>
      </c>
      <c r="Y360" s="19"/>
      <c r="Z360" s="19" t="str">
        <f ca="1">_xlfn.FORMULATEXT(X360)</f>
        <v>=- La víspera: poner las alubias en remojo..</v>
      </c>
      <c r="AA360" s="19"/>
      <c r="AB360" s="19"/>
      <c r="AC360" s="19"/>
      <c r="AD360" s="104"/>
      <c r="AI360" s="9">
        <v>1</v>
      </c>
    </row>
    <row r="361" spans="2:35" ht="21" customHeight="1">
      <c r="B361" s="357" t="s">
        <v>7</v>
      </c>
      <c r="H361" s="1341" t="s">
        <v>540</v>
      </c>
      <c r="I361" s="19"/>
      <c r="J361" s="19"/>
      <c r="K361" s="19"/>
      <c r="L361" s="19"/>
      <c r="M361" s="19"/>
      <c r="N361" s="104"/>
      <c r="P361" s="1341" t="s">
        <v>1667</v>
      </c>
      <c r="Q361" s="19"/>
      <c r="R361" s="19"/>
      <c r="S361" s="19"/>
      <c r="T361" s="19"/>
      <c r="U361" s="19"/>
      <c r="V361" s="104"/>
      <c r="X361" s="1341" t="s">
        <v>1668</v>
      </c>
      <c r="Y361" s="19"/>
      <c r="Z361" s="19"/>
      <c r="AA361" s="19"/>
      <c r="AB361" s="19"/>
      <c r="AC361" s="19"/>
      <c r="AD361" s="104"/>
      <c r="AI361" s="9">
        <v>1</v>
      </c>
    </row>
    <row r="362" spans="2:35" ht="21" customHeight="1">
      <c r="B362" s="357" t="s">
        <v>7</v>
      </c>
      <c r="H362" s="395"/>
      <c r="I362" s="94"/>
      <c r="J362" s="94"/>
      <c r="K362" s="94"/>
      <c r="L362" s="94"/>
      <c r="M362" s="94"/>
      <c r="N362" s="373"/>
      <c r="P362" s="395"/>
      <c r="Q362" s="94"/>
      <c r="R362" s="94"/>
      <c r="S362" s="94"/>
      <c r="T362" s="94"/>
      <c r="U362" s="94"/>
      <c r="V362" s="373"/>
      <c r="X362" s="395"/>
      <c r="Y362" s="94"/>
      <c r="Z362" s="94"/>
      <c r="AA362" s="94"/>
      <c r="AB362" s="94"/>
      <c r="AC362" s="94"/>
      <c r="AD362" s="373"/>
      <c r="AI362" s="9">
        <v>1</v>
      </c>
    </row>
    <row r="363" spans="2:35" ht="21" customHeight="1">
      <c r="B363" s="357" t="s">
        <v>7</v>
      </c>
      <c r="H363" s="1300"/>
      <c r="I363" s="649" t="s">
        <v>541</v>
      </c>
      <c r="J363" s="650"/>
      <c r="K363" s="650"/>
      <c r="L363" s="85"/>
      <c r="M363" s="85"/>
      <c r="N363" s="293"/>
      <c r="P363" s="1300"/>
      <c r="Q363" s="649" t="s">
        <v>1669</v>
      </c>
      <c r="R363" s="650"/>
      <c r="S363" s="650"/>
      <c r="T363" s="85"/>
      <c r="U363" s="85"/>
      <c r="V363" s="293"/>
      <c r="X363" s="1300"/>
      <c r="Y363" s="649" t="s">
        <v>1670</v>
      </c>
      <c r="Z363" s="650"/>
      <c r="AA363" s="650"/>
      <c r="AB363" s="85"/>
      <c r="AC363" s="85"/>
      <c r="AD363" s="293"/>
      <c r="AI363" s="9">
        <v>1</v>
      </c>
    </row>
    <row r="364" spans="2:35" ht="21" customHeight="1">
      <c r="B364" s="357" t="s">
        <v>7</v>
      </c>
      <c r="H364" s="1300"/>
      <c r="I364" s="1713" t="s">
        <v>542</v>
      </c>
      <c r="J364" s="651" t="s">
        <v>543</v>
      </c>
      <c r="K364" s="652"/>
      <c r="L364" s="85"/>
      <c r="M364" s="85"/>
      <c r="N364" s="293"/>
      <c r="P364" s="1300"/>
      <c r="Q364" s="1713" t="s">
        <v>1671</v>
      </c>
      <c r="R364" s="651" t="s">
        <v>1672</v>
      </c>
      <c r="S364" s="652"/>
      <c r="T364" s="85"/>
      <c r="U364" s="85"/>
      <c r="V364" s="293"/>
      <c r="X364" s="1300"/>
      <c r="Y364" s="1713" t="s">
        <v>1673</v>
      </c>
      <c r="Z364" s="651" t="s">
        <v>1674</v>
      </c>
      <c r="AA364" s="652"/>
      <c r="AB364" s="85"/>
      <c r="AC364" s="85"/>
      <c r="AD364" s="293"/>
      <c r="AI364" s="9">
        <v>1</v>
      </c>
    </row>
    <row r="365" spans="2:35" ht="21" customHeight="1">
      <c r="B365" s="357" t="s">
        <v>7</v>
      </c>
      <c r="H365" s="1300"/>
      <c r="I365" s="1713"/>
      <c r="J365" s="651" t="s">
        <v>544</v>
      </c>
      <c r="K365" s="652"/>
      <c r="L365" s="85"/>
      <c r="M365" s="85"/>
      <c r="N365" s="293"/>
      <c r="P365" s="1300"/>
      <c r="Q365" s="1713"/>
      <c r="R365" s="651" t="s">
        <v>1675</v>
      </c>
      <c r="S365" s="652"/>
      <c r="T365" s="85"/>
      <c r="U365" s="85"/>
      <c r="V365" s="293"/>
      <c r="X365" s="1300"/>
      <c r="Y365" s="1713"/>
      <c r="Z365" s="651" t="s">
        <v>1676</v>
      </c>
      <c r="AA365" s="652"/>
      <c r="AB365" s="85"/>
      <c r="AC365" s="85"/>
      <c r="AD365" s="293"/>
      <c r="AI365" s="9">
        <v>1</v>
      </c>
    </row>
    <row r="366" spans="2:35" ht="21" customHeight="1">
      <c r="B366" s="357" t="s">
        <v>7</v>
      </c>
      <c r="H366" s="1300"/>
      <c r="I366" s="1713"/>
      <c r="J366" s="651" t="s">
        <v>545</v>
      </c>
      <c r="K366" s="652"/>
      <c r="L366" s="85"/>
      <c r="M366" s="85"/>
      <c r="N366" s="293"/>
      <c r="P366" s="1300"/>
      <c r="Q366" s="1713"/>
      <c r="R366" s="651" t="s">
        <v>1677</v>
      </c>
      <c r="S366" s="652"/>
      <c r="T366" s="85"/>
      <c r="U366" s="85"/>
      <c r="V366" s="293"/>
      <c r="X366" s="1300"/>
      <c r="Y366" s="1713"/>
      <c r="Z366" s="651" t="s">
        <v>1678</v>
      </c>
      <c r="AA366" s="652"/>
      <c r="AB366" s="85"/>
      <c r="AC366" s="85"/>
      <c r="AD366" s="293"/>
      <c r="AI366" s="9">
        <v>1</v>
      </c>
    </row>
    <row r="367" spans="2:35" ht="21" customHeight="1">
      <c r="B367" s="357" t="s">
        <v>7</v>
      </c>
      <c r="H367" s="1300"/>
      <c r="I367" s="1713"/>
      <c r="J367" s="1714" t="s">
        <v>546</v>
      </c>
      <c r="K367" s="1714"/>
      <c r="L367" s="85"/>
      <c r="M367" s="85"/>
      <c r="N367" s="293"/>
      <c r="P367" s="1300"/>
      <c r="Q367" s="1713"/>
      <c r="R367" s="1714" t="s">
        <v>1679</v>
      </c>
      <c r="S367" s="1714"/>
      <c r="T367" s="85"/>
      <c r="U367" s="85"/>
      <c r="V367" s="293"/>
      <c r="X367" s="1300"/>
      <c r="Y367" s="1713"/>
      <c r="Z367" s="1714" t="s">
        <v>1680</v>
      </c>
      <c r="AA367" s="1714"/>
      <c r="AB367" s="85"/>
      <c r="AC367" s="85"/>
      <c r="AD367" s="293"/>
      <c r="AI367" s="9">
        <v>1</v>
      </c>
    </row>
    <row r="368" spans="2:35" ht="21" customHeight="1">
      <c r="B368" s="357" t="s">
        <v>7</v>
      </c>
      <c r="H368" s="1300"/>
      <c r="I368" s="1713"/>
      <c r="J368" s="1714"/>
      <c r="K368" s="1714"/>
      <c r="L368" s="653"/>
      <c r="M368" s="85"/>
      <c r="N368" s="293"/>
      <c r="P368" s="1300"/>
      <c r="Q368" s="1713"/>
      <c r="R368" s="1714"/>
      <c r="S368" s="1714"/>
      <c r="T368" s="653"/>
      <c r="U368" s="85"/>
      <c r="V368" s="293"/>
      <c r="X368" s="1300"/>
      <c r="Y368" s="1713"/>
      <c r="Z368" s="1714"/>
      <c r="AA368" s="1714"/>
      <c r="AB368" s="653"/>
      <c r="AC368" s="85"/>
      <c r="AD368" s="293"/>
      <c r="AI368" s="9">
        <v>1</v>
      </c>
    </row>
    <row r="369" spans="2:35" ht="21" customHeight="1">
      <c r="B369" s="357" t="s">
        <v>7</v>
      </c>
      <c r="H369" s="1300"/>
      <c r="I369" s="1713"/>
      <c r="J369" s="654" t="s">
        <v>547</v>
      </c>
      <c r="K369" s="652"/>
      <c r="L369" s="653"/>
      <c r="M369" s="85"/>
      <c r="N369" s="293"/>
      <c r="P369" s="1300"/>
      <c r="Q369" s="1713"/>
      <c r="R369" s="654" t="s">
        <v>1681</v>
      </c>
      <c r="S369" s="652"/>
      <c r="T369" s="653"/>
      <c r="U369" s="85"/>
      <c r="V369" s="293"/>
      <c r="X369" s="1300"/>
      <c r="Y369" s="1713"/>
      <c r="Z369" s="654" t="s">
        <v>1682</v>
      </c>
      <c r="AA369" s="652"/>
      <c r="AB369" s="653"/>
      <c r="AC369" s="85"/>
      <c r="AD369" s="293"/>
      <c r="AI369" s="9">
        <v>1</v>
      </c>
    </row>
    <row r="370" spans="2:35" ht="21" customHeight="1">
      <c r="B370" s="357" t="s">
        <v>7</v>
      </c>
      <c r="H370" s="1300"/>
      <c r="I370" s="1713"/>
      <c r="J370" s="654" t="s">
        <v>548</v>
      </c>
      <c r="K370" s="655"/>
      <c r="L370" s="653"/>
      <c r="M370" s="85"/>
      <c r="N370" s="293"/>
      <c r="P370" s="1300"/>
      <c r="Q370" s="1713"/>
      <c r="R370" s="654" t="s">
        <v>1683</v>
      </c>
      <c r="S370" s="655"/>
      <c r="T370" s="653"/>
      <c r="U370" s="85"/>
      <c r="V370" s="293"/>
      <c r="X370" s="1300"/>
      <c r="Y370" s="1713"/>
      <c r="Z370" s="654" t="s">
        <v>1684</v>
      </c>
      <c r="AA370" s="655"/>
      <c r="AB370" s="653"/>
      <c r="AC370" s="85"/>
      <c r="AD370" s="293"/>
      <c r="AI370" s="9">
        <v>1</v>
      </c>
    </row>
    <row r="371" spans="2:35" ht="21" customHeight="1">
      <c r="B371" s="357" t="s">
        <v>7</v>
      </c>
      <c r="H371" s="1300"/>
      <c r="I371" s="1713"/>
      <c r="J371" s="656" t="s">
        <v>549</v>
      </c>
      <c r="K371" s="655"/>
      <c r="L371" s="653"/>
      <c r="M371" s="85"/>
      <c r="N371" s="293"/>
      <c r="P371" s="1300"/>
      <c r="Q371" s="1713"/>
      <c r="R371" s="656" t="s">
        <v>1685</v>
      </c>
      <c r="S371" s="655"/>
      <c r="T371" s="653"/>
      <c r="U371" s="85"/>
      <c r="V371" s="293"/>
      <c r="X371" s="1300"/>
      <c r="Y371" s="1713"/>
      <c r="Z371" s="656" t="s">
        <v>1686</v>
      </c>
      <c r="AA371" s="655"/>
      <c r="AB371" s="653"/>
      <c r="AC371" s="85"/>
      <c r="AD371" s="293"/>
      <c r="AI371" s="9">
        <v>1</v>
      </c>
    </row>
    <row r="372" spans="2:35" ht="21" customHeight="1">
      <c r="B372" s="357" t="s">
        <v>7</v>
      </c>
      <c r="H372" s="1300"/>
      <c r="I372" s="1713"/>
      <c r="J372" s="656" t="s">
        <v>550</v>
      </c>
      <c r="K372" s="652"/>
      <c r="L372" s="653"/>
      <c r="M372" s="85"/>
      <c r="N372" s="293"/>
      <c r="P372" s="1300"/>
      <c r="Q372" s="1713"/>
      <c r="R372" s="656" t="s">
        <v>550</v>
      </c>
      <c r="S372" s="652"/>
      <c r="T372" s="653"/>
      <c r="U372" s="85"/>
      <c r="V372" s="293"/>
      <c r="X372" s="1300"/>
      <c r="Y372" s="1713"/>
      <c r="Z372" s="656" t="s">
        <v>1687</v>
      </c>
      <c r="AA372" s="652"/>
      <c r="AB372" s="653"/>
      <c r="AC372" s="85"/>
      <c r="AD372" s="293"/>
      <c r="AI372" s="9">
        <v>1</v>
      </c>
    </row>
    <row r="373" spans="2:35" ht="21" customHeight="1">
      <c r="B373" s="357" t="s">
        <v>7</v>
      </c>
      <c r="H373" s="1300"/>
      <c r="I373" s="1713"/>
      <c r="J373" s="657" t="s">
        <v>551</v>
      </c>
      <c r="K373" s="652"/>
      <c r="L373" s="653"/>
      <c r="M373" s="85"/>
      <c r="N373" s="293"/>
      <c r="P373" s="1300"/>
      <c r="Q373" s="1713"/>
      <c r="R373" s="657" t="s">
        <v>1688</v>
      </c>
      <c r="S373" s="652"/>
      <c r="T373" s="653"/>
      <c r="U373" s="85"/>
      <c r="V373" s="293"/>
      <c r="X373" s="1300"/>
      <c r="Y373" s="1713"/>
      <c r="Z373" s="657" t="s">
        <v>1689</v>
      </c>
      <c r="AA373" s="652"/>
      <c r="AB373" s="653"/>
      <c r="AC373" s="85"/>
      <c r="AD373" s="293"/>
      <c r="AI373" s="9">
        <v>1</v>
      </c>
    </row>
    <row r="374" spans="2:35" ht="21" customHeight="1">
      <c r="B374" s="357" t="s">
        <v>7</v>
      </c>
      <c r="H374" s="1300"/>
      <c r="I374" s="1713"/>
      <c r="J374" s="657" t="s">
        <v>552</v>
      </c>
      <c r="K374" s="652"/>
      <c r="L374" s="653"/>
      <c r="M374" s="85"/>
      <c r="N374" s="293"/>
      <c r="P374" s="1300"/>
      <c r="Q374" s="1713"/>
      <c r="R374" s="657" t="s">
        <v>1690</v>
      </c>
      <c r="S374" s="652"/>
      <c r="T374" s="653"/>
      <c r="U374" s="85"/>
      <c r="V374" s="293"/>
      <c r="X374" s="1300"/>
      <c r="Y374" s="1713"/>
      <c r="Z374" s="657" t="s">
        <v>1691</v>
      </c>
      <c r="AA374" s="652"/>
      <c r="AB374" s="653"/>
      <c r="AC374" s="85"/>
      <c r="AD374" s="293"/>
      <c r="AI374" s="9">
        <v>1</v>
      </c>
    </row>
    <row r="375" spans="2:35" ht="21" customHeight="1">
      <c r="B375" s="357" t="s">
        <v>7</v>
      </c>
      <c r="H375" s="1300"/>
      <c r="I375" s="1713"/>
      <c r="J375" s="658"/>
      <c r="K375" s="652"/>
      <c r="L375" s="653"/>
      <c r="M375" s="85"/>
      <c r="N375" s="293"/>
      <c r="P375" s="1300"/>
      <c r="Q375" s="1713"/>
      <c r="R375" s="658"/>
      <c r="S375" s="652"/>
      <c r="T375" s="653"/>
      <c r="U375" s="85"/>
      <c r="V375" s="293"/>
      <c r="X375" s="1300"/>
      <c r="Y375" s="1713"/>
      <c r="Z375" s="658"/>
      <c r="AA375" s="652"/>
      <c r="AB375" s="653"/>
      <c r="AC375" s="85"/>
      <c r="AD375" s="293"/>
      <c r="AI375" s="9">
        <v>1</v>
      </c>
    </row>
    <row r="376" spans="2:35" ht="21" customHeight="1">
      <c r="B376" s="357" t="s">
        <v>7</v>
      </c>
      <c r="H376" s="1300"/>
      <c r="I376" s="659" t="s">
        <v>553</v>
      </c>
      <c r="J376" s="660"/>
      <c r="K376" s="660"/>
      <c r="L376" s="653"/>
      <c r="M376" s="85"/>
      <c r="N376" s="293"/>
      <c r="P376" s="1300"/>
      <c r="Q376" s="659" t="s">
        <v>1692</v>
      </c>
      <c r="R376" s="660"/>
      <c r="S376" s="660"/>
      <c r="T376" s="653"/>
      <c r="U376" s="85"/>
      <c r="V376" s="293"/>
      <c r="X376" s="1300"/>
      <c r="Y376" s="659" t="s">
        <v>1693</v>
      </c>
      <c r="Z376" s="660"/>
      <c r="AA376" s="660"/>
      <c r="AB376" s="653"/>
      <c r="AC376" s="85"/>
      <c r="AD376" s="293"/>
      <c r="AI376" s="9">
        <v>1</v>
      </c>
    </row>
    <row r="377" spans="2:35" ht="21" customHeight="1">
      <c r="B377" s="357" t="s">
        <v>7</v>
      </c>
      <c r="H377" s="1300"/>
      <c r="I377" s="85"/>
      <c r="J377" s="85"/>
      <c r="K377" s="85"/>
      <c r="L377" s="85"/>
      <c r="M377" s="85"/>
      <c r="N377" s="293"/>
      <c r="P377" s="1300"/>
      <c r="Q377" s="85"/>
      <c r="R377" s="85"/>
      <c r="S377" s="85"/>
      <c r="T377" s="85"/>
      <c r="U377" s="85"/>
      <c r="V377" s="293"/>
      <c r="X377" s="1300"/>
      <c r="Y377" s="85"/>
      <c r="Z377" s="85"/>
      <c r="AA377" s="85"/>
      <c r="AB377" s="85"/>
      <c r="AC377" s="85"/>
      <c r="AD377" s="293"/>
      <c r="AI377" s="9">
        <v>1</v>
      </c>
    </row>
    <row r="378" spans="2:35" ht="21" customHeight="1">
      <c r="B378" s="357" t="s">
        <v>7</v>
      </c>
      <c r="H378" s="1300"/>
      <c r="I378" s="661" t="s">
        <v>554</v>
      </c>
      <c r="J378" s="650"/>
      <c r="K378" s="85"/>
      <c r="L378" s="85"/>
      <c r="M378" s="85"/>
      <c r="N378" s="293"/>
      <c r="P378" s="1300"/>
      <c r="Q378" s="661" t="s">
        <v>1694</v>
      </c>
      <c r="R378" s="650"/>
      <c r="S378" s="85"/>
      <c r="T378" s="85"/>
      <c r="U378" s="85"/>
      <c r="V378" s="293"/>
      <c r="X378" s="1300"/>
      <c r="Y378" s="661" t="s">
        <v>1695</v>
      </c>
      <c r="Z378" s="650"/>
      <c r="AA378" s="85"/>
      <c r="AB378" s="85"/>
      <c r="AC378" s="85"/>
      <c r="AD378" s="293"/>
      <c r="AI378" s="9">
        <v>1</v>
      </c>
    </row>
    <row r="379" spans="2:35" ht="21" customHeight="1">
      <c r="B379" s="357" t="s">
        <v>7</v>
      </c>
      <c r="H379" s="1300"/>
      <c r="I379" s="662" t="s">
        <v>555</v>
      </c>
      <c r="J379" s="650"/>
      <c r="K379" s="85"/>
      <c r="L379" s="85"/>
      <c r="M379" s="85"/>
      <c r="N379" s="293"/>
      <c r="P379" s="1300"/>
      <c r="Q379" s="662" t="s">
        <v>555</v>
      </c>
      <c r="R379" s="650"/>
      <c r="S379" s="85"/>
      <c r="T379" s="85"/>
      <c r="U379" s="85"/>
      <c r="V379" s="293"/>
      <c r="X379" s="1300"/>
      <c r="Y379" s="662" t="s">
        <v>555</v>
      </c>
      <c r="Z379" s="650"/>
      <c r="AA379" s="85"/>
      <c r="AB379" s="85"/>
      <c r="AC379" s="85"/>
      <c r="AD379" s="293"/>
      <c r="AI379" s="9">
        <v>1</v>
      </c>
    </row>
    <row r="380" spans="2:35" ht="21" customHeight="1">
      <c r="B380" s="357" t="s">
        <v>7</v>
      </c>
      <c r="H380" s="1300"/>
      <c r="I380" s="650"/>
      <c r="J380" s="650"/>
      <c r="K380" s="85"/>
      <c r="L380" s="85"/>
      <c r="M380" s="85"/>
      <c r="N380" s="293"/>
      <c r="P380" s="1300"/>
      <c r="Q380" s="650"/>
      <c r="R380" s="650"/>
      <c r="S380" s="85"/>
      <c r="T380" s="85"/>
      <c r="U380" s="85"/>
      <c r="V380" s="293"/>
      <c r="X380" s="1300"/>
      <c r="Y380" s="650"/>
      <c r="Z380" s="650"/>
      <c r="AA380" s="85"/>
      <c r="AB380" s="85"/>
      <c r="AC380" s="85"/>
      <c r="AD380" s="293"/>
      <c r="AI380" s="9">
        <v>1</v>
      </c>
    </row>
    <row r="381" spans="2:35" ht="21" customHeight="1">
      <c r="B381" s="357" t="s">
        <v>7</v>
      </c>
      <c r="H381" s="1394"/>
      <c r="I381" s="19" t="s">
        <v>556</v>
      </c>
      <c r="J381" s="19"/>
      <c r="K381" s="19"/>
      <c r="L381" s="85"/>
      <c r="M381" s="85"/>
      <c r="N381" s="293"/>
      <c r="P381" s="1394"/>
      <c r="Q381" s="19" t="s">
        <v>1696</v>
      </c>
      <c r="R381" s="19"/>
      <c r="S381" s="19"/>
      <c r="T381" s="85"/>
      <c r="U381" s="85"/>
      <c r="V381" s="293"/>
      <c r="X381" s="1394"/>
      <c r="Y381" s="19" t="s">
        <v>1697</v>
      </c>
      <c r="Z381" s="19"/>
      <c r="AA381" s="19"/>
      <c r="AB381" s="85"/>
      <c r="AC381" s="85"/>
      <c r="AD381" s="293"/>
      <c r="AI381" s="9">
        <v>1</v>
      </c>
    </row>
    <row r="382" spans="2:35" ht="21" customHeight="1" thickBot="1">
      <c r="B382" s="357" t="s">
        <v>7</v>
      </c>
      <c r="H382" s="1394"/>
      <c r="I382" s="663">
        <v>12</v>
      </c>
      <c r="J382" s="19" t="s">
        <v>557</v>
      </c>
      <c r="K382" s="19"/>
      <c r="L382" s="85"/>
      <c r="M382" s="85"/>
      <c r="N382" s="293"/>
      <c r="P382" s="1394"/>
      <c r="Q382" s="663">
        <v>12</v>
      </c>
      <c r="R382" s="19" t="s">
        <v>1698</v>
      </c>
      <c r="S382" s="19"/>
      <c r="T382" s="85"/>
      <c r="U382" s="85"/>
      <c r="V382" s="293"/>
      <c r="X382" s="1394"/>
      <c r="Y382" s="663">
        <v>12</v>
      </c>
      <c r="Z382" s="19" t="s">
        <v>1699</v>
      </c>
      <c r="AA382" s="19"/>
      <c r="AB382" s="85"/>
      <c r="AC382" s="85"/>
      <c r="AD382" s="293"/>
      <c r="AI382" s="9">
        <v>1</v>
      </c>
    </row>
    <row r="383" spans="2:35" ht="21" customHeight="1">
      <c r="H383" s="1394"/>
      <c r="I383" s="664">
        <f ca="1">CELL("largeur",I383)</f>
        <v>18</v>
      </c>
      <c r="J383" s="19" t="s">
        <v>558</v>
      </c>
      <c r="K383" s="19"/>
      <c r="L383" s="85"/>
      <c r="M383" s="85"/>
      <c r="N383" s="293"/>
      <c r="P383" s="1394"/>
      <c r="Q383" s="664">
        <f ca="1">CELL("largeur",Q383)</f>
        <v>18</v>
      </c>
      <c r="R383" s="19" t="s">
        <v>1700</v>
      </c>
      <c r="S383" s="19"/>
      <c r="T383" s="85"/>
      <c r="U383" s="85"/>
      <c r="V383" s="293"/>
      <c r="X383" s="1394"/>
      <c r="Y383" s="664">
        <f ca="1">CELL("largeur",Y383)</f>
        <v>18</v>
      </c>
      <c r="Z383" s="19" t="s">
        <v>1701</v>
      </c>
      <c r="AA383" s="19"/>
      <c r="AB383" s="85"/>
      <c r="AC383" s="85"/>
      <c r="AD383" s="293"/>
      <c r="AI383" s="9">
        <v>1</v>
      </c>
    </row>
    <row r="384" spans="2:35" ht="21" customHeight="1">
      <c r="H384" s="1394"/>
      <c r="I384" s="19" t="s">
        <v>559</v>
      </c>
      <c r="J384" s="19"/>
      <c r="K384" s="19"/>
      <c r="L384" s="85"/>
      <c r="M384" s="85"/>
      <c r="N384" s="293"/>
      <c r="P384" s="1394"/>
      <c r="Q384" s="19" t="s">
        <v>1702</v>
      </c>
      <c r="R384" s="19"/>
      <c r="S384" s="19"/>
      <c r="T384" s="85"/>
      <c r="U384" s="85"/>
      <c r="V384" s="293"/>
      <c r="X384" s="1394"/>
      <c r="Y384" s="19" t="s">
        <v>1703</v>
      </c>
      <c r="Z384" s="19"/>
      <c r="AA384" s="19"/>
      <c r="AB384" s="85"/>
      <c r="AC384" s="85"/>
      <c r="AD384" s="293"/>
      <c r="AI384" s="9">
        <v>1</v>
      </c>
    </row>
    <row r="385" spans="8:35" ht="21" customHeight="1">
      <c r="H385" s="1394"/>
      <c r="I385" s="19" t="s">
        <v>560</v>
      </c>
      <c r="J385" s="19"/>
      <c r="K385" s="19"/>
      <c r="L385" s="85"/>
      <c r="M385" s="85"/>
      <c r="N385" s="293"/>
      <c r="P385" s="1394"/>
      <c r="Q385" s="19" t="s">
        <v>1704</v>
      </c>
      <c r="R385" s="19"/>
      <c r="S385" s="19"/>
      <c r="T385" s="85"/>
      <c r="U385" s="85"/>
      <c r="V385" s="293"/>
      <c r="X385" s="1394"/>
      <c r="Y385" s="19" t="s">
        <v>1705</v>
      </c>
      <c r="Z385" s="19"/>
      <c r="AA385" s="19"/>
      <c r="AB385" s="85"/>
      <c r="AC385" s="85"/>
      <c r="AD385" s="293"/>
      <c r="AI385" s="9">
        <v>1</v>
      </c>
    </row>
    <row r="386" spans="8:35" ht="21" customHeight="1">
      <c r="H386" s="1394"/>
      <c r="I386" s="19" t="s">
        <v>561</v>
      </c>
      <c r="J386" s="665"/>
      <c r="K386" s="665"/>
      <c r="L386" s="85"/>
      <c r="M386" s="85"/>
      <c r="N386" s="293"/>
      <c r="P386" s="1394"/>
      <c r="Q386" s="19" t="s">
        <v>1706</v>
      </c>
      <c r="R386" s="665"/>
      <c r="S386" s="665"/>
      <c r="T386" s="85"/>
      <c r="U386" s="85"/>
      <c r="V386" s="293"/>
      <c r="X386" s="1394"/>
      <c r="Y386" s="19" t="s">
        <v>1707</v>
      </c>
      <c r="Z386" s="665"/>
      <c r="AA386" s="665"/>
      <c r="AB386" s="85"/>
      <c r="AC386" s="85"/>
      <c r="AD386" s="293"/>
      <c r="AI386" s="9">
        <v>1</v>
      </c>
    </row>
    <row r="387" spans="8:35" ht="21" customHeight="1">
      <c r="H387" s="1394"/>
      <c r="I387" s="665"/>
      <c r="J387" s="665"/>
      <c r="K387" s="665"/>
      <c r="L387" s="85"/>
      <c r="M387" s="85"/>
      <c r="N387" s="293"/>
      <c r="P387" s="1394"/>
      <c r="Q387" s="665"/>
      <c r="R387" s="665"/>
      <c r="S387" s="665"/>
      <c r="T387" s="85"/>
      <c r="U387" s="85"/>
      <c r="V387" s="293"/>
      <c r="X387" s="1394"/>
      <c r="Y387" s="665"/>
      <c r="Z387" s="665"/>
      <c r="AA387" s="665"/>
      <c r="AB387" s="85"/>
      <c r="AC387" s="85"/>
      <c r="AD387" s="293"/>
      <c r="AI387" s="9">
        <v>1</v>
      </c>
    </row>
    <row r="388" spans="8:35" ht="21" customHeight="1">
      <c r="H388" s="1341"/>
      <c r="I388" s="666" t="s">
        <v>78</v>
      </c>
      <c r="J388" s="8" t="s">
        <v>562</v>
      </c>
      <c r="K388" s="665"/>
      <c r="L388" s="85"/>
      <c r="M388" s="85"/>
      <c r="N388" s="293"/>
      <c r="P388" s="1341"/>
      <c r="Q388" s="666" t="s">
        <v>78</v>
      </c>
      <c r="R388" s="8" t="s">
        <v>1708</v>
      </c>
      <c r="S388" s="665"/>
      <c r="T388" s="85"/>
      <c r="U388" s="85"/>
      <c r="V388" s="293"/>
      <c r="X388" s="1341"/>
      <c r="Y388" s="666" t="s">
        <v>78</v>
      </c>
      <c r="Z388" s="8" t="s">
        <v>1709</v>
      </c>
      <c r="AA388" s="665"/>
      <c r="AB388" s="85"/>
      <c r="AC388" s="85"/>
      <c r="AD388" s="293"/>
      <c r="AI388" s="9">
        <v>1</v>
      </c>
    </row>
    <row r="389" spans="8:35" ht="21" customHeight="1">
      <c r="H389" s="1341"/>
      <c r="I389" s="667" t="s">
        <v>563</v>
      </c>
      <c r="J389" s="85"/>
      <c r="K389" s="665"/>
      <c r="L389" s="85"/>
      <c r="M389" s="85"/>
      <c r="N389" s="293"/>
      <c r="P389" s="1341"/>
      <c r="Q389" s="667" t="s">
        <v>1710</v>
      </c>
      <c r="R389" s="85"/>
      <c r="S389" s="665"/>
      <c r="T389" s="85"/>
      <c r="U389" s="85"/>
      <c r="V389" s="293"/>
      <c r="X389" s="1341"/>
      <c r="Y389" s="667" t="s">
        <v>1711</v>
      </c>
      <c r="Z389" s="85"/>
      <c r="AA389" s="665"/>
      <c r="AB389" s="85"/>
      <c r="AC389" s="85"/>
      <c r="AD389" s="293"/>
      <c r="AI389" s="9">
        <v>1</v>
      </c>
    </row>
    <row r="390" spans="8:35" ht="21" customHeight="1">
      <c r="H390" s="1341"/>
      <c r="I390" s="668" t="s">
        <v>564</v>
      </c>
      <c r="J390" s="85"/>
      <c r="K390" s="665"/>
      <c r="L390" s="85"/>
      <c r="M390" s="85"/>
      <c r="N390" s="293"/>
      <c r="P390" s="1341"/>
      <c r="Q390" s="668" t="s">
        <v>1712</v>
      </c>
      <c r="R390" s="85"/>
      <c r="S390" s="665"/>
      <c r="T390" s="85"/>
      <c r="U390" s="85"/>
      <c r="V390" s="293"/>
      <c r="X390" s="1341"/>
      <c r="Y390" s="668" t="s">
        <v>1713</v>
      </c>
      <c r="Z390" s="85"/>
      <c r="AA390" s="665"/>
      <c r="AB390" s="85"/>
      <c r="AC390" s="85"/>
      <c r="AD390" s="293"/>
      <c r="AI390" s="9">
        <v>1</v>
      </c>
    </row>
    <row r="391" spans="8:35" ht="21" customHeight="1">
      <c r="H391" s="1341"/>
      <c r="I391" s="669"/>
      <c r="J391" s="665"/>
      <c r="K391" s="665"/>
      <c r="L391" s="85"/>
      <c r="M391" s="85"/>
      <c r="N391" s="293"/>
      <c r="P391" s="1341"/>
      <c r="Q391" s="669"/>
      <c r="R391" s="665"/>
      <c r="S391" s="665"/>
      <c r="T391" s="85"/>
      <c r="U391" s="85"/>
      <c r="V391" s="293"/>
      <c r="X391" s="1341"/>
      <c r="Y391" s="669"/>
      <c r="Z391" s="665"/>
      <c r="AA391" s="665"/>
      <c r="AB391" s="85"/>
      <c r="AC391" s="85"/>
      <c r="AD391" s="293"/>
      <c r="AI391" s="9">
        <v>1</v>
      </c>
    </row>
    <row r="392" spans="8:35" ht="21" customHeight="1">
      <c r="H392" s="1341"/>
      <c r="I392" s="667" t="s">
        <v>565</v>
      </c>
      <c r="J392" s="665"/>
      <c r="K392" s="85"/>
      <c r="L392" s="85"/>
      <c r="M392" s="85"/>
      <c r="N392" s="293"/>
      <c r="P392" s="1341"/>
      <c r="Q392" s="667" t="s">
        <v>1714</v>
      </c>
      <c r="R392" s="665"/>
      <c r="S392" s="85"/>
      <c r="T392" s="85"/>
      <c r="U392" s="85"/>
      <c r="V392" s="293"/>
      <c r="X392" s="1341"/>
      <c r="Y392" s="667" t="s">
        <v>1715</v>
      </c>
      <c r="Z392" s="665"/>
      <c r="AA392" s="85"/>
      <c r="AB392" s="85"/>
      <c r="AC392" s="85"/>
      <c r="AD392" s="293"/>
      <c r="AI392" s="9">
        <v>1</v>
      </c>
    </row>
    <row r="393" spans="8:35" ht="21" customHeight="1">
      <c r="H393" s="1341"/>
      <c r="I393" s="667"/>
      <c r="J393" s="665"/>
      <c r="K393" s="85"/>
      <c r="L393" s="85"/>
      <c r="M393" s="85"/>
      <c r="N393" s="293"/>
      <c r="P393" s="1341"/>
      <c r="Q393" s="667"/>
      <c r="R393" s="665"/>
      <c r="S393" s="85"/>
      <c r="T393" s="85"/>
      <c r="U393" s="85"/>
      <c r="V393" s="293"/>
      <c r="X393" s="1341"/>
      <c r="Y393" s="667"/>
      <c r="Z393" s="665"/>
      <c r="AA393" s="85"/>
      <c r="AB393" s="85"/>
      <c r="AC393" s="85"/>
      <c r="AD393" s="293"/>
      <c r="AI393" s="9">
        <v>1</v>
      </c>
    </row>
    <row r="394" spans="8:35" ht="21" customHeight="1">
      <c r="H394" s="1341"/>
      <c r="I394" s="667" t="s">
        <v>566</v>
      </c>
      <c r="J394" s="665"/>
      <c r="K394" s="85"/>
      <c r="L394" s="85"/>
      <c r="M394" s="85"/>
      <c r="N394" s="293"/>
      <c r="P394" s="1341"/>
      <c r="Q394" s="667" t="s">
        <v>1716</v>
      </c>
      <c r="R394" s="665"/>
      <c r="S394" s="85"/>
      <c r="T394" s="85"/>
      <c r="U394" s="85"/>
      <c r="V394" s="293"/>
      <c r="X394" s="1341"/>
      <c r="Y394" s="667" t="s">
        <v>1717</v>
      </c>
      <c r="Z394" s="665"/>
      <c r="AA394" s="85"/>
      <c r="AB394" s="85"/>
      <c r="AC394" s="85"/>
      <c r="AD394" s="293"/>
      <c r="AI394" s="9">
        <v>1</v>
      </c>
    </row>
    <row r="395" spans="8:35" ht="21" customHeight="1">
      <c r="H395" s="1341"/>
      <c r="I395" s="667" t="s">
        <v>567</v>
      </c>
      <c r="J395" s="665"/>
      <c r="K395" s="85"/>
      <c r="L395" s="85"/>
      <c r="M395" s="85"/>
      <c r="N395" s="293"/>
      <c r="P395" s="1341"/>
      <c r="Q395" s="667" t="s">
        <v>1718</v>
      </c>
      <c r="R395" s="665"/>
      <c r="S395" s="85"/>
      <c r="T395" s="85"/>
      <c r="U395" s="85"/>
      <c r="V395" s="293"/>
      <c r="X395" s="1341"/>
      <c r="Y395" s="667" t="s">
        <v>1719</v>
      </c>
      <c r="Z395" s="665"/>
      <c r="AA395" s="85"/>
      <c r="AB395" s="85"/>
      <c r="AC395" s="85"/>
      <c r="AD395" s="293"/>
      <c r="AI395" s="9">
        <v>1</v>
      </c>
    </row>
    <row r="396" spans="8:35" ht="21" customHeight="1">
      <c r="H396" s="1341"/>
      <c r="I396" s="670" t="s">
        <v>6</v>
      </c>
      <c r="J396" s="671" t="s">
        <v>78</v>
      </c>
      <c r="K396" s="85"/>
      <c r="L396" s="85"/>
      <c r="M396" s="85"/>
      <c r="N396" s="293"/>
      <c r="P396" s="1341"/>
      <c r="Q396" s="670" t="s">
        <v>6</v>
      </c>
      <c r="R396" s="671" t="s">
        <v>78</v>
      </c>
      <c r="S396" s="85"/>
      <c r="T396" s="85"/>
      <c r="U396" s="85"/>
      <c r="V396" s="293"/>
      <c r="X396" s="1341"/>
      <c r="Y396" s="670" t="s">
        <v>6</v>
      </c>
      <c r="Z396" s="671" t="s">
        <v>78</v>
      </c>
      <c r="AA396" s="85"/>
      <c r="AB396" s="85"/>
      <c r="AC396" s="85"/>
      <c r="AD396" s="293"/>
      <c r="AI396" s="9">
        <v>1</v>
      </c>
    </row>
    <row r="397" spans="8:35" ht="21" customHeight="1">
      <c r="H397" s="1341"/>
      <c r="I397" s="19"/>
      <c r="J397" s="19"/>
      <c r="K397" s="85"/>
      <c r="L397" s="85"/>
      <c r="M397" s="85"/>
      <c r="N397" s="293"/>
      <c r="P397" s="1341"/>
      <c r="Q397" s="19"/>
      <c r="R397" s="19"/>
      <c r="S397" s="85"/>
      <c r="T397" s="85"/>
      <c r="U397" s="85"/>
      <c r="V397" s="293"/>
      <c r="X397" s="1341"/>
      <c r="Y397" s="19"/>
      <c r="Z397" s="19"/>
      <c r="AA397" s="85"/>
      <c r="AB397" s="85"/>
      <c r="AC397" s="85"/>
      <c r="AD397" s="293"/>
      <c r="AI397" s="9">
        <v>1</v>
      </c>
    </row>
    <row r="398" spans="8:35" ht="21" customHeight="1">
      <c r="H398" s="1395"/>
      <c r="I398" s="583" t="s">
        <v>568</v>
      </c>
      <c r="J398" s="583"/>
      <c r="K398" s="583"/>
      <c r="L398" s="85"/>
      <c r="M398" s="85"/>
      <c r="N398" s="293"/>
      <c r="P398" s="1395"/>
      <c r="Q398" s="583" t="s">
        <v>1720</v>
      </c>
      <c r="R398" s="583"/>
      <c r="S398" s="583"/>
      <c r="T398" s="85"/>
      <c r="U398" s="85"/>
      <c r="V398" s="293"/>
      <c r="X398" s="1395"/>
      <c r="Y398" s="583" t="s">
        <v>1721</v>
      </c>
      <c r="Z398" s="583"/>
      <c r="AA398" s="583"/>
      <c r="AB398" s="85"/>
      <c r="AC398" s="85"/>
      <c r="AD398" s="293"/>
      <c r="AI398" s="9">
        <v>1</v>
      </c>
    </row>
    <row r="399" spans="8:35" ht="21" customHeight="1">
      <c r="H399" s="1395"/>
      <c r="I399" s="583" t="s">
        <v>569</v>
      </c>
      <c r="J399" s="583"/>
      <c r="K399" s="583"/>
      <c r="L399" s="85"/>
      <c r="M399" s="85"/>
      <c r="N399" s="293"/>
      <c r="P399" s="1395"/>
      <c r="Q399" s="583" t="s">
        <v>1722</v>
      </c>
      <c r="R399" s="583"/>
      <c r="S399" s="583"/>
      <c r="T399" s="85"/>
      <c r="U399" s="85"/>
      <c r="V399" s="293"/>
      <c r="X399" s="1395"/>
      <c r="Y399" s="583" t="s">
        <v>1723</v>
      </c>
      <c r="Z399" s="583"/>
      <c r="AA399" s="583"/>
      <c r="AB399" s="85"/>
      <c r="AC399" s="85"/>
      <c r="AD399" s="293"/>
      <c r="AI399" s="9">
        <v>1</v>
      </c>
    </row>
    <row r="400" spans="8:35" ht="21" customHeight="1">
      <c r="H400" s="1301"/>
      <c r="I400" s="381"/>
      <c r="J400" s="382"/>
      <c r="K400" s="381"/>
      <c r="L400" s="381"/>
      <c r="M400" s="381"/>
      <c r="N400" s="383"/>
      <c r="P400" s="1301"/>
      <c r="Q400" s="381"/>
      <c r="R400" s="382"/>
      <c r="S400" s="381"/>
      <c r="T400" s="381"/>
      <c r="U400" s="381"/>
      <c r="V400" s="383"/>
      <c r="X400" s="1301"/>
      <c r="Y400" s="381"/>
      <c r="Z400" s="382"/>
      <c r="AA400" s="381"/>
      <c r="AB400" s="381"/>
      <c r="AC400" s="381"/>
      <c r="AD400" s="383"/>
      <c r="AI400" s="9">
        <v>1</v>
      </c>
    </row>
    <row r="401" spans="8:35" ht="21" customHeight="1">
      <c r="H401" s="1341"/>
      <c r="I401" s="25" t="s">
        <v>570</v>
      </c>
      <c r="J401" s="19"/>
      <c r="K401" s="19"/>
      <c r="L401" s="19"/>
      <c r="M401" s="19"/>
      <c r="N401" s="104"/>
      <c r="P401" s="1341"/>
      <c r="Q401" s="1" t="s">
        <v>1724</v>
      </c>
      <c r="R401" s="1"/>
      <c r="S401" s="19"/>
      <c r="T401" s="19"/>
      <c r="U401" s="19"/>
      <c r="V401" s="104"/>
      <c r="X401" s="1341"/>
      <c r="Y401" s="1" t="s">
        <v>1725</v>
      </c>
      <c r="Z401" s="1"/>
      <c r="AA401" s="19"/>
      <c r="AB401" s="19"/>
      <c r="AC401" s="19"/>
      <c r="AD401" s="104"/>
      <c r="AI401" s="9">
        <v>1</v>
      </c>
    </row>
    <row r="402" spans="8:35" ht="21" customHeight="1">
      <c r="H402" s="1341"/>
      <c r="I402" s="19" t="s">
        <v>571</v>
      </c>
      <c r="J402" s="19"/>
      <c r="K402" s="19"/>
      <c r="L402" s="19"/>
      <c r="M402" s="19"/>
      <c r="N402" s="104"/>
      <c r="P402" s="1341"/>
      <c r="Q402" s="1" t="s">
        <v>1726</v>
      </c>
      <c r="R402" s="1"/>
      <c r="S402" s="19"/>
      <c r="T402" s="19"/>
      <c r="U402" s="19"/>
      <c r="V402" s="104"/>
      <c r="X402" s="1341"/>
      <c r="Y402" s="1" t="s">
        <v>1727</v>
      </c>
      <c r="Z402" s="1"/>
      <c r="AA402" s="19"/>
      <c r="AB402" s="19"/>
      <c r="AC402" s="19"/>
      <c r="AD402" s="104"/>
      <c r="AI402" s="9">
        <v>1</v>
      </c>
    </row>
    <row r="403" spans="8:35" ht="21" customHeight="1">
      <c r="H403" s="1341"/>
      <c r="I403" s="19" t="s">
        <v>572</v>
      </c>
      <c r="J403" s="19"/>
      <c r="K403" s="19"/>
      <c r="L403" s="19"/>
      <c r="M403" s="19"/>
      <c r="N403" s="104"/>
      <c r="P403" s="1341"/>
      <c r="Q403" s="1" t="s">
        <v>1728</v>
      </c>
      <c r="R403" s="1"/>
      <c r="S403" s="19"/>
      <c r="T403" s="19"/>
      <c r="U403" s="19"/>
      <c r="V403" s="104"/>
      <c r="X403" s="1341"/>
      <c r="Y403" s="1" t="s">
        <v>1729</v>
      </c>
      <c r="Z403" s="1"/>
      <c r="AA403" s="19"/>
      <c r="AB403" s="19"/>
      <c r="AC403" s="19"/>
      <c r="AD403" s="104"/>
      <c r="AI403" s="9">
        <v>1</v>
      </c>
    </row>
    <row r="404" spans="8:35" ht="21" customHeight="1">
      <c r="H404" s="1341"/>
      <c r="I404" s="19" t="s">
        <v>573</v>
      </c>
      <c r="J404" s="19"/>
      <c r="K404" s="19"/>
      <c r="L404" s="19"/>
      <c r="M404" s="19"/>
      <c r="N404" s="104"/>
      <c r="P404" s="1341"/>
      <c r="Q404" s="1" t="s">
        <v>1730</v>
      </c>
      <c r="R404" s="1"/>
      <c r="S404" s="19"/>
      <c r="T404" s="19"/>
      <c r="U404" s="19"/>
      <c r="V404" s="104"/>
      <c r="X404" s="1341"/>
      <c r="Y404" s="1" t="s">
        <v>1731</v>
      </c>
      <c r="Z404" s="1"/>
      <c r="AA404" s="19"/>
      <c r="AB404" s="19"/>
      <c r="AC404" s="19"/>
      <c r="AD404" s="104"/>
      <c r="AI404" s="9">
        <v>1</v>
      </c>
    </row>
    <row r="405" spans="8:35" ht="21" customHeight="1">
      <c r="H405" s="1341"/>
      <c r="I405" s="19" t="s">
        <v>574</v>
      </c>
      <c r="J405" s="19"/>
      <c r="K405" s="19"/>
      <c r="L405" s="19"/>
      <c r="M405" s="19"/>
      <c r="N405" s="104"/>
      <c r="P405" s="1341"/>
      <c r="Q405" s="1" t="s">
        <v>1732</v>
      </c>
      <c r="R405" s="1"/>
      <c r="S405" s="19"/>
      <c r="T405" s="19"/>
      <c r="U405" s="19"/>
      <c r="V405" s="104"/>
      <c r="X405" s="1341"/>
      <c r="Y405" s="1" t="s">
        <v>1733</v>
      </c>
      <c r="Z405" s="1"/>
      <c r="AA405" s="19"/>
      <c r="AB405" s="19"/>
      <c r="AC405" s="19"/>
      <c r="AD405" s="104"/>
      <c r="AI405" s="9">
        <v>1</v>
      </c>
    </row>
    <row r="406" spans="8:35" ht="21" customHeight="1">
      <c r="H406" s="1341"/>
      <c r="I406" s="19" t="s">
        <v>575</v>
      </c>
      <c r="J406" s="19"/>
      <c r="K406" s="19"/>
      <c r="L406" s="19"/>
      <c r="M406" s="19"/>
      <c r="N406" s="104"/>
      <c r="P406" s="1341"/>
      <c r="Q406" s="1" t="s">
        <v>1734</v>
      </c>
      <c r="R406" s="1"/>
      <c r="S406" s="19"/>
      <c r="T406" s="19"/>
      <c r="U406" s="19"/>
      <c r="V406" s="104"/>
      <c r="X406" s="1341"/>
      <c r="Y406" s="1" t="s">
        <v>1735</v>
      </c>
      <c r="Z406" s="1"/>
      <c r="AA406" s="19"/>
      <c r="AB406" s="19"/>
      <c r="AC406" s="19"/>
      <c r="AD406" s="104"/>
      <c r="AI406" s="9">
        <v>1</v>
      </c>
    </row>
    <row r="407" spans="8:35" ht="21" customHeight="1">
      <c r="H407" s="1341"/>
      <c r="I407" s="19" t="s">
        <v>576</v>
      </c>
      <c r="J407" s="19"/>
      <c r="K407" s="19"/>
      <c r="L407" s="19"/>
      <c r="M407" s="19"/>
      <c r="N407" s="104"/>
      <c r="P407" s="1341"/>
      <c r="Q407" s="1" t="s">
        <v>1736</v>
      </c>
      <c r="R407" s="1"/>
      <c r="S407" s="19"/>
      <c r="T407" s="19"/>
      <c r="U407" s="19"/>
      <c r="V407" s="104"/>
      <c r="X407" s="1341"/>
      <c r="Y407" s="1" t="s">
        <v>1737</v>
      </c>
      <c r="Z407" s="1"/>
      <c r="AA407" s="19"/>
      <c r="AB407" s="19"/>
      <c r="AC407" s="19"/>
      <c r="AD407" s="104"/>
      <c r="AI407" s="9">
        <v>1</v>
      </c>
    </row>
    <row r="408" spans="8:35" ht="21" customHeight="1">
      <c r="H408" s="1341"/>
      <c r="I408" s="19" t="s">
        <v>577</v>
      </c>
      <c r="J408" s="19"/>
      <c r="K408" s="19"/>
      <c r="L408" s="19"/>
      <c r="M408" s="19"/>
      <c r="N408" s="104"/>
      <c r="P408" s="1341"/>
      <c r="Q408" s="1" t="s">
        <v>1738</v>
      </c>
      <c r="R408" s="1"/>
      <c r="S408" s="19"/>
      <c r="T408" s="19"/>
      <c r="U408" s="19"/>
      <c r="V408" s="104"/>
      <c r="X408" s="1341"/>
      <c r="Y408" s="1" t="s">
        <v>1739</v>
      </c>
      <c r="Z408" s="1"/>
      <c r="AA408" s="19"/>
      <c r="AB408" s="19"/>
      <c r="AC408" s="19"/>
      <c r="AD408" s="104"/>
      <c r="AI408" s="9">
        <v>1</v>
      </c>
    </row>
    <row r="409" spans="8:35" ht="21" customHeight="1">
      <c r="H409" s="1341"/>
      <c r="I409" s="672" t="s">
        <v>41</v>
      </c>
      <c r="J409" s="19"/>
      <c r="K409" s="19"/>
      <c r="L409" s="19"/>
      <c r="M409" s="19"/>
      <c r="N409" s="104"/>
      <c r="P409" s="1341"/>
      <c r="Q409" s="1396" t="s">
        <v>41</v>
      </c>
      <c r="R409" s="1"/>
      <c r="S409" s="19"/>
      <c r="T409" s="19"/>
      <c r="U409" s="19"/>
      <c r="V409" s="104"/>
      <c r="X409" s="1341"/>
      <c r="Y409" s="1396" t="s">
        <v>41</v>
      </c>
      <c r="Z409" s="1"/>
      <c r="AA409" s="19"/>
      <c r="AB409" s="19"/>
      <c r="AC409" s="19"/>
      <c r="AD409" s="104"/>
      <c r="AI409" s="9">
        <v>1</v>
      </c>
    </row>
    <row r="410" spans="8:35" ht="21" customHeight="1">
      <c r="H410" s="1341"/>
      <c r="I410" s="673" t="str">
        <f>ROWS(I410:I410)&amp;" ►"</f>
        <v>1 ►</v>
      </c>
      <c r="J410" s="19" t="str">
        <f ca="1">_xlfn.FORMULATEXT(I410)</f>
        <v>=LIGNES(I410:I410)&amp;" ►"</v>
      </c>
      <c r="K410" s="19"/>
      <c r="L410" s="19"/>
      <c r="M410" s="19"/>
      <c r="N410" s="104"/>
      <c r="P410" s="1341"/>
      <c r="Q410" s="1059" t="str">
        <f>ROWS(Q410:Q410)&amp;" ►"</f>
        <v>1 ►</v>
      </c>
      <c r="R410" s="1" t="str">
        <f ca="1">_xlfn.FORMULATEXT(Q410)</f>
        <v>=LIGNES(Q410:Q410)&amp;" ►"</v>
      </c>
      <c r="S410" s="19"/>
      <c r="T410" s="19"/>
      <c r="U410" s="19"/>
      <c r="V410" s="104"/>
      <c r="X410" s="1341"/>
      <c r="Y410" s="1059" t="str">
        <f>ROWS(Y410:Y410)&amp;" ►"</f>
        <v>1 ►</v>
      </c>
      <c r="Z410" s="1" t="str">
        <f ca="1">_xlfn.FORMULATEXT(Y410)</f>
        <v>=LIGNES(Y410:Y410)&amp;" ►"</v>
      </c>
      <c r="AA410" s="19"/>
      <c r="AB410" s="19"/>
      <c r="AC410" s="19"/>
      <c r="AD410" s="104"/>
      <c r="AI410" s="9">
        <v>1</v>
      </c>
    </row>
    <row r="411" spans="8:35" ht="21" customHeight="1">
      <c r="H411" s="1341"/>
      <c r="I411" s="673" t="str">
        <f>ROWS(I410:I411)&amp;" ►"</f>
        <v>2 ►</v>
      </c>
      <c r="J411" s="19" t="str">
        <f t="shared" ref="J411:J412" ca="1" si="7">_xlfn.FORMULATEXT(I411)</f>
        <v>=LIGNES(I410:I411)&amp;" ►"</v>
      </c>
      <c r="K411" s="19"/>
      <c r="L411" s="19"/>
      <c r="M411" s="19"/>
      <c r="N411" s="104"/>
      <c r="P411" s="1341"/>
      <c r="Q411" s="1062" t="str">
        <f>ROWS(Q410:Q411)&amp;" ►"</f>
        <v>2 ►</v>
      </c>
      <c r="R411" s="1" t="str">
        <f t="shared" ref="R411:R412" ca="1" si="8">_xlfn.FORMULATEXT(Q411)</f>
        <v>=LIGNES(Q410:Q411)&amp;" ►"</v>
      </c>
      <c r="S411" s="19"/>
      <c r="T411" s="19"/>
      <c r="U411" s="19"/>
      <c r="V411" s="104"/>
      <c r="X411" s="1341"/>
      <c r="Y411" s="1062" t="str">
        <f>ROWS(Y410:Y411)&amp;" ►"</f>
        <v>2 ►</v>
      </c>
      <c r="Z411" s="1" t="str">
        <f t="shared" ref="Z411:Z412" ca="1" si="9">_xlfn.FORMULATEXT(Y411)</f>
        <v>=LIGNES(Y410:Y411)&amp;" ►"</v>
      </c>
      <c r="AA411" s="19"/>
      <c r="AB411" s="19"/>
      <c r="AC411" s="19"/>
      <c r="AD411" s="104"/>
      <c r="AI411" s="9">
        <v>1</v>
      </c>
    </row>
    <row r="412" spans="8:35" ht="21" customHeight="1">
      <c r="H412" s="1341"/>
      <c r="I412" s="673" t="str">
        <f>ROWS(I410:I412)&amp;" ►"</f>
        <v>3 ►</v>
      </c>
      <c r="J412" s="19" t="str">
        <f t="shared" ca="1" si="7"/>
        <v>=LIGNES(I410:I412)&amp;" ►"</v>
      </c>
      <c r="K412" s="19"/>
      <c r="L412" s="19"/>
      <c r="M412" s="19"/>
      <c r="N412" s="104"/>
      <c r="P412" s="1341"/>
      <c r="Q412" s="1062" t="str">
        <f>ROWS(Q410:Q412)&amp;" ►"</f>
        <v>3 ►</v>
      </c>
      <c r="R412" s="1" t="str">
        <f t="shared" ca="1" si="8"/>
        <v>=LIGNES(Q410:Q412)&amp;" ►"</v>
      </c>
      <c r="S412" s="19"/>
      <c r="T412" s="19"/>
      <c r="U412" s="19"/>
      <c r="V412" s="104"/>
      <c r="X412" s="1341"/>
      <c r="Y412" s="1062" t="str">
        <f>ROWS(Y410:Y412)&amp;" ►"</f>
        <v>3 ►</v>
      </c>
      <c r="Z412" s="1" t="str">
        <f t="shared" ca="1" si="9"/>
        <v>=LIGNES(Y410:Y412)&amp;" ►"</v>
      </c>
      <c r="AA412" s="19"/>
      <c r="AB412" s="19"/>
      <c r="AC412" s="19"/>
      <c r="AD412" s="104"/>
      <c r="AI412" s="9">
        <v>1</v>
      </c>
    </row>
    <row r="413" spans="8:35" ht="21" customHeight="1">
      <c r="H413" s="1341"/>
      <c r="I413" s="19"/>
      <c r="J413" s="19"/>
      <c r="K413" s="19"/>
      <c r="L413" s="19"/>
      <c r="M413" s="19"/>
      <c r="N413" s="104"/>
      <c r="P413" s="1341"/>
      <c r="Q413" s="19"/>
      <c r="R413" s="19"/>
      <c r="S413" s="19"/>
      <c r="T413" s="19"/>
      <c r="U413" s="19"/>
      <c r="V413" s="104"/>
      <c r="X413" s="1341"/>
      <c r="Y413" s="19"/>
      <c r="Z413" s="19"/>
      <c r="AA413" s="19"/>
      <c r="AB413" s="19"/>
      <c r="AC413" s="19"/>
      <c r="AD413" s="104"/>
      <c r="AI413" s="9">
        <v>1</v>
      </c>
    </row>
    <row r="414" spans="8:35" ht="21" customHeight="1" thickBot="1">
      <c r="H414" s="1301"/>
      <c r="I414" s="381"/>
      <c r="J414" s="382"/>
      <c r="K414" s="381"/>
      <c r="L414" s="381"/>
      <c r="M414" s="381"/>
      <c r="N414" s="383"/>
      <c r="P414" s="1301"/>
      <c r="Q414" s="381"/>
      <c r="R414" s="382"/>
      <c r="S414" s="381"/>
      <c r="T414" s="381"/>
      <c r="U414" s="381"/>
      <c r="V414" s="383"/>
      <c r="X414" s="1301"/>
      <c r="Y414" s="381"/>
      <c r="Z414" s="382"/>
      <c r="AA414" s="381"/>
      <c r="AB414" s="381"/>
      <c r="AC414" s="381"/>
      <c r="AD414" s="383"/>
      <c r="AI414" s="9">
        <v>1</v>
      </c>
    </row>
    <row r="415" spans="8:35" ht="21" customHeight="1">
      <c r="H415" s="674"/>
      <c r="I415" s="675"/>
      <c r="J415" s="675"/>
      <c r="K415" s="675"/>
      <c r="L415" s="675"/>
      <c r="M415" s="675"/>
      <c r="N415" s="676"/>
      <c r="P415" s="674"/>
      <c r="Q415" s="675"/>
      <c r="R415" s="675"/>
      <c r="S415" s="675"/>
      <c r="T415" s="675"/>
      <c r="U415" s="675"/>
      <c r="V415" s="676"/>
      <c r="X415" s="674"/>
      <c r="Y415" s="675"/>
      <c r="Z415" s="675"/>
      <c r="AA415" s="675"/>
      <c r="AB415" s="675"/>
      <c r="AC415" s="675"/>
      <c r="AD415" s="676"/>
      <c r="AI415" s="9">
        <v>1</v>
      </c>
    </row>
    <row r="416" spans="8:35" ht="21" customHeight="1">
      <c r="H416" s="1397" t="s">
        <v>578</v>
      </c>
      <c r="I416" s="19"/>
      <c r="J416" s="19"/>
      <c r="K416" s="19"/>
      <c r="L416" s="19"/>
      <c r="M416" s="19"/>
      <c r="N416" s="104"/>
      <c r="P416" s="1397" t="s">
        <v>578</v>
      </c>
      <c r="Q416" s="19"/>
      <c r="R416" s="19"/>
      <c r="S416" s="19"/>
      <c r="T416" s="19"/>
      <c r="U416" s="19"/>
      <c r="V416" s="104"/>
      <c r="X416" s="1397" t="s">
        <v>578</v>
      </c>
      <c r="Y416" s="19"/>
      <c r="Z416" s="19"/>
      <c r="AA416" s="19"/>
      <c r="AB416" s="19"/>
      <c r="AC416" s="19"/>
      <c r="AD416" s="104"/>
      <c r="AI416" s="9">
        <v>1</v>
      </c>
    </row>
    <row r="417" spans="8:35" ht="21" customHeight="1">
      <c r="H417" s="1341"/>
      <c r="I417" s="19"/>
      <c r="J417" s="19"/>
      <c r="K417" s="19"/>
      <c r="L417" s="19"/>
      <c r="M417" s="19"/>
      <c r="N417" s="104"/>
      <c r="P417" s="1341"/>
      <c r="Q417" s="19"/>
      <c r="R417" s="19"/>
      <c r="S417" s="19"/>
      <c r="T417" s="19"/>
      <c r="U417" s="19"/>
      <c r="V417" s="104"/>
      <c r="X417" s="1341"/>
      <c r="Y417" s="19"/>
      <c r="Z417" s="19"/>
      <c r="AA417" s="19"/>
      <c r="AB417" s="19"/>
      <c r="AC417" s="19"/>
      <c r="AD417" s="104"/>
      <c r="AI417" s="9">
        <v>1</v>
      </c>
    </row>
    <row r="418" spans="8:35" ht="21" customHeight="1">
      <c r="H418" s="1398" t="str">
        <f>"▼ colonne "&amp;SUBSTITUTE(ADDRESS(1,COLUMN(),4),"1","")</f>
        <v>▼ colonne H</v>
      </c>
      <c r="I418" s="19"/>
      <c r="J418" s="19"/>
      <c r="K418" s="19"/>
      <c r="L418" s="19"/>
      <c r="M418" s="19"/>
      <c r="N418" s="104"/>
      <c r="P418" s="1398" t="str">
        <f>"▼ Column "&amp;SUBSTITUTE(ADDRESS(1,COLUMN(),4),"1","")</f>
        <v>▼ Column P</v>
      </c>
      <c r="Q418" s="19"/>
      <c r="R418" s="19"/>
      <c r="S418" s="19"/>
      <c r="T418" s="19"/>
      <c r="U418" s="19"/>
      <c r="V418" s="104"/>
      <c r="X418" s="1398" t="str">
        <f>"▼ Columna "&amp;SUBSTITUTE(ADDRESS(1,COLUMN(),4),"1","")</f>
        <v>▼ Columna X</v>
      </c>
      <c r="Y418" s="19"/>
      <c r="Z418" s="19"/>
      <c r="AA418" s="19"/>
      <c r="AB418" s="19"/>
      <c r="AC418" s="19"/>
      <c r="AD418" s="104"/>
      <c r="AI418" s="9">
        <v>1</v>
      </c>
    </row>
    <row r="419" spans="8:35" ht="21" customHeight="1">
      <c r="H419" s="1399" t="s">
        <v>579</v>
      </c>
      <c r="I419" s="677"/>
      <c r="J419" s="677"/>
      <c r="K419" s="677"/>
      <c r="L419" s="677"/>
      <c r="M419" s="677"/>
      <c r="N419" s="678"/>
      <c r="P419" s="1399" t="s">
        <v>579</v>
      </c>
      <c r="Q419" s="677"/>
      <c r="R419" s="677"/>
      <c r="S419" s="677"/>
      <c r="T419" s="677"/>
      <c r="U419" s="677"/>
      <c r="V419" s="678"/>
      <c r="X419" s="1399" t="s">
        <v>579</v>
      </c>
      <c r="Y419" s="677"/>
      <c r="Z419" s="677"/>
      <c r="AA419" s="677"/>
      <c r="AB419" s="677"/>
      <c r="AC419" s="677"/>
      <c r="AD419" s="678"/>
      <c r="AI419" s="9">
        <v>1</v>
      </c>
    </row>
    <row r="420" spans="8:35" ht="21" customHeight="1">
      <c r="H420" s="1400" t="str">
        <f>"cliquez sur la colonne "&amp;SUBSTITUTE(ADDRESS(1,COLUMN(),4),"1","")</f>
        <v>cliquez sur la colonne H</v>
      </c>
      <c r="I420" s="679"/>
      <c r="J420" s="679"/>
      <c r="K420" s="679"/>
      <c r="L420" s="679"/>
      <c r="M420" s="677"/>
      <c r="N420" s="678"/>
      <c r="P420" s="1400" t="str">
        <f>"Click on column "&amp;SUBSTITUTE(ADDRESS(1,COLUMN(),4),"1","")</f>
        <v>Click on column P</v>
      </c>
      <c r="Q420" s="679"/>
      <c r="R420" s="679"/>
      <c r="S420" s="679"/>
      <c r="T420" s="679"/>
      <c r="U420" s="677"/>
      <c r="V420" s="678"/>
      <c r="X420" s="1400" t="str">
        <f>"Haz clic en la columna "&amp;SUBSTITUTE(ADDRESS(1,COLUMN(),4),"1","")</f>
        <v>Haz clic en la columna X</v>
      </c>
      <c r="Y420" s="679"/>
      <c r="Z420" s="679"/>
      <c r="AA420" s="679"/>
      <c r="AB420" s="679"/>
      <c r="AC420" s="677"/>
      <c r="AD420" s="678"/>
      <c r="AI420" s="9">
        <v>1</v>
      </c>
    </row>
    <row r="421" spans="8:35" ht="21" customHeight="1">
      <c r="H421" s="1401" t="s">
        <v>580</v>
      </c>
      <c r="I421" s="679"/>
      <c r="J421" s="679"/>
      <c r="K421" s="679"/>
      <c r="L421" s="679"/>
      <c r="M421" s="677"/>
      <c r="N421" s="678"/>
      <c r="P421" s="1401" t="s">
        <v>1740</v>
      </c>
      <c r="Q421" s="679"/>
      <c r="R421" s="679"/>
      <c r="S421" s="679"/>
      <c r="T421" s="679"/>
      <c r="U421" s="677"/>
      <c r="V421" s="678"/>
      <c r="X421" s="1401" t="s">
        <v>1741</v>
      </c>
      <c r="Y421" s="679"/>
      <c r="Z421" s="679"/>
      <c r="AA421" s="679"/>
      <c r="AB421" s="679"/>
      <c r="AC421" s="677"/>
      <c r="AD421" s="678"/>
      <c r="AI421" s="9">
        <v>1</v>
      </c>
    </row>
    <row r="422" spans="8:35" ht="21" customHeight="1">
      <c r="H422" s="1402" t="s">
        <v>581</v>
      </c>
      <c r="I422" s="679"/>
      <c r="J422" s="679"/>
      <c r="K422" s="679"/>
      <c r="L422" s="679"/>
      <c r="M422" s="677"/>
      <c r="N422" s="678"/>
      <c r="P422" s="1402" t="s">
        <v>1742</v>
      </c>
      <c r="Q422" s="679"/>
      <c r="R422" s="679"/>
      <c r="S422" s="679"/>
      <c r="T422" s="679"/>
      <c r="U422" s="677"/>
      <c r="V422" s="678"/>
      <c r="X422" s="1402" t="s">
        <v>1743</v>
      </c>
      <c r="Y422" s="679"/>
      <c r="Z422" s="679"/>
      <c r="AA422" s="679"/>
      <c r="AB422" s="679"/>
      <c r="AC422" s="677"/>
      <c r="AD422" s="678"/>
      <c r="AI422" s="9">
        <v>1</v>
      </c>
    </row>
    <row r="423" spans="8:35" ht="21" customHeight="1">
      <c r="H423" s="1403" t="s">
        <v>582</v>
      </c>
      <c r="I423" s="680"/>
      <c r="J423" s="680"/>
      <c r="K423" s="680"/>
      <c r="L423" s="680"/>
      <c r="M423" s="677"/>
      <c r="N423" s="678"/>
      <c r="P423" s="1403" t="s">
        <v>582</v>
      </c>
      <c r="Q423" s="680"/>
      <c r="R423" s="680"/>
      <c r="S423" s="680"/>
      <c r="T423" s="680"/>
      <c r="U423" s="677"/>
      <c r="V423" s="678"/>
      <c r="X423" s="1403" t="s">
        <v>582</v>
      </c>
      <c r="Y423" s="680"/>
      <c r="Z423" s="680"/>
      <c r="AA423" s="680"/>
      <c r="AB423" s="680"/>
      <c r="AC423" s="677"/>
      <c r="AD423" s="678"/>
      <c r="AI423" s="9">
        <v>1</v>
      </c>
    </row>
    <row r="424" spans="8:35" ht="21" customHeight="1">
      <c r="H424" s="1404" t="s">
        <v>583</v>
      </c>
      <c r="I424" s="681"/>
      <c r="J424" s="681"/>
      <c r="K424" s="681"/>
      <c r="L424" s="681"/>
      <c r="M424" s="677"/>
      <c r="N424" s="678"/>
      <c r="P424" s="1404" t="s">
        <v>1744</v>
      </c>
      <c r="Q424" s="681"/>
      <c r="R424" s="681"/>
      <c r="S424" s="681"/>
      <c r="T424" s="681"/>
      <c r="U424" s="677"/>
      <c r="V424" s="678"/>
      <c r="X424" s="1404" t="s">
        <v>1745</v>
      </c>
      <c r="Y424" s="681"/>
      <c r="Z424" s="681"/>
      <c r="AA424" s="681"/>
      <c r="AB424" s="681"/>
      <c r="AC424" s="677"/>
      <c r="AD424" s="678"/>
      <c r="AI424" s="9">
        <v>1</v>
      </c>
    </row>
    <row r="425" spans="8:35" ht="21" customHeight="1">
      <c r="H425" s="1404" t="s">
        <v>584</v>
      </c>
      <c r="I425" s="681"/>
      <c r="J425" s="681"/>
      <c r="K425" s="681"/>
      <c r="L425" s="681"/>
      <c r="M425" s="677"/>
      <c r="N425" s="678"/>
      <c r="P425" s="1404" t="s">
        <v>1746</v>
      </c>
      <c r="Q425" s="681"/>
      <c r="R425" s="681"/>
      <c r="S425" s="681"/>
      <c r="T425" s="681"/>
      <c r="U425" s="677"/>
      <c r="V425" s="678"/>
      <c r="X425" s="1404" t="s">
        <v>1747</v>
      </c>
      <c r="Y425" s="681"/>
      <c r="Z425" s="681"/>
      <c r="AA425" s="681"/>
      <c r="AB425" s="681"/>
      <c r="AC425" s="677"/>
      <c r="AD425" s="678"/>
      <c r="AI425" s="9">
        <v>1</v>
      </c>
    </row>
    <row r="426" spans="8:35" ht="21" customHeight="1">
      <c r="H426" s="1403" t="s">
        <v>585</v>
      </c>
      <c r="I426" s="680"/>
      <c r="J426" s="680"/>
      <c r="K426" s="680"/>
      <c r="L426" s="680"/>
      <c r="M426" s="677"/>
      <c r="N426" s="678"/>
      <c r="P426" s="1403" t="s">
        <v>585</v>
      </c>
      <c r="Q426" s="680"/>
      <c r="R426" s="680"/>
      <c r="S426" s="680"/>
      <c r="T426" s="680"/>
      <c r="U426" s="677"/>
      <c r="V426" s="678"/>
      <c r="X426" s="1403" t="s">
        <v>585</v>
      </c>
      <c r="Y426" s="680"/>
      <c r="Z426" s="680"/>
      <c r="AA426" s="680"/>
      <c r="AB426" s="680"/>
      <c r="AC426" s="677"/>
      <c r="AD426" s="678"/>
      <c r="AI426" s="9">
        <v>1</v>
      </c>
    </row>
    <row r="427" spans="8:35" ht="21" customHeight="1">
      <c r="H427" s="1403" t="s">
        <v>586</v>
      </c>
      <c r="I427" s="680"/>
      <c r="J427" s="680"/>
      <c r="K427" s="680"/>
      <c r="L427" s="680"/>
      <c r="M427" s="677"/>
      <c r="N427" s="678"/>
      <c r="P427" s="1403" t="s">
        <v>586</v>
      </c>
      <c r="Q427" s="680"/>
      <c r="R427" s="680"/>
      <c r="S427" s="680"/>
      <c r="T427" s="680"/>
      <c r="U427" s="677"/>
      <c r="V427" s="678"/>
      <c r="X427" s="1403" t="s">
        <v>586</v>
      </c>
      <c r="Y427" s="680"/>
      <c r="Z427" s="680"/>
      <c r="AA427" s="680"/>
      <c r="AB427" s="680"/>
      <c r="AC427" s="677"/>
      <c r="AD427" s="678"/>
      <c r="AI427" s="9">
        <v>1</v>
      </c>
    </row>
    <row r="428" spans="8:35" ht="21" customHeight="1">
      <c r="H428" s="1405"/>
      <c r="I428" s="682" t="s">
        <v>78</v>
      </c>
      <c r="J428" s="682" t="s">
        <v>94</v>
      </c>
      <c r="K428" s="682" t="s">
        <v>587</v>
      </c>
      <c r="L428" s="682" t="s">
        <v>588</v>
      </c>
      <c r="M428" s="677"/>
      <c r="N428" s="678"/>
      <c r="P428" s="1405"/>
      <c r="Q428" s="682" t="s">
        <v>78</v>
      </c>
      <c r="R428" s="682" t="s">
        <v>94</v>
      </c>
      <c r="S428" s="682" t="s">
        <v>587</v>
      </c>
      <c r="T428" s="682" t="s">
        <v>588</v>
      </c>
      <c r="U428" s="677"/>
      <c r="V428" s="678"/>
      <c r="X428" s="1405"/>
      <c r="Y428" s="682" t="s">
        <v>78</v>
      </c>
      <c r="Z428" s="682" t="s">
        <v>94</v>
      </c>
      <c r="AA428" s="682" t="s">
        <v>587</v>
      </c>
      <c r="AB428" s="682" t="s">
        <v>588</v>
      </c>
      <c r="AC428" s="677"/>
      <c r="AD428" s="678"/>
      <c r="AI428" s="9">
        <v>1</v>
      </c>
    </row>
    <row r="429" spans="8:35" ht="21" customHeight="1">
      <c r="H429" s="1406">
        <v>19</v>
      </c>
      <c r="I429" s="683">
        <v>18</v>
      </c>
      <c r="J429" s="683">
        <v>25</v>
      </c>
      <c r="K429" s="683">
        <v>16</v>
      </c>
      <c r="L429" s="683">
        <v>16</v>
      </c>
      <c r="M429" s="683">
        <v>31</v>
      </c>
      <c r="N429" s="684">
        <v>36</v>
      </c>
      <c r="P429" s="1406">
        <v>19</v>
      </c>
      <c r="Q429" s="683">
        <v>18</v>
      </c>
      <c r="R429" s="683">
        <v>25</v>
      </c>
      <c r="S429" s="683">
        <v>16</v>
      </c>
      <c r="T429" s="683">
        <v>16</v>
      </c>
      <c r="U429" s="683">
        <v>31</v>
      </c>
      <c r="V429" s="684">
        <v>36</v>
      </c>
      <c r="X429" s="1406">
        <v>19</v>
      </c>
      <c r="Y429" s="683">
        <v>18</v>
      </c>
      <c r="Z429" s="683">
        <v>25</v>
      </c>
      <c r="AA429" s="683">
        <v>16</v>
      </c>
      <c r="AB429" s="683">
        <v>16</v>
      </c>
      <c r="AC429" s="683">
        <v>31</v>
      </c>
      <c r="AD429" s="684">
        <v>36</v>
      </c>
      <c r="AI429" s="9">
        <v>1</v>
      </c>
    </row>
    <row r="430" spans="8:35" ht="21" customHeight="1" thickBot="1">
      <c r="H430" s="685">
        <f t="shared" ref="H430:AD430" ca="1" si="10">CELL("largeur",H430)</f>
        <v>19</v>
      </c>
      <c r="I430" s="686">
        <f t="shared" ca="1" si="10"/>
        <v>18</v>
      </c>
      <c r="J430" s="686">
        <f t="shared" ca="1" si="10"/>
        <v>25</v>
      </c>
      <c r="K430" s="686">
        <f t="shared" ca="1" si="10"/>
        <v>18</v>
      </c>
      <c r="L430" s="686">
        <f t="shared" ca="1" si="10"/>
        <v>16</v>
      </c>
      <c r="M430" s="686">
        <f t="shared" ca="1" si="10"/>
        <v>31</v>
      </c>
      <c r="N430" s="687">
        <f t="shared" ca="1" si="10"/>
        <v>46</v>
      </c>
      <c r="P430" s="685">
        <f t="shared" ca="1" si="10"/>
        <v>19</v>
      </c>
      <c r="Q430" s="686">
        <f t="shared" ca="1" si="10"/>
        <v>18</v>
      </c>
      <c r="R430" s="686">
        <f t="shared" ca="1" si="10"/>
        <v>25</v>
      </c>
      <c r="S430" s="686">
        <f t="shared" ca="1" si="10"/>
        <v>18</v>
      </c>
      <c r="T430" s="686">
        <f t="shared" ca="1" si="10"/>
        <v>16</v>
      </c>
      <c r="U430" s="686">
        <f t="shared" ca="1" si="10"/>
        <v>31</v>
      </c>
      <c r="V430" s="687">
        <f t="shared" ca="1" si="10"/>
        <v>46</v>
      </c>
      <c r="X430" s="685">
        <f t="shared" ca="1" si="10"/>
        <v>19</v>
      </c>
      <c r="Y430" s="686">
        <f t="shared" ca="1" si="10"/>
        <v>18</v>
      </c>
      <c r="Z430" s="686">
        <f t="shared" ca="1" si="10"/>
        <v>25</v>
      </c>
      <c r="AA430" s="686">
        <f t="shared" ca="1" si="10"/>
        <v>18</v>
      </c>
      <c r="AB430" s="686">
        <f t="shared" ca="1" si="10"/>
        <v>16</v>
      </c>
      <c r="AC430" s="686">
        <f t="shared" ca="1" si="10"/>
        <v>31</v>
      </c>
      <c r="AD430" s="687">
        <f t="shared" ca="1" si="10"/>
        <v>46</v>
      </c>
      <c r="AI430" s="9">
        <v>1</v>
      </c>
    </row>
    <row r="431" spans="8:35">
      <c r="AI431" s="9">
        <v>1</v>
      </c>
    </row>
    <row r="432" spans="8:35" ht="21">
      <c r="I432" s="85"/>
      <c r="J432" s="945" t="s">
        <v>626</v>
      </c>
      <c r="K432" s="946"/>
      <c r="AI432" s="9">
        <v>1</v>
      </c>
    </row>
    <row r="433" spans="1:35" ht="21">
      <c r="I433" s="76" t="s">
        <v>92</v>
      </c>
      <c r="J433" s="947" t="s">
        <v>627</v>
      </c>
      <c r="K433" s="948"/>
      <c r="AI433" s="9">
        <v>1</v>
      </c>
    </row>
    <row r="434" spans="1:35" ht="15.75">
      <c r="I434" s="76" t="s">
        <v>92</v>
      </c>
      <c r="J434" s="947" t="s">
        <v>628</v>
      </c>
      <c r="K434" s="82"/>
      <c r="AI434" s="9">
        <v>1</v>
      </c>
    </row>
    <row r="435" spans="1:35" ht="15.75">
      <c r="I435" s="76" t="s">
        <v>92</v>
      </c>
      <c r="J435" s="947" t="s">
        <v>629</v>
      </c>
      <c r="K435" s="949"/>
      <c r="AI435" s="9">
        <v>1</v>
      </c>
    </row>
    <row r="436" spans="1:35" ht="15.75">
      <c r="I436" s="76" t="s">
        <v>92</v>
      </c>
      <c r="J436" s="947" t="s">
        <v>630</v>
      </c>
      <c r="K436" s="945"/>
      <c r="AI436" s="9">
        <v>1</v>
      </c>
    </row>
    <row r="437" spans="1:35" ht="15.75">
      <c r="I437" s="76" t="s">
        <v>92</v>
      </c>
      <c r="J437" s="947" t="s">
        <v>631</v>
      </c>
      <c r="K437" s="82"/>
      <c r="AI437" s="9">
        <v>1</v>
      </c>
    </row>
    <row r="438" spans="1:35" ht="15.75">
      <c r="I438" s="949"/>
      <c r="J438" s="950"/>
      <c r="K438" s="951"/>
      <c r="AI438" s="9">
        <v>1</v>
      </c>
    </row>
    <row r="439" spans="1:35" ht="15.75">
      <c r="I439" s="76" t="s">
        <v>92</v>
      </c>
      <c r="J439" s="952" t="s">
        <v>632</v>
      </c>
      <c r="K439" s="953" t="s">
        <v>633</v>
      </c>
      <c r="AI439" s="9">
        <v>1</v>
      </c>
    </row>
    <row r="440" spans="1:35" ht="15.75">
      <c r="I440" s="76" t="s">
        <v>92</v>
      </c>
      <c r="J440" s="952" t="s">
        <v>634</v>
      </c>
      <c r="K440" s="953" t="s">
        <v>635</v>
      </c>
      <c r="AI440" s="9">
        <v>1</v>
      </c>
    </row>
    <row r="441" spans="1:35" ht="21" customHeight="1">
      <c r="AI441" s="9">
        <v>1</v>
      </c>
    </row>
    <row r="442" spans="1:35">
      <c r="AI442" s="966" t="s">
        <v>299</v>
      </c>
    </row>
    <row r="443" spans="1:35">
      <c r="A443" s="9">
        <v>1</v>
      </c>
      <c r="B443" s="9">
        <v>1</v>
      </c>
      <c r="H443" s="9">
        <v>1</v>
      </c>
      <c r="I443" s="9">
        <v>1</v>
      </c>
      <c r="J443" s="9">
        <v>1</v>
      </c>
      <c r="K443" s="9">
        <v>1</v>
      </c>
      <c r="L443" s="9">
        <v>1</v>
      </c>
      <c r="M443" s="9">
        <v>1</v>
      </c>
      <c r="N443" s="9">
        <v>1</v>
      </c>
      <c r="O443" s="9">
        <v>1</v>
      </c>
      <c r="P443" s="9">
        <v>1</v>
      </c>
      <c r="Q443" s="9">
        <v>1</v>
      </c>
      <c r="R443" s="9">
        <v>1</v>
      </c>
      <c r="S443" s="9">
        <v>1</v>
      </c>
      <c r="T443" s="9">
        <v>1</v>
      </c>
      <c r="U443" s="9">
        <v>1</v>
      </c>
      <c r="V443" s="9">
        <v>1</v>
      </c>
      <c r="W443" s="9">
        <v>1</v>
      </c>
      <c r="X443" s="9">
        <v>1</v>
      </c>
      <c r="Y443" s="9">
        <v>1</v>
      </c>
      <c r="Z443" s="9">
        <v>1</v>
      </c>
      <c r="AA443" s="9">
        <v>1</v>
      </c>
      <c r="AB443" s="9">
        <v>1</v>
      </c>
      <c r="AC443" s="9">
        <v>1</v>
      </c>
      <c r="AD443" s="9">
        <v>1</v>
      </c>
      <c r="AE443" s="9">
        <v>1</v>
      </c>
      <c r="AF443" s="9">
        <v>1</v>
      </c>
      <c r="AG443" s="9">
        <v>1</v>
      </c>
      <c r="AH443" s="9">
        <v>1</v>
      </c>
      <c r="AI443" s="10" t="str">
        <f>ADDRESS(ROW(),COLUMN(),4)</f>
        <v>AI443</v>
      </c>
    </row>
  </sheetData>
  <mergeCells count="194">
    <mergeCell ref="H8:N10"/>
    <mergeCell ref="P8:V10"/>
    <mergeCell ref="X8:AD10"/>
    <mergeCell ref="N51:N53"/>
    <mergeCell ref="V51:V53"/>
    <mergeCell ref="AD51:AD53"/>
    <mergeCell ref="I53:L54"/>
    <mergeCell ref="Q53:T54"/>
    <mergeCell ref="Y53:AB54"/>
    <mergeCell ref="M33:N34"/>
    <mergeCell ref="U33:V34"/>
    <mergeCell ref="AC33:AD34"/>
    <mergeCell ref="M35:N36"/>
    <mergeCell ref="U35:V36"/>
    <mergeCell ref="AC35:AD36"/>
    <mergeCell ref="H77:H80"/>
    <mergeCell ref="I77:N78"/>
    <mergeCell ref="P77:P80"/>
    <mergeCell ref="Q77:V78"/>
    <mergeCell ref="X77:X80"/>
    <mergeCell ref="Y77:AD78"/>
    <mergeCell ref="I62:I67"/>
    <mergeCell ref="Q62:Q67"/>
    <mergeCell ref="Y62:Y67"/>
    <mergeCell ref="J103:J104"/>
    <mergeCell ref="K103:K104"/>
    <mergeCell ref="L103:L104"/>
    <mergeCell ref="M103:M104"/>
    <mergeCell ref="R103:R104"/>
    <mergeCell ref="S103:S104"/>
    <mergeCell ref="T103:T104"/>
    <mergeCell ref="K98:K99"/>
    <mergeCell ref="L98:L99"/>
    <mergeCell ref="M98:M99"/>
    <mergeCell ref="S98:S99"/>
    <mergeCell ref="T98:T99"/>
    <mergeCell ref="U103:U104"/>
    <mergeCell ref="Z103:Z104"/>
    <mergeCell ref="AA103:AA104"/>
    <mergeCell ref="AB103:AB104"/>
    <mergeCell ref="AC103:AC104"/>
    <mergeCell ref="L111:N113"/>
    <mergeCell ref="T111:V113"/>
    <mergeCell ref="AB111:AD113"/>
    <mergeCell ref="AA98:AA99"/>
    <mergeCell ref="AB98:AB99"/>
    <mergeCell ref="AC98:AC99"/>
    <mergeCell ref="U98:U99"/>
    <mergeCell ref="Y119:AA120"/>
    <mergeCell ref="AB119:AB120"/>
    <mergeCell ref="AC119:AD120"/>
    <mergeCell ref="K130:K131"/>
    <mergeCell ref="L130:L131"/>
    <mergeCell ref="S130:S131"/>
    <mergeCell ref="T130:T131"/>
    <mergeCell ref="AA130:AA131"/>
    <mergeCell ref="AB130:AB131"/>
    <mergeCell ref="I119:K120"/>
    <mergeCell ref="L119:L120"/>
    <mergeCell ref="M119:N120"/>
    <mergeCell ref="Q119:S120"/>
    <mergeCell ref="T119:T120"/>
    <mergeCell ref="U119:V120"/>
    <mergeCell ref="H159:H166"/>
    <mergeCell ref="P159:P166"/>
    <mergeCell ref="X159:X166"/>
    <mergeCell ref="I217:N217"/>
    <mergeCell ref="Q217:V217"/>
    <mergeCell ref="Y217:AD217"/>
    <mergeCell ref="I144:J144"/>
    <mergeCell ref="K144:L144"/>
    <mergeCell ref="Q144:R144"/>
    <mergeCell ref="S144:T144"/>
    <mergeCell ref="Y144:Z144"/>
    <mergeCell ref="AA144:AB144"/>
    <mergeCell ref="H238:N239"/>
    <mergeCell ref="P238:V239"/>
    <mergeCell ref="X238:AD239"/>
    <mergeCell ref="K247:K248"/>
    <mergeCell ref="S247:S248"/>
    <mergeCell ref="AA247:AA248"/>
    <mergeCell ref="H224:N226"/>
    <mergeCell ref="P224:V226"/>
    <mergeCell ref="X224:AD226"/>
    <mergeCell ref="H229:H235"/>
    <mergeCell ref="P229:P235"/>
    <mergeCell ref="X229:X235"/>
    <mergeCell ref="X282:AD283"/>
    <mergeCell ref="I304:L304"/>
    <mergeCell ref="Q304:T304"/>
    <mergeCell ref="Y304:AB304"/>
    <mergeCell ref="S272:S278"/>
    <mergeCell ref="T272:T279"/>
    <mergeCell ref="Y272:Y279"/>
    <mergeCell ref="Z272:Z278"/>
    <mergeCell ref="AA272:AA278"/>
    <mergeCell ref="AB272:AB279"/>
    <mergeCell ref="I272:I279"/>
    <mergeCell ref="J272:J278"/>
    <mergeCell ref="K272:K278"/>
    <mergeCell ref="L272:L279"/>
    <mergeCell ref="Q272:Q279"/>
    <mergeCell ref="R272:R278"/>
    <mergeCell ref="C8:F9"/>
    <mergeCell ref="C11:F12"/>
    <mergeCell ref="I364:I375"/>
    <mergeCell ref="Q364:Q375"/>
    <mergeCell ref="Y364:Y375"/>
    <mergeCell ref="J367:K368"/>
    <mergeCell ref="R367:S368"/>
    <mergeCell ref="Z367:AA368"/>
    <mergeCell ref="I310:L311"/>
    <mergeCell ref="Q310:T311"/>
    <mergeCell ref="Y310:AB311"/>
    <mergeCell ref="I314:L315"/>
    <mergeCell ref="Q314:T315"/>
    <mergeCell ref="Y314:AB315"/>
    <mergeCell ref="S305:T305"/>
    <mergeCell ref="AA305:AB305"/>
    <mergeCell ref="K306:L306"/>
    <mergeCell ref="S306:T306"/>
    <mergeCell ref="AA306:AB306"/>
    <mergeCell ref="I307:J307"/>
    <mergeCell ref="Q307:R307"/>
    <mergeCell ref="Y307:Z307"/>
    <mergeCell ref="H282:N283"/>
    <mergeCell ref="P282:V283"/>
    <mergeCell ref="E18:E19"/>
    <mergeCell ref="F18:F19"/>
    <mergeCell ref="C20:C21"/>
    <mergeCell ref="D20:D21"/>
    <mergeCell ref="E20:E21"/>
    <mergeCell ref="F20:F21"/>
    <mergeCell ref="C14:C15"/>
    <mergeCell ref="D14:D15"/>
    <mergeCell ref="E14:E15"/>
    <mergeCell ref="F14:F15"/>
    <mergeCell ref="C16:C17"/>
    <mergeCell ref="D16:D17"/>
    <mergeCell ref="E16:E17"/>
    <mergeCell ref="F16:F17"/>
    <mergeCell ref="C18:C19"/>
    <mergeCell ref="D18:D19"/>
    <mergeCell ref="D26:D27"/>
    <mergeCell ref="E26:E27"/>
    <mergeCell ref="F26:F27"/>
    <mergeCell ref="C29:F30"/>
    <mergeCell ref="C31:C33"/>
    <mergeCell ref="D31:D33"/>
    <mergeCell ref="E31:E33"/>
    <mergeCell ref="F31:F33"/>
    <mergeCell ref="E22:E23"/>
    <mergeCell ref="F22:F23"/>
    <mergeCell ref="C24:C25"/>
    <mergeCell ref="D24:D25"/>
    <mergeCell ref="E24:E25"/>
    <mergeCell ref="F24:F25"/>
    <mergeCell ref="C26:C27"/>
    <mergeCell ref="C22:C23"/>
    <mergeCell ref="D22:D23"/>
    <mergeCell ref="D39:D40"/>
    <mergeCell ref="E39:E40"/>
    <mergeCell ref="F39:F40"/>
    <mergeCell ref="C42:F43"/>
    <mergeCell ref="C44:C45"/>
    <mergeCell ref="D44:D45"/>
    <mergeCell ref="E44:E45"/>
    <mergeCell ref="F44:F45"/>
    <mergeCell ref="E34:E36"/>
    <mergeCell ref="F34:F36"/>
    <mergeCell ref="C37:C38"/>
    <mergeCell ref="D37:D38"/>
    <mergeCell ref="E37:E38"/>
    <mergeCell ref="F37:F38"/>
    <mergeCell ref="C39:C40"/>
    <mergeCell ref="C34:C36"/>
    <mergeCell ref="D34:D36"/>
    <mergeCell ref="E58:F59"/>
    <mergeCell ref="E60:F61"/>
    <mergeCell ref="E62:F63"/>
    <mergeCell ref="E64:F65"/>
    <mergeCell ref="C66:F67"/>
    <mergeCell ref="C56:F57"/>
    <mergeCell ref="E46:E48"/>
    <mergeCell ref="F46:F48"/>
    <mergeCell ref="C49:C51"/>
    <mergeCell ref="D49:D51"/>
    <mergeCell ref="E49:E51"/>
    <mergeCell ref="F49:F51"/>
    <mergeCell ref="C53:F55"/>
    <mergeCell ref="C58:C65"/>
    <mergeCell ref="D58:D64"/>
    <mergeCell ref="C46:C48"/>
    <mergeCell ref="D46:D48"/>
  </mergeCells>
  <conditionalFormatting sqref="I159:I160">
    <cfRule type="cellIs" dxfId="10" priority="6" operator="notEqual">
      <formula>1</formula>
    </cfRule>
  </conditionalFormatting>
  <conditionalFormatting sqref="M100:M101">
    <cfRule type="cellIs" dxfId="9" priority="5" operator="notEqual">
      <formula>1</formula>
    </cfRule>
  </conditionalFormatting>
  <conditionalFormatting sqref="Q159:Q160">
    <cfRule type="cellIs" dxfId="8" priority="3" operator="notEqual">
      <formula>1</formula>
    </cfRule>
  </conditionalFormatting>
  <conditionalFormatting sqref="U100:U101">
    <cfRule type="cellIs" dxfId="7" priority="4" operator="notEqual">
      <formula>1</formula>
    </cfRule>
  </conditionalFormatting>
  <conditionalFormatting sqref="Y159:Y160">
    <cfRule type="cellIs" dxfId="6" priority="1" operator="notEqual">
      <formula>1</formula>
    </cfRule>
  </conditionalFormatting>
  <conditionalFormatting sqref="AC100:AC101">
    <cfRule type="cellIs" dxfId="5" priority="2" operator="notEqual">
      <formula>1</formula>
    </cfRule>
  </conditionalFormatting>
  <hyperlinks>
    <hyperlink ref="L280" r:id="rId1" xr:uid="{8C45A243-8CA6-48C5-BC70-A7B209F1A8AC}"/>
    <hyperlink ref="I379" r:id="rId2" xr:uid="{1D6CECA0-44FA-48F7-B3E5-97DEC25A7E3E}"/>
    <hyperlink ref="T280" r:id="rId3" xr:uid="{55CDE168-5C8B-45AE-968C-4E257F19C697}"/>
    <hyperlink ref="Q379" r:id="rId4" xr:uid="{35104681-8B7B-4F13-AC59-8218B3D26068}"/>
    <hyperlink ref="AB280" r:id="rId5" xr:uid="{A926A8E7-FDC0-4636-8DEE-CA0F84A4DFE9}"/>
    <hyperlink ref="Y379" r:id="rId6" xr:uid="{BE8398AE-FBCD-4A40-8747-AE37AFB1C8FB}"/>
    <hyperlink ref="J437" r:id="rId7" xr:uid="{CB2A44FE-3C53-43A9-A7DA-51F18BC25D23}"/>
    <hyperlink ref="K439" r:id="rId8" xr:uid="{8D7F0451-ABCB-4C43-950A-02A2E41D76AC}"/>
    <hyperlink ref="J433" r:id="rId9" xr:uid="{43A361D3-59CE-46CA-8FB7-45A6045B461B}"/>
    <hyperlink ref="J434" r:id="rId10" xr:uid="{30C8DAA4-FF52-4003-8861-475BA2F73450}"/>
    <hyperlink ref="J435" r:id="rId11" xr:uid="{8F4B360D-93F8-4E0A-80CB-EB98B2FEC924}"/>
    <hyperlink ref="J436" r:id="rId12" xr:uid="{B3327471-36A6-412E-919F-5F5692A1F646}"/>
    <hyperlink ref="K440" r:id="rId13" xr:uid="{432B1679-ECBC-45A5-97DF-6DB6AC9EA55C}"/>
  </hyperlinks>
  <pageMargins left="0.7" right="0.7" top="0.75" bottom="0.75" header="0.3" footer="0.3"/>
  <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EDCE-B903-4286-B890-7CFF56A3981C}">
  <dimension ref="A1:CG680"/>
  <sheetViews>
    <sheetView showZeros="0" topLeftCell="I1" zoomScaleNormal="100" workbookViewId="0">
      <selection activeCell="D9" sqref="D9"/>
    </sheetView>
  </sheetViews>
  <sheetFormatPr baseColWidth="10" defaultRowHeight="15"/>
  <cols>
    <col min="1" max="1" width="4.85546875" style="1" customWidth="1"/>
    <col min="2" max="8" width="11.42578125" style="971"/>
    <col min="10" max="10" width="5.7109375" customWidth="1"/>
    <col min="11" max="11" width="10.7109375" customWidth="1"/>
    <col min="12" max="16" width="5.7109375" customWidth="1"/>
    <col min="17" max="17" width="8" customWidth="1"/>
    <col min="18" max="18" width="115.7109375" customWidth="1"/>
    <col min="19" max="19" width="7.7109375" customWidth="1"/>
    <col min="20" max="20" width="142.7109375" customWidth="1"/>
    <col min="21" max="22" width="10.7109375" customWidth="1"/>
    <col min="23" max="23" width="21.85546875" style="1" customWidth="1"/>
    <col min="24" max="27" width="3.7109375" style="1" customWidth="1"/>
    <col min="28" max="28" width="5.7109375" style="1" customWidth="1"/>
    <col min="29" max="30" width="12.7109375" style="1" customWidth="1"/>
    <col min="31" max="31" width="3.7109375" style="1" customWidth="1"/>
    <col min="32" max="35" width="12.7109375" style="1" customWidth="1"/>
    <col min="36" max="36" width="40.7109375" style="1" customWidth="1"/>
    <col min="37" max="37" width="17.28515625" style="1" customWidth="1"/>
    <col min="38" max="38" width="9.7109375" style="1" customWidth="1"/>
    <col min="39" max="39" width="11.7109375" style="1" customWidth="1"/>
    <col min="40" max="45" width="13.7109375" style="1" customWidth="1"/>
    <col min="46" max="46" width="14.85546875" style="1" customWidth="1"/>
    <col min="47" max="47" width="25.5703125" style="1" customWidth="1"/>
    <col min="48" max="49" width="20.7109375" style="1" customWidth="1"/>
    <col min="50" max="50" width="20.85546875" style="1" customWidth="1"/>
    <col min="51" max="51" width="11.42578125" style="1"/>
    <col min="52" max="52" width="14.28515625" style="1" customWidth="1"/>
    <col min="53" max="53" width="60.7109375" style="1" customWidth="1"/>
    <col min="54" max="54" width="36.85546875" style="1" customWidth="1"/>
    <col min="55" max="55" width="26.42578125" style="1" customWidth="1"/>
    <col min="56" max="56" width="27" style="1" hidden="1" customWidth="1"/>
    <col min="57" max="57" width="10.7109375" style="1" hidden="1" customWidth="1"/>
    <col min="58" max="59" width="22" style="1" hidden="1" customWidth="1"/>
    <col min="60" max="60" width="16" style="1" hidden="1" customWidth="1"/>
    <col min="61" max="61" width="28" style="1" hidden="1" customWidth="1"/>
    <col min="62" max="62" width="11.42578125" style="1" hidden="1" customWidth="1"/>
    <col min="63" max="63" width="11.7109375" style="1" hidden="1" customWidth="1"/>
    <col min="64" max="64" width="26.28515625" style="1" hidden="1" customWidth="1"/>
    <col min="65" max="65" width="10.140625" style="1" hidden="1" customWidth="1"/>
    <col min="66" max="67" width="21.7109375" style="1" customWidth="1"/>
    <col min="68" max="68" width="15.7109375" style="1" customWidth="1"/>
    <col min="69" max="69" width="27.7109375" style="1" customWidth="1"/>
    <col min="70" max="70" width="11.7109375" style="1" customWidth="1"/>
    <col min="71" max="71" width="32.5703125" style="1" customWidth="1"/>
    <col min="72" max="72" width="26.28515625" style="1" customWidth="1"/>
    <col min="73" max="73" width="27.85546875" style="1" customWidth="1"/>
    <col min="74" max="74" width="32.42578125" style="1" customWidth="1"/>
    <col min="75" max="75" width="32.28515625" style="1" customWidth="1"/>
    <col min="76" max="76" width="20.85546875" style="1" customWidth="1"/>
    <col min="77" max="77" width="11.140625" style="1" customWidth="1"/>
    <col min="78" max="80" width="6.28515625" style="1" customWidth="1"/>
    <col min="81" max="81" width="10" style="1" customWidth="1"/>
    <col min="82" max="82" width="6.28515625" style="1" customWidth="1"/>
    <col min="83" max="83" width="8.7109375" style="1" customWidth="1"/>
    <col min="84" max="84" width="11.42578125" style="1"/>
    <col min="85" max="85" width="86" style="1" customWidth="1"/>
    <col min="86" max="16384" width="11.42578125" style="1"/>
  </cols>
  <sheetData>
    <row r="1" spans="1:85" ht="15.75" thickTop="1">
      <c r="A1" s="10" t="str">
        <f>ADDRESS(ROW(),COLUMN(),4)</f>
        <v>A1</v>
      </c>
      <c r="C1" s="85"/>
      <c r="D1" s="85"/>
      <c r="E1" s="85"/>
      <c r="F1" s="85"/>
      <c r="G1" s="85"/>
      <c r="H1" s="85"/>
      <c r="J1" s="972" t="str">
        <f t="shared" ref="J1:V1" si="0">SUBSTITUTE(ADDRESS(1,COLUMN(),4),"1","")</f>
        <v>J</v>
      </c>
      <c r="K1" s="972" t="str">
        <f t="shared" si="0"/>
        <v>K</v>
      </c>
      <c r="L1" s="972" t="str">
        <f t="shared" si="0"/>
        <v>L</v>
      </c>
      <c r="M1" s="972" t="str">
        <f t="shared" si="0"/>
        <v>M</v>
      </c>
      <c r="N1" s="972" t="str">
        <f t="shared" si="0"/>
        <v>N</v>
      </c>
      <c r="O1" s="972" t="str">
        <f t="shared" si="0"/>
        <v>O</v>
      </c>
      <c r="P1" s="972" t="str">
        <f t="shared" si="0"/>
        <v>P</v>
      </c>
      <c r="Q1" s="972" t="str">
        <f t="shared" si="0"/>
        <v>Q</v>
      </c>
      <c r="R1" s="972" t="str">
        <f t="shared" si="0"/>
        <v>R</v>
      </c>
      <c r="S1" s="972" t="str">
        <f t="shared" si="0"/>
        <v>S</v>
      </c>
      <c r="T1" s="972" t="str">
        <f t="shared" si="0"/>
        <v>T</v>
      </c>
      <c r="U1" s="972" t="str">
        <f t="shared" si="0"/>
        <v>U</v>
      </c>
      <c r="V1" s="972" t="str">
        <f t="shared" si="0"/>
        <v>V</v>
      </c>
      <c r="W1" s="1860" t="s">
        <v>647</v>
      </c>
      <c r="X1" s="2" t="str">
        <f t="shared" ref="X1:AW1" si="1">SUBSTITUTE(ADDRESS(1,COLUMN(),4),"1","")</f>
        <v>X</v>
      </c>
      <c r="Y1" s="2" t="str">
        <f t="shared" si="1"/>
        <v>Y</v>
      </c>
      <c r="Z1" s="2" t="str">
        <f t="shared" si="1"/>
        <v>Z</v>
      </c>
      <c r="AA1" s="2" t="str">
        <f t="shared" si="1"/>
        <v>AA</v>
      </c>
      <c r="AB1" s="2" t="str">
        <f t="shared" si="1"/>
        <v>AB</v>
      </c>
      <c r="AC1" s="2" t="str">
        <f t="shared" si="1"/>
        <v>AC</v>
      </c>
      <c r="AD1" s="2" t="str">
        <f t="shared" si="1"/>
        <v>AD</v>
      </c>
      <c r="AE1" s="2" t="str">
        <f t="shared" si="1"/>
        <v>AE</v>
      </c>
      <c r="AF1" s="2" t="str">
        <f t="shared" si="1"/>
        <v>AF</v>
      </c>
      <c r="AG1" s="2" t="str">
        <f t="shared" si="1"/>
        <v>AG</v>
      </c>
      <c r="AH1" s="2" t="str">
        <f t="shared" si="1"/>
        <v>AH</v>
      </c>
      <c r="AI1" s="2" t="str">
        <f t="shared" si="1"/>
        <v>AI</v>
      </c>
      <c r="AJ1" s="2" t="str">
        <f t="shared" si="1"/>
        <v>AJ</v>
      </c>
      <c r="AK1" s="2" t="str">
        <f t="shared" si="1"/>
        <v>AK</v>
      </c>
      <c r="AL1" s="2" t="str">
        <f t="shared" si="1"/>
        <v>AL</v>
      </c>
      <c r="AM1" s="2" t="str">
        <f t="shared" si="1"/>
        <v>AM</v>
      </c>
      <c r="AN1" s="2" t="str">
        <f t="shared" si="1"/>
        <v>AN</v>
      </c>
      <c r="AO1" s="2" t="str">
        <f t="shared" si="1"/>
        <v>AO</v>
      </c>
      <c r="AP1" s="2" t="str">
        <f t="shared" si="1"/>
        <v>AP</v>
      </c>
      <c r="AQ1" s="2" t="str">
        <f t="shared" si="1"/>
        <v>AQ</v>
      </c>
      <c r="AR1" s="2" t="str">
        <f t="shared" si="1"/>
        <v>AR</v>
      </c>
      <c r="AS1" s="2" t="str">
        <f t="shared" si="1"/>
        <v>AS</v>
      </c>
      <c r="AT1" s="2" t="str">
        <f t="shared" si="1"/>
        <v>AT</v>
      </c>
      <c r="AU1" s="2" t="str">
        <f t="shared" si="1"/>
        <v>AU</v>
      </c>
      <c r="AV1" s="2" t="str">
        <f t="shared" si="1"/>
        <v>AV</v>
      </c>
      <c r="AW1" s="2" t="str">
        <f t="shared" si="1"/>
        <v>AW</v>
      </c>
      <c r="AX1" s="1860" t="s">
        <v>647</v>
      </c>
      <c r="AY1" s="972" t="str">
        <f t="shared" ref="AY1:BP1" si="2">SUBSTITUTE(ADDRESS(1,COLUMN(),4),"1","")</f>
        <v>AY</v>
      </c>
      <c r="AZ1" s="972" t="str">
        <f t="shared" si="2"/>
        <v>AZ</v>
      </c>
      <c r="BA1" s="972" t="str">
        <f t="shared" si="2"/>
        <v>BA</v>
      </c>
      <c r="BB1" s="972" t="str">
        <f t="shared" si="2"/>
        <v>BB</v>
      </c>
      <c r="BC1" s="972" t="str">
        <f t="shared" si="2"/>
        <v>BC</v>
      </c>
      <c r="BD1" s="972" t="str">
        <f t="shared" si="2"/>
        <v>BD</v>
      </c>
      <c r="BE1" s="972" t="str">
        <f t="shared" si="2"/>
        <v>BE</v>
      </c>
      <c r="BF1" s="972" t="str">
        <f t="shared" si="2"/>
        <v>BF</v>
      </c>
      <c r="BG1" s="972" t="str">
        <f t="shared" si="2"/>
        <v>BG</v>
      </c>
      <c r="BH1" s="972" t="str">
        <f t="shared" si="2"/>
        <v>BH</v>
      </c>
      <c r="BI1" s="972" t="str">
        <f t="shared" si="2"/>
        <v>BI</v>
      </c>
      <c r="BJ1" s="972" t="str">
        <f t="shared" si="2"/>
        <v>BJ</v>
      </c>
      <c r="BK1" s="972" t="str">
        <f t="shared" si="2"/>
        <v>BK</v>
      </c>
      <c r="BL1" s="972" t="str">
        <f t="shared" si="2"/>
        <v>BL</v>
      </c>
      <c r="BM1" s="972" t="str">
        <f t="shared" si="2"/>
        <v>BM</v>
      </c>
      <c r="BN1" s="972" t="str">
        <f t="shared" si="2"/>
        <v>BN</v>
      </c>
      <c r="BO1" s="972" t="str">
        <f t="shared" si="2"/>
        <v>BO</v>
      </c>
      <c r="BP1" s="972" t="str">
        <f t="shared" si="2"/>
        <v>BP</v>
      </c>
      <c r="BQ1" s="972" t="str">
        <f>SUBSTITUTE(ADDRESS(1,COLUMN(),4),"1","")</f>
        <v>BQ</v>
      </c>
      <c r="BR1" s="972" t="str">
        <f>SUBSTITUTE(ADDRESS(1,COLUMN(),4),"1","")</f>
        <v>BR</v>
      </c>
      <c r="BS1" s="1860" t="s">
        <v>647</v>
      </c>
      <c r="BT1" s="972" t="str">
        <f>SUBSTITUTE(ADDRESS(1,COLUMN(),4),"1","")</f>
        <v>BT</v>
      </c>
      <c r="BU1" s="972" t="str">
        <f t="shared" ref="BU1:BX1" si="3">SUBSTITUTE(ADDRESS(1,COLUMN(),4),"1","")</f>
        <v>BU</v>
      </c>
      <c r="BV1" s="972" t="str">
        <f t="shared" si="3"/>
        <v>BV</v>
      </c>
      <c r="BW1" s="972" t="str">
        <f t="shared" si="3"/>
        <v>BW</v>
      </c>
      <c r="BX1" s="972" t="str">
        <f t="shared" si="3"/>
        <v>BX</v>
      </c>
      <c r="BY1" s="19"/>
      <c r="BZ1" s="973"/>
      <c r="CA1" s="973"/>
      <c r="CB1" s="973"/>
      <c r="CC1" s="973"/>
      <c r="CD1" s="973"/>
      <c r="CE1" s="9">
        <v>1</v>
      </c>
      <c r="CF1" s="954" t="str">
        <f>SUBSTITUTE(ADDRESS(1,COLUMN(),4),"1","")</f>
        <v>CF</v>
      </c>
      <c r="CG1" s="964" t="str">
        <f>SUBSTITUTE(ADDRESS(1,COLUMN(),4),"1","")</f>
        <v>CG</v>
      </c>
    </row>
    <row r="2" spans="1:85" ht="26.25" customHeight="1">
      <c r="A2" s="19"/>
      <c r="B2" s="19"/>
      <c r="C2" s="19"/>
      <c r="D2" s="19"/>
      <c r="E2" s="19"/>
      <c r="F2" s="19"/>
      <c r="G2" s="85"/>
      <c r="H2" s="85"/>
      <c r="I2" s="85"/>
      <c r="J2" s="3">
        <f t="shared" ref="J2:V2" ca="1" si="4">CELL("largeur",J2)</f>
        <v>5</v>
      </c>
      <c r="K2" s="3">
        <f t="shared" ca="1" si="4"/>
        <v>10</v>
      </c>
      <c r="L2" s="3">
        <f t="shared" ca="1" si="4"/>
        <v>5</v>
      </c>
      <c r="M2" s="3">
        <f t="shared" ca="1" si="4"/>
        <v>5</v>
      </c>
      <c r="N2" s="3">
        <f t="shared" ca="1" si="4"/>
        <v>5</v>
      </c>
      <c r="O2" s="3">
        <f t="shared" ca="1" si="4"/>
        <v>5</v>
      </c>
      <c r="P2" s="3">
        <f t="shared" ca="1" si="4"/>
        <v>5</v>
      </c>
      <c r="Q2" s="3">
        <f t="shared" ca="1" si="4"/>
        <v>7</v>
      </c>
      <c r="R2" s="3">
        <f t="shared" ca="1" si="4"/>
        <v>115</v>
      </c>
      <c r="S2" s="3">
        <f t="shared" ca="1" si="4"/>
        <v>7</v>
      </c>
      <c r="T2" s="3">
        <f t="shared" ca="1" si="4"/>
        <v>142</v>
      </c>
      <c r="U2" s="3">
        <f t="shared" ca="1" si="4"/>
        <v>10</v>
      </c>
      <c r="V2" s="3">
        <f t="shared" ca="1" si="4"/>
        <v>10</v>
      </c>
      <c r="W2" s="1860"/>
      <c r="X2" s="3">
        <f t="shared" ref="X2:AW2" ca="1" si="5">CELL("largeur",X2)</f>
        <v>3</v>
      </c>
      <c r="Y2" s="3">
        <f t="shared" ca="1" si="5"/>
        <v>3</v>
      </c>
      <c r="Z2" s="3">
        <f t="shared" ca="1" si="5"/>
        <v>3</v>
      </c>
      <c r="AA2" s="3">
        <f t="shared" ca="1" si="5"/>
        <v>3</v>
      </c>
      <c r="AB2" s="3">
        <f t="shared" ca="1" si="5"/>
        <v>5</v>
      </c>
      <c r="AC2" s="3">
        <f t="shared" ca="1" si="5"/>
        <v>12</v>
      </c>
      <c r="AD2" s="3">
        <f t="shared" ca="1" si="5"/>
        <v>12</v>
      </c>
      <c r="AE2" s="3">
        <f t="shared" ca="1" si="5"/>
        <v>3</v>
      </c>
      <c r="AF2" s="3">
        <f t="shared" ca="1" si="5"/>
        <v>12</v>
      </c>
      <c r="AG2" s="3">
        <f t="shared" ca="1" si="5"/>
        <v>12</v>
      </c>
      <c r="AH2" s="3">
        <f t="shared" ca="1" si="5"/>
        <v>12</v>
      </c>
      <c r="AI2" s="3">
        <f t="shared" ca="1" si="5"/>
        <v>12</v>
      </c>
      <c r="AJ2" s="3">
        <f t="shared" ca="1" si="5"/>
        <v>40</v>
      </c>
      <c r="AK2" s="3">
        <f t="shared" ca="1" si="5"/>
        <v>17</v>
      </c>
      <c r="AL2" s="3">
        <f t="shared" ca="1" si="5"/>
        <v>9</v>
      </c>
      <c r="AM2" s="3">
        <f t="shared" ca="1" si="5"/>
        <v>11</v>
      </c>
      <c r="AN2" s="3">
        <f t="shared" ca="1" si="5"/>
        <v>13</v>
      </c>
      <c r="AO2" s="3">
        <f t="shared" ca="1" si="5"/>
        <v>13</v>
      </c>
      <c r="AP2" s="3">
        <f t="shared" ca="1" si="5"/>
        <v>13</v>
      </c>
      <c r="AQ2" s="3">
        <f t="shared" ca="1" si="5"/>
        <v>13</v>
      </c>
      <c r="AR2" s="3">
        <f t="shared" ca="1" si="5"/>
        <v>13</v>
      </c>
      <c r="AS2" s="3">
        <f t="shared" ca="1" si="5"/>
        <v>13</v>
      </c>
      <c r="AT2" s="3">
        <f t="shared" ca="1" si="5"/>
        <v>14</v>
      </c>
      <c r="AU2" s="3">
        <f t="shared" ca="1" si="5"/>
        <v>25</v>
      </c>
      <c r="AV2" s="3">
        <f t="shared" ca="1" si="5"/>
        <v>20</v>
      </c>
      <c r="AW2" s="3">
        <f t="shared" ca="1" si="5"/>
        <v>20</v>
      </c>
      <c r="AX2" s="1860"/>
      <c r="AY2" s="3">
        <f t="shared" ref="AY2:BP2" ca="1" si="6">CELL("largeur",AY2)</f>
        <v>11</v>
      </c>
      <c r="AZ2" s="3">
        <f t="shared" ca="1" si="6"/>
        <v>14</v>
      </c>
      <c r="BA2" s="3">
        <f t="shared" ca="1" si="6"/>
        <v>60</v>
      </c>
      <c r="BB2" s="3">
        <f t="shared" ca="1" si="6"/>
        <v>36</v>
      </c>
      <c r="BC2" s="3">
        <f t="shared" ca="1" si="6"/>
        <v>26</v>
      </c>
      <c r="BD2" s="3">
        <f t="shared" ca="1" si="6"/>
        <v>0</v>
      </c>
      <c r="BE2" s="3">
        <f t="shared" ca="1" si="6"/>
        <v>0</v>
      </c>
      <c r="BF2" s="3">
        <f t="shared" ca="1" si="6"/>
        <v>0</v>
      </c>
      <c r="BG2" s="3">
        <f t="shared" ca="1" si="6"/>
        <v>0</v>
      </c>
      <c r="BH2" s="3">
        <f t="shared" ca="1" si="6"/>
        <v>0</v>
      </c>
      <c r="BI2" s="3">
        <f t="shared" ca="1" si="6"/>
        <v>0</v>
      </c>
      <c r="BJ2" s="3">
        <f t="shared" ca="1" si="6"/>
        <v>0</v>
      </c>
      <c r="BK2" s="3">
        <f t="shared" ca="1" si="6"/>
        <v>0</v>
      </c>
      <c r="BL2" s="3">
        <f t="shared" ca="1" si="6"/>
        <v>0</v>
      </c>
      <c r="BM2" s="3">
        <f t="shared" ca="1" si="6"/>
        <v>0</v>
      </c>
      <c r="BN2" s="3">
        <f t="shared" ca="1" si="6"/>
        <v>21</v>
      </c>
      <c r="BO2" s="3">
        <f t="shared" ca="1" si="6"/>
        <v>21</v>
      </c>
      <c r="BP2" s="3">
        <f t="shared" ca="1" si="6"/>
        <v>15</v>
      </c>
      <c r="BQ2" s="3">
        <f ca="1">CELL("largeur",BQ2)</f>
        <v>27</v>
      </c>
      <c r="BR2" s="3">
        <f ca="1">CELL("largeur",BR2)</f>
        <v>11</v>
      </c>
      <c r="BS2" s="1860"/>
      <c r="BT2" s="3">
        <f ca="1">CELL("largeur",BT2)</f>
        <v>26</v>
      </c>
      <c r="BU2" s="3">
        <f t="shared" ref="BU2:BX2" ca="1" si="7">CELL("largeur",BU2)</f>
        <v>27</v>
      </c>
      <c r="BV2" s="3">
        <f t="shared" ca="1" si="7"/>
        <v>32</v>
      </c>
      <c r="BW2" s="3">
        <f t="shared" ca="1" si="7"/>
        <v>32</v>
      </c>
      <c r="BX2" s="3">
        <f t="shared" ca="1" si="7"/>
        <v>20</v>
      </c>
      <c r="BZ2" s="973"/>
      <c r="CA2" s="973"/>
      <c r="CB2" s="961" t="s">
        <v>304</v>
      </c>
      <c r="CC2" s="962" t="str">
        <f>CE680</f>
        <v>CE680</v>
      </c>
      <c r="CD2" s="973"/>
      <c r="CE2" s="9">
        <v>1</v>
      </c>
      <c r="CF2" s="11" t="s">
        <v>4</v>
      </c>
      <c r="CG2" s="12"/>
    </row>
    <row r="3" spans="1:85" ht="21" customHeight="1">
      <c r="A3" s="19"/>
      <c r="B3" s="19"/>
      <c r="C3" s="19"/>
      <c r="D3" s="19"/>
      <c r="E3" s="19"/>
      <c r="F3" s="19"/>
      <c r="G3" s="85"/>
      <c r="H3" s="85"/>
      <c r="I3" s="85"/>
      <c r="J3" s="974">
        <v>5</v>
      </c>
      <c r="K3" s="974">
        <v>10</v>
      </c>
      <c r="L3" s="974">
        <v>5</v>
      </c>
      <c r="M3" s="974">
        <v>5</v>
      </c>
      <c r="N3" s="974">
        <v>5</v>
      </c>
      <c r="O3" s="974">
        <v>5</v>
      </c>
      <c r="P3" s="974">
        <v>5</v>
      </c>
      <c r="Q3" s="974">
        <v>7</v>
      </c>
      <c r="R3" s="974">
        <f ca="1">R2</f>
        <v>115</v>
      </c>
      <c r="S3" s="974">
        <v>7</v>
      </c>
      <c r="T3" s="974">
        <f ca="1">T2</f>
        <v>142</v>
      </c>
      <c r="U3" s="974">
        <v>10</v>
      </c>
      <c r="V3" s="974">
        <v>10</v>
      </c>
      <c r="W3" s="1861" t="s">
        <v>648</v>
      </c>
      <c r="X3" s="358">
        <v>3</v>
      </c>
      <c r="Y3" s="358">
        <v>3</v>
      </c>
      <c r="Z3" s="358">
        <v>3</v>
      </c>
      <c r="AA3" s="358">
        <v>3</v>
      </c>
      <c r="AB3" s="358">
        <v>5</v>
      </c>
      <c r="AC3" s="358">
        <v>12</v>
      </c>
      <c r="AD3" s="358">
        <v>12</v>
      </c>
      <c r="AE3" s="358">
        <v>3</v>
      </c>
      <c r="AF3" s="358">
        <v>9</v>
      </c>
      <c r="AG3" s="358">
        <v>12</v>
      </c>
      <c r="AH3" s="358">
        <v>9</v>
      </c>
      <c r="AI3" s="358">
        <v>6</v>
      </c>
      <c r="AJ3" s="358">
        <v>40</v>
      </c>
      <c r="AK3" s="358">
        <v>10</v>
      </c>
      <c r="AL3" s="358">
        <v>9</v>
      </c>
      <c r="AM3" s="358">
        <v>11</v>
      </c>
      <c r="AN3" s="358">
        <v>13</v>
      </c>
      <c r="AO3" s="358">
        <v>13</v>
      </c>
      <c r="AP3" s="358">
        <v>13</v>
      </c>
      <c r="AQ3" s="358">
        <v>17</v>
      </c>
      <c r="AR3" s="358">
        <v>18</v>
      </c>
      <c r="AS3" s="358">
        <v>19</v>
      </c>
      <c r="AT3" s="358">
        <v>20</v>
      </c>
      <c r="AU3" s="358">
        <v>21</v>
      </c>
      <c r="AV3" s="358">
        <v>22</v>
      </c>
      <c r="AW3" s="358">
        <v>23</v>
      </c>
      <c r="AX3" s="1861" t="s">
        <v>648</v>
      </c>
      <c r="AY3" s="975">
        <v>11</v>
      </c>
      <c r="AZ3" s="975">
        <v>14</v>
      </c>
      <c r="BA3" s="975">
        <v>40</v>
      </c>
      <c r="BB3" s="975">
        <v>40</v>
      </c>
      <c r="BC3" s="975">
        <v>26</v>
      </c>
      <c r="BD3" s="975">
        <v>26</v>
      </c>
      <c r="BE3" s="975">
        <v>10</v>
      </c>
      <c r="BF3" s="975">
        <v>21</v>
      </c>
      <c r="BG3" s="975">
        <v>21</v>
      </c>
      <c r="BH3" s="975">
        <v>15</v>
      </c>
      <c r="BI3" s="975">
        <v>27</v>
      </c>
      <c r="BJ3" s="975">
        <v>11</v>
      </c>
      <c r="BK3" s="975">
        <v>11</v>
      </c>
      <c r="BL3" s="975">
        <v>11</v>
      </c>
      <c r="BM3" s="975">
        <v>9</v>
      </c>
      <c r="BN3" s="975">
        <v>21</v>
      </c>
      <c r="BO3" s="975">
        <v>21</v>
      </c>
      <c r="BP3" s="975">
        <v>15</v>
      </c>
      <c r="BQ3" s="975">
        <v>27</v>
      </c>
      <c r="BR3" s="975">
        <v>11</v>
      </c>
      <c r="BS3" s="1861" t="s">
        <v>648</v>
      </c>
      <c r="BT3" s="975">
        <v>26</v>
      </c>
      <c r="BU3" s="975">
        <v>32</v>
      </c>
      <c r="BV3" s="975">
        <v>32</v>
      </c>
      <c r="BW3" s="975">
        <v>32</v>
      </c>
      <c r="BX3" s="975">
        <v>20</v>
      </c>
      <c r="BY3" s="19"/>
      <c r="BZ3" s="19"/>
      <c r="CA3" s="19"/>
      <c r="CC3" s="973"/>
      <c r="CD3" s="973"/>
      <c r="CE3" s="9">
        <v>1</v>
      </c>
      <c r="CF3" s="13">
        <f ca="1">COUNTA(A1:CE677) + COUNTBLANK(A1:CE677)</f>
        <v>65380</v>
      </c>
      <c r="CG3" s="14" t="str">
        <f>"cellules entre -cells -celdas  "&amp;" " &amp;A1&amp;" et  "&amp;CE680</f>
        <v>cellules entre -cells -celdas   A1 et  CE680</v>
      </c>
    </row>
    <row r="4" spans="1:85" ht="21" customHeight="1" thickBot="1">
      <c r="A4" s="19"/>
      <c r="B4" s="19"/>
      <c r="C4" s="19"/>
      <c r="D4" s="19"/>
      <c r="E4" s="19"/>
      <c r="F4" s="19"/>
      <c r="G4" s="85"/>
      <c r="H4" s="85"/>
      <c r="I4" s="85"/>
      <c r="J4" s="1852" t="s">
        <v>649</v>
      </c>
      <c r="K4" s="1852"/>
      <c r="L4" s="1852"/>
      <c r="M4" s="1852"/>
      <c r="N4" s="1852"/>
      <c r="O4" s="1852"/>
      <c r="P4" s="1852"/>
      <c r="Q4" s="1852"/>
      <c r="R4" s="1852"/>
      <c r="S4" s="1852"/>
      <c r="T4" s="1852"/>
      <c r="U4" s="1852"/>
      <c r="V4" s="1852"/>
      <c r="W4" s="1861"/>
      <c r="X4" s="963" t="s">
        <v>2186</v>
      </c>
      <c r="AP4" s="19"/>
      <c r="AQ4" s="19"/>
      <c r="AR4" s="1198"/>
      <c r="AS4" s="196" t="s">
        <v>650</v>
      </c>
      <c r="AT4" s="196"/>
      <c r="AU4" s="1198"/>
      <c r="AV4" s="218" t="s">
        <v>304</v>
      </c>
      <c r="AW4" s="962" t="str">
        <f>CE680</f>
        <v>CE680</v>
      </c>
      <c r="AX4" s="1861"/>
      <c r="AY4" s="1853" t="s">
        <v>651</v>
      </c>
      <c r="AZ4" s="1853"/>
      <c r="BA4" s="1853"/>
      <c r="BB4" s="1853"/>
      <c r="BC4" s="1853"/>
      <c r="BD4" s="1853"/>
      <c r="BE4" s="1853"/>
      <c r="BF4" s="1853"/>
      <c r="BG4" s="1853"/>
      <c r="BH4" s="1853"/>
      <c r="BI4" s="1853"/>
      <c r="BJ4" s="1853"/>
      <c r="BK4" s="1853"/>
      <c r="BL4" s="1853"/>
      <c r="BM4" s="1853"/>
      <c r="BN4" s="1853"/>
      <c r="BO4" s="1853"/>
      <c r="BP4" s="1853"/>
      <c r="BQ4" s="1853"/>
      <c r="BR4" s="1853"/>
      <c r="BS4" s="1861"/>
      <c r="BT4" s="973"/>
      <c r="BU4" s="19"/>
      <c r="BV4" s="19"/>
      <c r="BW4" s="19"/>
      <c r="CB4" s="196" t="s">
        <v>650</v>
      </c>
      <c r="CC4" s="973"/>
      <c r="CD4" s="973"/>
      <c r="CE4" s="9">
        <v>1</v>
      </c>
      <c r="CF4" s="13">
        <f ca="1">COUNTA(A1:CE677)</f>
        <v>15611</v>
      </c>
      <c r="CG4" s="14" t="s">
        <v>5</v>
      </c>
    </row>
    <row r="5" spans="1:85" ht="21" customHeight="1">
      <c r="A5" s="19"/>
      <c r="B5" s="19"/>
      <c r="C5" s="85"/>
      <c r="D5" s="85"/>
      <c r="E5" s="85"/>
      <c r="F5" s="85"/>
      <c r="G5" s="85"/>
      <c r="H5" s="85"/>
      <c r="I5" s="85"/>
      <c r="J5" s="1852"/>
      <c r="K5" s="1852"/>
      <c r="L5" s="1852"/>
      <c r="M5" s="1852"/>
      <c r="N5" s="1852"/>
      <c r="O5" s="1852"/>
      <c r="P5" s="1852"/>
      <c r="Q5" s="1852"/>
      <c r="R5" s="1852"/>
      <c r="S5" s="1852"/>
      <c r="T5" s="1852"/>
      <c r="U5" s="1852"/>
      <c r="V5" s="1852"/>
      <c r="W5" s="19"/>
      <c r="X5" s="1557" t="s">
        <v>1165</v>
      </c>
      <c r="Y5" s="1558"/>
      <c r="Z5" s="1558"/>
      <c r="AA5" s="1558"/>
      <c r="AB5" s="1558"/>
      <c r="AC5" s="1558"/>
      <c r="AD5" s="1558"/>
      <c r="AE5" s="1558"/>
      <c r="AF5" s="1558"/>
      <c r="AG5" s="1558"/>
      <c r="AH5" s="1558"/>
      <c r="AI5" s="1558"/>
      <c r="AJ5" s="1558"/>
      <c r="AK5" s="1558"/>
      <c r="AL5" s="1558"/>
      <c r="AM5" s="1558"/>
      <c r="AN5" s="1558"/>
      <c r="AO5" s="1558" t="s">
        <v>1166</v>
      </c>
      <c r="AP5" s="1558"/>
      <c r="AQ5" s="1558"/>
      <c r="AR5" s="1558"/>
      <c r="AS5" s="1558"/>
      <c r="AT5" s="1558"/>
      <c r="AU5" s="1558"/>
      <c r="AV5" s="1561" t="s">
        <v>652</v>
      </c>
      <c r="AW5" s="1562"/>
      <c r="AY5" s="1853"/>
      <c r="AZ5" s="1853"/>
      <c r="BA5" s="1853"/>
      <c r="BB5" s="1853"/>
      <c r="BC5" s="1853"/>
      <c r="BD5" s="1853"/>
      <c r="BE5" s="1853"/>
      <c r="BF5" s="1853"/>
      <c r="BG5" s="1853"/>
      <c r="BH5" s="1853"/>
      <c r="BI5" s="1853"/>
      <c r="BJ5" s="1853"/>
      <c r="BK5" s="1853"/>
      <c r="BL5" s="1853"/>
      <c r="BM5" s="1853"/>
      <c r="BN5" s="1853"/>
      <c r="BO5" s="1853"/>
      <c r="BP5" s="1853"/>
      <c r="BQ5" s="1853"/>
      <c r="BR5" s="1853"/>
      <c r="BS5" s="973"/>
      <c r="BT5" s="973"/>
      <c r="BU5" s="19"/>
      <c r="BV5" s="19"/>
      <c r="BW5" s="19"/>
      <c r="BY5" s="85"/>
      <c r="BZ5" s="973"/>
      <c r="CA5" s="973"/>
      <c r="CC5" s="973"/>
      <c r="CD5" s="973"/>
      <c r="CE5" s="9">
        <v>1</v>
      </c>
      <c r="CF5" s="13">
        <f ca="1">COUNTBLANK(A1:CE677)</f>
        <v>49769</v>
      </c>
      <c r="CG5" s="14" t="s">
        <v>11</v>
      </c>
    </row>
    <row r="6" spans="1:85" ht="21" customHeight="1">
      <c r="A6" s="19"/>
      <c r="B6" s="19"/>
      <c r="C6" s="85"/>
      <c r="D6" s="85"/>
      <c r="E6" s="85"/>
      <c r="F6" s="85"/>
      <c r="G6" s="85"/>
      <c r="H6" s="85"/>
      <c r="I6" s="85"/>
      <c r="J6" s="963" t="s">
        <v>653</v>
      </c>
      <c r="K6" s="85"/>
      <c r="L6" s="85"/>
      <c r="M6" s="85"/>
      <c r="N6" s="85"/>
      <c r="O6" s="85"/>
      <c r="P6" s="85"/>
      <c r="Q6" s="85"/>
      <c r="R6" s="85"/>
      <c r="S6" s="85"/>
      <c r="T6" s="85"/>
      <c r="U6" s="85"/>
      <c r="V6" s="976"/>
      <c r="W6" s="19"/>
      <c r="X6" s="1559"/>
      <c r="Y6" s="1560"/>
      <c r="Z6" s="1560"/>
      <c r="AA6" s="1560"/>
      <c r="AB6" s="1560"/>
      <c r="AC6" s="1560"/>
      <c r="AD6" s="1560"/>
      <c r="AE6" s="1560"/>
      <c r="AF6" s="1560"/>
      <c r="AG6" s="1560"/>
      <c r="AH6" s="1560"/>
      <c r="AI6" s="1560"/>
      <c r="AJ6" s="1560"/>
      <c r="AK6" s="1560"/>
      <c r="AL6" s="1560"/>
      <c r="AM6" s="1560"/>
      <c r="AN6" s="1560"/>
      <c r="AO6" s="1560"/>
      <c r="AP6" s="1560"/>
      <c r="AQ6" s="1560"/>
      <c r="AR6" s="1560"/>
      <c r="AS6" s="1560"/>
      <c r="AT6" s="1560"/>
      <c r="AU6" s="1560"/>
      <c r="AV6" s="1563">
        <v>26</v>
      </c>
      <c r="AW6" s="1564"/>
      <c r="AX6" s="19"/>
      <c r="AY6" s="19" t="s">
        <v>1164</v>
      </c>
      <c r="AZ6" s="979"/>
      <c r="BA6" s="979"/>
      <c r="BB6" s="979"/>
      <c r="BD6" s="980" t="s">
        <v>654</v>
      </c>
      <c r="BE6" s="980"/>
      <c r="BF6" s="980"/>
      <c r="BG6" s="980"/>
      <c r="BH6" s="980"/>
      <c r="BI6" s="980"/>
      <c r="BJ6" s="980"/>
      <c r="BK6" s="980"/>
      <c r="BL6" s="980"/>
      <c r="BM6" s="980"/>
      <c r="BO6" s="973"/>
      <c r="BP6" s="973"/>
      <c r="BQ6" s="973"/>
      <c r="BS6" s="973"/>
      <c r="BT6" s="973"/>
      <c r="BU6" s="19"/>
      <c r="BV6" s="19"/>
      <c r="BW6" s="19"/>
      <c r="BX6" s="975" t="str">
        <f ca="1">"Page "&amp;_xlfn.SHEET()&amp;" sur "&amp;_xlfn.SHEETS()</f>
        <v>Page 2 sur 4</v>
      </c>
      <c r="BY6" s="19"/>
      <c r="BZ6" s="973"/>
      <c r="CA6" s="973"/>
      <c r="CB6" s="973"/>
      <c r="CC6" s="973"/>
      <c r="CD6" s="973"/>
      <c r="CE6" s="9">
        <v>1</v>
      </c>
      <c r="CF6" s="13">
        <f>SUM(CE1:CE677)+2</f>
        <v>679</v>
      </c>
      <c r="CG6" s="14" t="s">
        <v>14</v>
      </c>
    </row>
    <row r="7" spans="1:85" ht="21" customHeight="1">
      <c r="A7" s="19"/>
      <c r="B7" s="19"/>
      <c r="C7" s="85"/>
      <c r="D7" s="85"/>
      <c r="E7" s="85"/>
      <c r="F7" s="85"/>
      <c r="G7" s="981" t="str">
        <f>"à coller "&amp;R34&amp;" pour aérer le texte"</f>
        <v>à coller Colonne R pour aérer le texte</v>
      </c>
      <c r="H7" s="85"/>
      <c r="I7" s="85"/>
      <c r="J7" s="85"/>
      <c r="K7" s="85"/>
      <c r="L7" s="85"/>
      <c r="M7" s="85"/>
      <c r="N7" s="85"/>
      <c r="O7" s="85"/>
      <c r="P7" s="85"/>
      <c r="Q7" s="85"/>
      <c r="R7" s="85"/>
      <c r="S7" s="85"/>
      <c r="T7" s="85"/>
      <c r="U7" s="85"/>
      <c r="V7" s="976"/>
      <c r="W7" s="19"/>
      <c r="X7" s="977"/>
      <c r="Y7" s="978"/>
      <c r="Z7" s="978"/>
      <c r="AA7" s="978"/>
      <c r="AB7" s="978"/>
      <c r="AC7" s="385" t="s">
        <v>327</v>
      </c>
      <c r="AD7" s="978"/>
      <c r="AE7" s="978"/>
      <c r="AF7" s="978"/>
      <c r="AG7" s="978"/>
      <c r="AH7" s="978"/>
      <c r="AI7" s="978"/>
      <c r="AJ7" s="978"/>
      <c r="AK7" s="385" t="s">
        <v>655</v>
      </c>
      <c r="AL7" s="978"/>
      <c r="AM7" s="978"/>
      <c r="AN7" s="978"/>
      <c r="AO7" s="978"/>
      <c r="AP7" s="978"/>
      <c r="AQ7" s="978"/>
      <c r="AR7" s="978"/>
      <c r="AS7" s="978"/>
      <c r="AT7" s="978"/>
      <c r="AU7" s="1268" t="s">
        <v>1168</v>
      </c>
      <c r="AV7" s="1563"/>
      <c r="AW7" s="1564"/>
      <c r="AX7" s="19"/>
      <c r="AY7" s="982" t="s">
        <v>90</v>
      </c>
      <c r="AZ7" s="983" t="str">
        <f ca="1">CELL("nomfichier")</f>
        <v>D:\Données\1.UPRT\0-UPRT.fait\1-UPRT.FR-SITE-WEB\ff-fiches-fabrications\ff.fiches.fabrication.2023\ffr.restaurant.2023\[ff.26.COLONNES.04.02.2026.17h04.xlsx]Modèles.a.dupliquer</v>
      </c>
      <c r="BA7" s="979"/>
      <c r="BB7" s="979"/>
      <c r="BC7" s="979"/>
      <c r="BD7" s="984"/>
      <c r="BE7" s="985"/>
      <c r="BF7" s="986"/>
      <c r="BG7" s="986"/>
      <c r="BH7" s="986"/>
      <c r="BI7" s="986"/>
      <c r="BJ7" s="986"/>
      <c r="BK7" s="987"/>
      <c r="BL7" s="987"/>
      <c r="BM7" s="987"/>
      <c r="BN7" s="696" t="s">
        <v>597</v>
      </c>
      <c r="BO7" s="988" t="s">
        <v>656</v>
      </c>
      <c r="BP7" s="979"/>
      <c r="BQ7" s="989" t="s">
        <v>598</v>
      </c>
      <c r="BR7" s="775" t="s">
        <v>657</v>
      </c>
      <c r="BS7" s="973"/>
      <c r="BT7" s="973"/>
      <c r="BU7" s="19"/>
      <c r="BV7" s="19"/>
      <c r="BW7" s="19"/>
      <c r="BX7" s="19"/>
      <c r="BY7" s="19"/>
      <c r="BZ7" s="973"/>
      <c r="CA7" s="973"/>
      <c r="CB7" s="973"/>
      <c r="CC7" s="973"/>
      <c r="CD7" s="973"/>
      <c r="CE7" s="9">
        <v>1</v>
      </c>
      <c r="CF7" s="13" cm="1">
        <f t="array" ref="CF7">SUM(A680:CD680+1)</f>
        <v>163</v>
      </c>
      <c r="CG7" s="14" t="s">
        <v>17</v>
      </c>
    </row>
    <row r="8" spans="1:85" ht="21" customHeight="1">
      <c r="A8" s="19"/>
      <c r="B8" s="19"/>
      <c r="C8" s="85"/>
      <c r="D8" s="85"/>
      <c r="E8" s="85"/>
      <c r="F8" s="85"/>
      <c r="G8" s="990" t="s">
        <v>78</v>
      </c>
      <c r="H8" s="990" t="s">
        <v>94</v>
      </c>
      <c r="I8" s="990" t="s">
        <v>587</v>
      </c>
      <c r="J8" s="990" t="s">
        <v>588</v>
      </c>
      <c r="K8" s="85"/>
      <c r="L8" s="85"/>
      <c r="M8" s="85"/>
      <c r="N8" s="85"/>
      <c r="O8" s="85"/>
      <c r="P8" s="85"/>
      <c r="Q8" s="85"/>
      <c r="R8" s="1854" t="s">
        <v>658</v>
      </c>
      <c r="S8" s="1855"/>
      <c r="T8" s="1856"/>
      <c r="U8" s="991"/>
      <c r="V8" s="991"/>
      <c r="W8" s="991" t="s">
        <v>659</v>
      </c>
      <c r="X8" s="977"/>
      <c r="Y8" s="978"/>
      <c r="Z8" s="978"/>
      <c r="AA8" s="978"/>
      <c r="AB8" s="978"/>
      <c r="AC8" s="386" t="s">
        <v>660</v>
      </c>
      <c r="AD8" s="978"/>
      <c r="AE8" s="978"/>
      <c r="AF8" s="978"/>
      <c r="AG8" s="978"/>
      <c r="AH8" s="978"/>
      <c r="AI8" s="978"/>
      <c r="AJ8" s="978"/>
      <c r="AK8" s="386" t="s">
        <v>661</v>
      </c>
      <c r="AL8" s="978"/>
      <c r="AM8" s="978"/>
      <c r="AN8" s="978"/>
      <c r="AO8" s="978"/>
      <c r="AP8" s="978"/>
      <c r="AQ8" s="978"/>
      <c r="AR8" s="978"/>
      <c r="AS8" s="978"/>
      <c r="AT8" s="978"/>
      <c r="AU8" s="1269"/>
      <c r="AV8" s="1563"/>
      <c r="AW8" s="1564"/>
      <c r="AX8" s="992" t="s">
        <v>662</v>
      </c>
      <c r="AY8" s="992"/>
      <c r="AZ8" s="992"/>
      <c r="BA8" s="992"/>
      <c r="BD8" s="984"/>
      <c r="BE8" s="985"/>
      <c r="BF8" s="986"/>
      <c r="BG8" s="986"/>
      <c r="BH8" s="986"/>
      <c r="BI8" s="986"/>
      <c r="BJ8" s="986"/>
      <c r="BK8" s="987"/>
      <c r="BL8" s="987"/>
      <c r="BM8" s="987"/>
      <c r="BN8" s="697" t="s">
        <v>599</v>
      </c>
      <c r="BO8" s="993" t="s">
        <v>663</v>
      </c>
      <c r="BP8" s="979"/>
      <c r="BQ8" s="994" t="s">
        <v>600</v>
      </c>
      <c r="BR8" s="778" t="s">
        <v>664</v>
      </c>
      <c r="BS8" s="973"/>
      <c r="BT8" s="973"/>
      <c r="BU8" s="19"/>
      <c r="BV8" s="19"/>
      <c r="BW8" s="19"/>
      <c r="BX8" s="19"/>
      <c r="BY8" s="19"/>
      <c r="BZ8" s="973"/>
      <c r="CA8" s="973"/>
      <c r="CB8" s="973"/>
      <c r="CC8" s="973"/>
      <c r="CD8" s="973"/>
      <c r="CE8" s="9">
        <v>1</v>
      </c>
      <c r="CF8" s="13"/>
      <c r="CG8" s="14"/>
    </row>
    <row r="9" spans="1:85" ht="21" customHeight="1">
      <c r="A9" s="19"/>
      <c r="B9" s="19"/>
      <c r="C9" s="85"/>
      <c r="D9" s="85"/>
      <c r="E9" s="85"/>
      <c r="F9" s="85"/>
      <c r="G9" s="85"/>
      <c r="H9" s="85"/>
      <c r="I9" s="85"/>
      <c r="J9" s="85"/>
      <c r="K9" s="85"/>
      <c r="L9" s="85"/>
      <c r="M9" s="85"/>
      <c r="N9" s="85"/>
      <c r="O9" s="85"/>
      <c r="P9" s="85"/>
      <c r="Q9" s="85"/>
      <c r="R9" s="1857"/>
      <c r="S9" s="1858"/>
      <c r="T9" s="1859"/>
      <c r="U9" s="85"/>
      <c r="V9" s="976"/>
      <c r="W9" s="19"/>
      <c r="X9" s="977"/>
      <c r="Y9" s="978"/>
      <c r="Z9" s="978"/>
      <c r="AA9" s="978"/>
      <c r="AB9" s="978"/>
      <c r="AC9" s="25" t="s">
        <v>665</v>
      </c>
      <c r="AD9" s="978"/>
      <c r="AE9" s="978"/>
      <c r="AF9" s="978"/>
      <c r="AG9" s="978"/>
      <c r="AH9" s="978"/>
      <c r="AI9" s="978"/>
      <c r="AJ9" s="978"/>
      <c r="AK9" s="25" t="s">
        <v>666</v>
      </c>
      <c r="AL9" s="978"/>
      <c r="AM9" s="978"/>
      <c r="AN9" s="978"/>
      <c r="AO9" s="978"/>
      <c r="AP9" s="978"/>
      <c r="AQ9" s="978"/>
      <c r="AR9" s="978"/>
      <c r="AS9" s="978"/>
      <c r="AT9" s="978"/>
      <c r="AU9" s="1268" t="s">
        <v>1169</v>
      </c>
      <c r="AV9" s="1563"/>
      <c r="AW9" s="1564"/>
      <c r="AX9" s="19"/>
      <c r="AY9" s="19"/>
      <c r="AZ9" s="995" t="s">
        <v>667</v>
      </c>
      <c r="BA9" s="979"/>
      <c r="BB9" s="979"/>
      <c r="BC9" s="979"/>
      <c r="BD9" s="984"/>
      <c r="BE9" s="985"/>
      <c r="BF9" s="986"/>
      <c r="BG9" s="986"/>
      <c r="BH9" s="986"/>
      <c r="BI9" s="986"/>
      <c r="BJ9" s="986"/>
      <c r="BK9" s="987"/>
      <c r="BL9" s="987"/>
      <c r="BM9" s="987"/>
      <c r="BN9" s="698" t="s">
        <v>601</v>
      </c>
      <c r="BO9" s="996" t="s">
        <v>668</v>
      </c>
      <c r="BP9" s="979"/>
      <c r="BQ9" s="997" t="s">
        <v>602</v>
      </c>
      <c r="BR9" s="777" t="s">
        <v>669</v>
      </c>
      <c r="BS9" s="973"/>
      <c r="BT9" s="973"/>
      <c r="BU9" s="19"/>
      <c r="BV9" s="19"/>
      <c r="BW9" s="19"/>
      <c r="BX9" s="19"/>
      <c r="BY9" s="19"/>
      <c r="BZ9" s="973"/>
      <c r="CA9" s="973"/>
      <c r="CB9" s="973"/>
      <c r="CC9" s="973"/>
      <c r="CD9" s="973"/>
      <c r="CE9" s="9">
        <v>1</v>
      </c>
    </row>
    <row r="10" spans="1:85" ht="21" customHeight="1">
      <c r="A10" s="19"/>
      <c r="B10" s="19"/>
      <c r="C10" s="85"/>
      <c r="D10" s="85"/>
      <c r="E10" s="85"/>
      <c r="F10" s="85"/>
      <c r="G10" s="19" t="s">
        <v>670</v>
      </c>
      <c r="H10" s="85"/>
      <c r="I10" s="85"/>
      <c r="J10" s="85"/>
      <c r="K10" s="85"/>
      <c r="L10" s="85"/>
      <c r="M10" s="85"/>
      <c r="N10" s="85"/>
      <c r="O10" s="85"/>
      <c r="P10" s="85"/>
      <c r="Q10" s="85"/>
      <c r="R10" s="998" t="s">
        <v>671</v>
      </c>
      <c r="S10" s="999" t="str">
        <f>"ligne "&amp;ROW(R47)</f>
        <v>ligne 47</v>
      </c>
      <c r="T10" s="1000"/>
      <c r="U10" s="85"/>
      <c r="V10" s="976"/>
      <c r="W10" s="19"/>
      <c r="X10" s="977"/>
      <c r="Y10" s="978"/>
      <c r="Z10" s="978"/>
      <c r="AA10" s="978"/>
      <c r="AB10" s="978"/>
      <c r="AC10" s="25" t="s">
        <v>672</v>
      </c>
      <c r="AD10" s="978"/>
      <c r="AE10" s="978"/>
      <c r="AF10" s="978"/>
      <c r="AG10" s="978"/>
      <c r="AH10" s="978"/>
      <c r="AI10" s="978"/>
      <c r="AJ10" s="978"/>
      <c r="AK10" s="25" t="s">
        <v>673</v>
      </c>
      <c r="AL10" s="978"/>
      <c r="AM10" s="978"/>
      <c r="AN10" s="978"/>
      <c r="AO10" s="978"/>
      <c r="AP10" s="978"/>
      <c r="AQ10" s="978"/>
      <c r="AR10" s="978"/>
      <c r="AS10" s="978"/>
      <c r="AT10" s="978"/>
      <c r="AU10" s="1269"/>
      <c r="AV10" s="1563"/>
      <c r="AW10" s="1564"/>
      <c r="AX10" s="19"/>
      <c r="AY10" s="19"/>
      <c r="AZ10" s="995" t="s">
        <v>674</v>
      </c>
      <c r="BA10" s="979"/>
      <c r="BB10" s="979"/>
      <c r="BC10" s="979"/>
      <c r="BD10" s="984"/>
      <c r="BE10" s="985"/>
      <c r="BF10" s="986"/>
      <c r="BG10" s="986"/>
      <c r="BH10" s="986"/>
      <c r="BI10" s="986"/>
      <c r="BJ10" s="986"/>
      <c r="BK10" s="987"/>
      <c r="BL10" s="987"/>
      <c r="BM10" s="987"/>
      <c r="BN10" s="699" t="s">
        <v>603</v>
      </c>
      <c r="BO10" s="1001" t="s">
        <v>675</v>
      </c>
      <c r="BP10" s="979"/>
      <c r="BQ10" s="1002" t="s">
        <v>604</v>
      </c>
      <c r="BR10" s="780" t="s">
        <v>676</v>
      </c>
      <c r="BS10" s="973"/>
      <c r="BT10" s="973"/>
      <c r="BU10" s="19"/>
      <c r="BV10" s="19"/>
      <c r="BW10" s="19"/>
      <c r="BX10" s="19"/>
      <c r="BY10" s="19"/>
      <c r="BZ10" s="973"/>
      <c r="CA10" s="973"/>
      <c r="CB10" s="973"/>
      <c r="CC10" s="973"/>
      <c r="CD10" s="973"/>
      <c r="CE10" s="9">
        <v>1</v>
      </c>
      <c r="CF10" s="130" t="s">
        <v>308</v>
      </c>
      <c r="CG10" s="19"/>
    </row>
    <row r="11" spans="1:85" ht="21" customHeight="1">
      <c r="A11" s="19"/>
      <c r="B11" s="19"/>
      <c r="C11" s="85"/>
      <c r="D11" s="85"/>
      <c r="E11" s="85"/>
      <c r="F11" s="85"/>
      <c r="G11" s="85"/>
      <c r="H11" s="85"/>
      <c r="I11" s="85"/>
      <c r="J11" s="85"/>
      <c r="K11" s="85"/>
      <c r="L11" s="85"/>
      <c r="M11" s="85"/>
      <c r="N11" s="85"/>
      <c r="O11" s="85"/>
      <c r="P11" s="85"/>
      <c r="Q11" s="85"/>
      <c r="R11" s="1003"/>
      <c r="S11" s="85"/>
      <c r="T11" s="85"/>
      <c r="U11" s="85"/>
      <c r="V11" s="976"/>
      <c r="W11" s="19"/>
      <c r="X11" s="977"/>
      <c r="Y11" s="978"/>
      <c r="Z11" s="978"/>
      <c r="AA11" s="978"/>
      <c r="AB11" s="978"/>
      <c r="AC11" s="25" t="s">
        <v>677</v>
      </c>
      <c r="AD11" s="978"/>
      <c r="AE11" s="978"/>
      <c r="AF11" s="978"/>
      <c r="AG11" s="978"/>
      <c r="AH11" s="978"/>
      <c r="AI11" s="978"/>
      <c r="AJ11" s="978"/>
      <c r="AK11" s="25" t="s">
        <v>678</v>
      </c>
      <c r="AL11" s="978"/>
      <c r="AM11" s="978"/>
      <c r="AN11" s="978"/>
      <c r="AO11" s="978"/>
      <c r="AP11" s="978"/>
      <c r="AQ11" s="978"/>
      <c r="AR11" s="978"/>
      <c r="AS11" s="978"/>
      <c r="AT11" s="978"/>
      <c r="AU11" s="1268" t="s">
        <v>1163</v>
      </c>
      <c r="AV11" s="1563"/>
      <c r="AW11" s="1564"/>
      <c r="AX11" s="19"/>
      <c r="AY11" s="19"/>
      <c r="AZ11" s="995" t="s">
        <v>679</v>
      </c>
      <c r="BA11" s="979"/>
      <c r="BB11" s="979"/>
      <c r="BC11" s="979"/>
      <c r="BD11" s="984"/>
      <c r="BE11" s="985"/>
      <c r="BF11" s="986"/>
      <c r="BG11" s="986"/>
      <c r="BH11" s="986"/>
      <c r="BI11" s="986"/>
      <c r="BJ11" s="986"/>
      <c r="BK11" s="987"/>
      <c r="BL11" s="987"/>
      <c r="BM11" s="987"/>
      <c r="BN11" s="700" t="s">
        <v>605</v>
      </c>
      <c r="BO11" s="1004" t="s">
        <v>680</v>
      </c>
      <c r="BP11" s="979"/>
      <c r="BQ11" s="1005" t="s">
        <v>606</v>
      </c>
      <c r="BR11" s="781" t="s">
        <v>681</v>
      </c>
      <c r="BS11" s="973"/>
      <c r="BT11" s="973"/>
      <c r="BU11" s="19"/>
      <c r="BV11" s="19"/>
      <c r="BW11" s="19"/>
      <c r="BX11" s="19"/>
      <c r="BY11" s="19"/>
      <c r="BZ11" s="973"/>
      <c r="CA11" s="973"/>
      <c r="CB11" s="973"/>
      <c r="CC11" s="973"/>
      <c r="CD11" s="973"/>
      <c r="CE11" s="9">
        <v>1</v>
      </c>
      <c r="CF11" s="130" t="s">
        <v>311</v>
      </c>
      <c r="CG11" s="19"/>
    </row>
    <row r="12" spans="1:85" ht="21" customHeight="1">
      <c r="A12" s="19"/>
      <c r="B12" s="19"/>
      <c r="C12" s="85"/>
      <c r="D12" s="85"/>
      <c r="E12" s="85"/>
      <c r="F12" s="85"/>
      <c r="G12" s="1006" t="s">
        <v>682</v>
      </c>
      <c r="H12" s="85"/>
      <c r="I12" s="85"/>
      <c r="J12" s="85"/>
      <c r="K12" s="85"/>
      <c r="L12" s="85"/>
      <c r="M12" s="85"/>
      <c r="N12" s="85"/>
      <c r="O12" s="85"/>
      <c r="P12" s="85"/>
      <c r="Q12" s="85"/>
      <c r="R12" s="1003"/>
      <c r="S12" s="85"/>
      <c r="T12" s="85"/>
      <c r="U12" s="85"/>
      <c r="V12" s="976"/>
      <c r="W12" s="19"/>
      <c r="X12" s="977"/>
      <c r="Y12" s="978"/>
      <c r="Z12" s="978"/>
      <c r="AA12" s="978"/>
      <c r="AB12" s="978"/>
      <c r="AC12" s="25" t="s">
        <v>683</v>
      </c>
      <c r="AD12" s="978"/>
      <c r="AE12" s="978"/>
      <c r="AF12" s="978"/>
      <c r="AG12" s="978"/>
      <c r="AH12" s="978"/>
      <c r="AI12" s="978"/>
      <c r="AJ12" s="978"/>
      <c r="AK12" s="25" t="s">
        <v>684</v>
      </c>
      <c r="AL12" s="978"/>
      <c r="AM12" s="978"/>
      <c r="AN12" s="978"/>
      <c r="AO12" s="978"/>
      <c r="AP12" s="978"/>
      <c r="AQ12" s="978"/>
      <c r="AR12" s="978"/>
      <c r="AS12" s="978"/>
      <c r="AT12" s="978"/>
      <c r="AU12" s="1270"/>
      <c r="AV12" s="1563"/>
      <c r="AW12" s="1564"/>
      <c r="AX12" s="19"/>
      <c r="AY12" s="19"/>
      <c r="AZ12" s="995" t="s">
        <v>685</v>
      </c>
      <c r="BA12" s="979"/>
      <c r="BB12" s="979"/>
      <c r="BC12" s="979"/>
      <c r="BD12" s="984"/>
      <c r="BE12" s="985"/>
      <c r="BF12" s="986"/>
      <c r="BG12" s="986"/>
      <c r="BH12" s="986"/>
      <c r="BI12" s="986"/>
      <c r="BJ12" s="986"/>
      <c r="BK12" s="987"/>
      <c r="BL12" s="987"/>
      <c r="BM12" s="987"/>
      <c r="BN12" s="701" t="s">
        <v>607</v>
      </c>
      <c r="BO12" s="1007" t="s">
        <v>686</v>
      </c>
      <c r="BP12" s="979"/>
      <c r="BQ12" s="1008" t="s">
        <v>608</v>
      </c>
      <c r="BR12" s="782" t="s">
        <v>687</v>
      </c>
      <c r="BS12" s="973"/>
      <c r="BT12" s="973"/>
      <c r="BU12" s="19"/>
      <c r="BV12" s="19"/>
      <c r="BW12" s="19"/>
      <c r="BX12" s="19"/>
      <c r="BY12" s="19"/>
      <c r="BZ12" s="973"/>
      <c r="CA12" s="973"/>
      <c r="CB12" s="973"/>
      <c r="CC12" s="973"/>
      <c r="CD12" s="973"/>
      <c r="CE12" s="9">
        <v>1</v>
      </c>
      <c r="CF12" s="130"/>
      <c r="CG12" s="19"/>
    </row>
    <row r="13" spans="1:85" ht="21" customHeight="1">
      <c r="A13" s="19"/>
      <c r="B13" s="19"/>
      <c r="C13" s="85"/>
      <c r="D13" s="85"/>
      <c r="E13" s="85"/>
      <c r="F13" s="85"/>
      <c r="G13" s="19" t="s">
        <v>688</v>
      </c>
      <c r="H13" s="85"/>
      <c r="I13" s="85"/>
      <c r="J13" s="85"/>
      <c r="K13" s="85"/>
      <c r="L13" s="85"/>
      <c r="M13" s="85"/>
      <c r="N13" s="85"/>
      <c r="O13" s="85"/>
      <c r="P13" s="85"/>
      <c r="Q13" s="85"/>
      <c r="R13" s="1006"/>
      <c r="S13" s="85"/>
      <c r="T13" s="85"/>
      <c r="U13" s="85"/>
      <c r="V13" s="976"/>
      <c r="W13" s="19"/>
      <c r="X13" s="977"/>
      <c r="Y13" s="978"/>
      <c r="Z13" s="978"/>
      <c r="AA13" s="978"/>
      <c r="AB13" s="978"/>
      <c r="AC13" s="25" t="s">
        <v>689</v>
      </c>
      <c r="AD13" s="978"/>
      <c r="AE13" s="978"/>
      <c r="AF13" s="978"/>
      <c r="AG13" s="978"/>
      <c r="AH13" s="978"/>
      <c r="AI13" s="978"/>
      <c r="AJ13" s="978"/>
      <c r="AK13" s="978"/>
      <c r="AL13" s="978"/>
      <c r="AM13" s="978"/>
      <c r="AN13" s="978"/>
      <c r="AO13" s="978"/>
      <c r="AP13" s="978"/>
      <c r="AQ13" s="978"/>
      <c r="AR13" s="978"/>
      <c r="AS13" s="978"/>
      <c r="AT13" s="978"/>
      <c r="AU13" s="1271" t="s">
        <v>1147</v>
      </c>
      <c r="AV13" s="1563"/>
      <c r="AW13" s="1564"/>
      <c r="AX13" s="19"/>
      <c r="AY13" s="19"/>
      <c r="AZ13" s="1009" t="s">
        <v>690</v>
      </c>
      <c r="BA13" s="979"/>
      <c r="BB13" s="979"/>
      <c r="BC13" s="979"/>
      <c r="BD13" s="984"/>
      <c r="BE13" s="985"/>
      <c r="BF13" s="986"/>
      <c r="BG13" s="986"/>
      <c r="BH13" s="986"/>
      <c r="BI13" s="986"/>
      <c r="BJ13" s="986"/>
      <c r="BK13" s="987"/>
      <c r="BL13" s="987"/>
      <c r="BM13" s="987"/>
      <c r="BN13" s="702" t="s">
        <v>609</v>
      </c>
      <c r="BO13" s="1010" t="s">
        <v>691</v>
      </c>
      <c r="BP13" s="979"/>
      <c r="BQ13" s="1011" t="s">
        <v>610</v>
      </c>
      <c r="BR13" s="783" t="s">
        <v>692</v>
      </c>
      <c r="BS13" s="973"/>
      <c r="BT13" s="973"/>
      <c r="BU13" s="19"/>
      <c r="BV13" s="19"/>
      <c r="BW13" s="19"/>
      <c r="BX13" s="19"/>
      <c r="BY13" s="19"/>
      <c r="BZ13" s="973"/>
      <c r="CA13" s="973"/>
      <c r="CB13" s="973"/>
      <c r="CC13" s="973"/>
      <c r="CD13" s="973"/>
      <c r="CE13" s="9">
        <v>1</v>
      </c>
      <c r="CF13" s="130" t="s">
        <v>312</v>
      </c>
      <c r="CG13" s="19"/>
    </row>
    <row r="14" spans="1:85" ht="21" customHeight="1">
      <c r="A14" s="19"/>
      <c r="B14" s="19"/>
      <c r="C14" s="85"/>
      <c r="D14" s="85"/>
      <c r="E14" s="85"/>
      <c r="F14" s="85"/>
      <c r="G14" s="973"/>
      <c r="H14" s="85"/>
      <c r="I14" s="85"/>
      <c r="J14" s="85"/>
      <c r="K14" s="85"/>
      <c r="L14" s="85"/>
      <c r="M14" s="85"/>
      <c r="N14" s="85"/>
      <c r="O14" s="85"/>
      <c r="P14" s="85"/>
      <c r="Q14" s="85"/>
      <c r="R14" s="19"/>
      <c r="S14" s="85"/>
      <c r="T14" s="85"/>
      <c r="U14" s="85"/>
      <c r="V14" s="976"/>
      <c r="W14" s="19"/>
      <c r="X14" s="977"/>
      <c r="Y14" s="978"/>
      <c r="Z14" s="978"/>
      <c r="AA14" s="978"/>
      <c r="AB14" s="978"/>
      <c r="AC14" s="25"/>
      <c r="AD14" s="978"/>
      <c r="AE14" s="978"/>
      <c r="AF14" s="978"/>
      <c r="AG14" s="978"/>
      <c r="AH14" s="978"/>
      <c r="AI14" s="978"/>
      <c r="AJ14" s="390" t="s">
        <v>309</v>
      </c>
      <c r="AK14" s="978"/>
      <c r="AL14" s="978"/>
      <c r="AM14" s="978"/>
      <c r="AN14" s="978"/>
      <c r="AO14" s="978"/>
      <c r="AP14" s="978"/>
      <c r="AQ14" s="978"/>
      <c r="AR14" s="978"/>
      <c r="AS14" s="978"/>
      <c r="AT14" s="978"/>
      <c r="AU14" s="978"/>
      <c r="AV14" s="1563"/>
      <c r="AW14" s="1564"/>
      <c r="AX14" s="19"/>
      <c r="AY14" s="19"/>
      <c r="AZ14" s="1012" t="s">
        <v>693</v>
      </c>
      <c r="BA14" s="979"/>
      <c r="BB14" s="979"/>
      <c r="BC14" s="982" t="s">
        <v>90</v>
      </c>
      <c r="BD14" s="984"/>
      <c r="BE14" s="985"/>
      <c r="BF14" s="986"/>
      <c r="BG14" s="986"/>
      <c r="BH14" s="986"/>
      <c r="BI14" s="986"/>
      <c r="BJ14" s="986"/>
      <c r="BK14" s="987"/>
      <c r="BL14" s="987"/>
      <c r="BM14" s="987"/>
      <c r="BN14" s="983" t="str">
        <f ca="1">CELL("nomfichier")</f>
        <v>D:\Données\1.UPRT\0-UPRT.fait\1-UPRT.FR-SITE-WEB\ff-fiches-fabrications\ff.fiches.fabrication.2023\ffr.restaurant.2023\[ff.26.COLONNES.04.02.2026.17h04.xlsx]Modèles.a.dupliquer</v>
      </c>
      <c r="BO14" s="1013"/>
      <c r="BP14" s="979"/>
      <c r="BQ14" s="979"/>
      <c r="BR14" s="979"/>
      <c r="BS14" s="973"/>
      <c r="BT14" s="973"/>
      <c r="BU14" s="19"/>
      <c r="BV14" s="19"/>
      <c r="BW14" s="19"/>
      <c r="BX14" s="19"/>
      <c r="BY14" s="19"/>
      <c r="BZ14" s="1014"/>
      <c r="CA14" s="1014"/>
      <c r="CB14" s="1014"/>
      <c r="CC14" s="1014"/>
      <c r="CD14" s="1014"/>
      <c r="CE14" s="9">
        <v>1</v>
      </c>
      <c r="CF14" s="130" t="s">
        <v>324</v>
      </c>
      <c r="CG14" s="19"/>
    </row>
    <row r="15" spans="1:85" ht="21" customHeight="1" thickBot="1">
      <c r="A15" s="19"/>
      <c r="B15" s="19"/>
      <c r="C15" s="85"/>
      <c r="D15" s="85"/>
      <c r="E15" s="85"/>
      <c r="F15" s="85"/>
      <c r="G15" s="1006" t="s">
        <v>694</v>
      </c>
      <c r="H15" s="85"/>
      <c r="I15" s="85"/>
      <c r="J15" s="85"/>
      <c r="K15" s="85"/>
      <c r="L15" s="85"/>
      <c r="M15" s="85"/>
      <c r="N15" s="85"/>
      <c r="O15" s="85"/>
      <c r="P15" s="85"/>
      <c r="Q15" s="85"/>
      <c r="R15" s="19"/>
      <c r="S15" s="85"/>
      <c r="T15" s="85"/>
      <c r="U15" s="85"/>
      <c r="V15" s="976"/>
      <c r="W15" s="19"/>
      <c r="X15" s="1015"/>
      <c r="Y15" s="1016"/>
      <c r="Z15" s="1017" t="s">
        <v>695</v>
      </c>
      <c r="AA15" s="1018"/>
      <c r="AB15" s="1018"/>
      <c r="AC15" s="1018"/>
      <c r="AD15" s="1018"/>
      <c r="AE15" s="1018"/>
      <c r="AF15" s="1018"/>
      <c r="AG15" s="1018"/>
      <c r="AH15" s="1018"/>
      <c r="AI15" s="1019"/>
      <c r="AJ15" s="1018" t="s">
        <v>339</v>
      </c>
      <c r="AK15" s="1018"/>
      <c r="AL15" s="1020"/>
      <c r="AM15" s="1018"/>
      <c r="AN15" s="1018"/>
      <c r="AO15" s="1018"/>
      <c r="AP15" s="1018"/>
      <c r="AQ15" s="1018"/>
      <c r="AR15" s="1018"/>
      <c r="AS15" s="1018"/>
      <c r="AT15" s="1018"/>
      <c r="AU15" s="1018"/>
      <c r="AV15" s="1565" t="s">
        <v>696</v>
      </c>
      <c r="AW15" s="1566"/>
      <c r="AX15" s="19"/>
      <c r="AY15" s="19"/>
      <c r="AZ15" s="979"/>
      <c r="BA15" s="979"/>
      <c r="BC15" s="979"/>
      <c r="BD15" s="984"/>
      <c r="BE15" s="985"/>
      <c r="BF15" s="986"/>
      <c r="BG15" s="986"/>
      <c r="BH15" s="986"/>
      <c r="BI15" s="986"/>
      <c r="BJ15" s="986"/>
      <c r="BK15" s="987"/>
      <c r="BL15" s="987"/>
      <c r="BM15" s="987"/>
      <c r="BN15" s="1844" t="s">
        <v>697</v>
      </c>
      <c r="BO15" s="1845"/>
      <c r="BP15" s="1845"/>
      <c r="BQ15" s="1845"/>
      <c r="BR15" s="1846"/>
      <c r="BS15" s="973"/>
      <c r="BT15" s="973"/>
      <c r="BU15" s="19"/>
      <c r="BV15" s="19"/>
      <c r="BW15" s="19"/>
      <c r="BX15" s="19"/>
      <c r="BY15" s="19"/>
      <c r="BZ15" s="1014"/>
      <c r="CA15" s="1014"/>
      <c r="CB15" s="1014"/>
      <c r="CC15" s="1014"/>
      <c r="CD15" s="1014"/>
      <c r="CE15" s="9">
        <v>1</v>
      </c>
      <c r="CF15" s="130" t="s">
        <v>326</v>
      </c>
      <c r="CG15" s="19"/>
    </row>
    <row r="16" spans="1:85" ht="21" customHeight="1" thickBot="1">
      <c r="A16" s="19"/>
      <c r="B16" s="19"/>
      <c r="C16" s="85"/>
      <c r="D16" s="85"/>
      <c r="E16" s="85"/>
      <c r="F16" s="85"/>
      <c r="G16" s="19" t="s">
        <v>698</v>
      </c>
      <c r="H16" s="85"/>
      <c r="I16" s="85"/>
      <c r="J16" s="85"/>
      <c r="K16" s="85"/>
      <c r="L16" s="85"/>
      <c r="M16" s="85"/>
      <c r="N16" s="85"/>
      <c r="O16" s="85"/>
      <c r="P16" s="85"/>
      <c r="Q16" s="85"/>
      <c r="R16" s="19"/>
      <c r="S16" s="85"/>
      <c r="T16" s="85"/>
      <c r="U16" s="85"/>
      <c r="V16" s="976"/>
      <c r="W16" s="19"/>
      <c r="AX16" s="19"/>
      <c r="AY16" s="19"/>
      <c r="AZ16" s="1021" t="str">
        <f>"dans la "&amp;BA21&amp;" "&amp;" collez ou saisissez les denrées"&amp;" de la ligne "&amp;ROW(BA30)&amp;" à la ligne "&amp;ROW(BB490)</f>
        <v>dans la Colonne BA ▼  collez ou saisissez les denrées de la ligne 30 à la ligne 490</v>
      </c>
      <c r="BA16" s="979"/>
      <c r="BB16" s="979"/>
      <c r="BC16" s="979"/>
      <c r="BD16" s="984"/>
      <c r="BE16" s="985"/>
      <c r="BF16" s="986"/>
      <c r="BG16" s="986"/>
      <c r="BH16" s="986"/>
      <c r="BI16" s="986"/>
      <c r="BJ16" s="986"/>
      <c r="BK16" s="1022"/>
      <c r="BL16" s="1022"/>
      <c r="BM16" s="1022"/>
      <c r="BN16" s="1847"/>
      <c r="BO16" s="1848"/>
      <c r="BP16" s="1848"/>
      <c r="BQ16" s="1848"/>
      <c r="BR16" s="1849"/>
      <c r="BS16" s="973"/>
      <c r="BT16" s="973"/>
      <c r="BU16" s="19"/>
      <c r="BV16" s="19"/>
      <c r="BW16" s="19"/>
      <c r="BX16" s="19"/>
      <c r="BY16" s="19"/>
      <c r="BZ16" s="1014"/>
      <c r="CA16" s="1014"/>
      <c r="CB16" s="1014"/>
      <c r="CC16" s="1014"/>
      <c r="CD16" s="1014"/>
      <c r="CE16" s="9">
        <v>1</v>
      </c>
      <c r="CF16" s="130"/>
      <c r="CG16" s="19"/>
    </row>
    <row r="17" spans="1:85" ht="21" customHeight="1">
      <c r="A17" s="19"/>
      <c r="B17" s="19"/>
      <c r="C17" s="85"/>
      <c r="D17" s="85"/>
      <c r="E17" s="85"/>
      <c r="F17" s="85"/>
      <c r="G17" s="19"/>
      <c r="H17" s="85"/>
      <c r="I17" s="85"/>
      <c r="J17" s="85"/>
      <c r="K17" s="85"/>
      <c r="L17" s="85"/>
      <c r="M17" s="85"/>
      <c r="N17" s="85"/>
      <c r="O17" s="85"/>
      <c r="P17" s="85"/>
      <c r="Q17" s="85"/>
      <c r="R17" s="19"/>
      <c r="S17" s="85"/>
      <c r="T17" s="85"/>
      <c r="U17" s="85"/>
      <c r="V17" s="976"/>
      <c r="W17" s="19"/>
      <c r="X17" s="15" t="s">
        <v>6</v>
      </c>
      <c r="Y17" s="730" t="str">
        <f t="shared" ref="Y17:AW17" si="8">SUBSTITUTE(ADDRESS(1,COLUMN(),4),"1","")</f>
        <v>Y</v>
      </c>
      <c r="Z17" s="730" t="str">
        <f t="shared" si="8"/>
        <v>Z</v>
      </c>
      <c r="AA17" s="730" t="str">
        <f t="shared" si="8"/>
        <v>AA</v>
      </c>
      <c r="AB17" s="730" t="str">
        <f t="shared" si="8"/>
        <v>AB</v>
      </c>
      <c r="AC17" s="730" t="str">
        <f t="shared" si="8"/>
        <v>AC</v>
      </c>
      <c r="AD17" s="730" t="str">
        <f t="shared" si="8"/>
        <v>AD</v>
      </c>
      <c r="AE17" s="730" t="str">
        <f t="shared" si="8"/>
        <v>AE</v>
      </c>
      <c r="AF17" s="730" t="str">
        <f t="shared" si="8"/>
        <v>AF</v>
      </c>
      <c r="AG17" s="730" t="str">
        <f t="shared" si="8"/>
        <v>AG</v>
      </c>
      <c r="AH17" s="730" t="str">
        <f t="shared" si="8"/>
        <v>AH</v>
      </c>
      <c r="AI17" s="730" t="str">
        <f t="shared" si="8"/>
        <v>AI</v>
      </c>
      <c r="AJ17" s="730" t="str">
        <f t="shared" si="8"/>
        <v>AJ</v>
      </c>
      <c r="AK17" s="730" t="str">
        <f t="shared" si="8"/>
        <v>AK</v>
      </c>
      <c r="AL17" s="730" t="str">
        <f t="shared" si="8"/>
        <v>AL</v>
      </c>
      <c r="AM17" s="730" t="str">
        <f t="shared" si="8"/>
        <v>AM</v>
      </c>
      <c r="AN17" s="730" t="str">
        <f t="shared" si="8"/>
        <v>AN</v>
      </c>
      <c r="AO17" s="730" t="str">
        <f t="shared" si="8"/>
        <v>AO</v>
      </c>
      <c r="AP17" s="730" t="str">
        <f t="shared" si="8"/>
        <v>AP</v>
      </c>
      <c r="AQ17" s="730" t="str">
        <f t="shared" si="8"/>
        <v>AQ</v>
      </c>
      <c r="AR17" s="730" t="str">
        <f t="shared" si="8"/>
        <v>AR</v>
      </c>
      <c r="AS17" s="730" t="str">
        <f t="shared" si="8"/>
        <v>AS</v>
      </c>
      <c r="AT17" s="730" t="str">
        <f t="shared" si="8"/>
        <v>AT</v>
      </c>
      <c r="AU17" s="730" t="str">
        <f t="shared" si="8"/>
        <v>AU</v>
      </c>
      <c r="AV17" s="730" t="str">
        <f t="shared" si="8"/>
        <v>AV</v>
      </c>
      <c r="AW17" s="747" t="str">
        <f t="shared" si="8"/>
        <v>AW</v>
      </c>
      <c r="AX17" s="19"/>
      <c r="AY17" s="19"/>
      <c r="AZ17" s="979"/>
      <c r="BA17" s="979"/>
      <c r="BB17" s="979"/>
      <c r="BC17" s="979"/>
      <c r="BD17" s="984"/>
      <c r="BE17" s="985"/>
      <c r="BF17" s="986"/>
      <c r="BG17" s="986"/>
      <c r="BH17" s="986"/>
      <c r="BI17" s="986"/>
      <c r="BJ17" s="986"/>
      <c r="BK17" s="1022"/>
      <c r="BL17" s="1022"/>
      <c r="BM17" s="1022"/>
      <c r="BN17" s="979"/>
      <c r="BO17" s="1013"/>
      <c r="BP17" s="979"/>
      <c r="BQ17" s="979"/>
      <c r="BR17" s="1023" t="str" cm="1">
        <f t="array" aca="1" ref="BR17" ca="1">IF(COUNTIF(AY2:BR2,"&lt;0.5")=0,"Aucune colonne masquée ",COUNTIF(AY2:BR2,"&lt;0.5") &amp; " " &amp; IF(COUNTIF(AY2:BR2,"&lt;0.5")&gt;1,"colonnes masquées","colonne masquée") &amp; " " &amp; _xlfn.TEXTJOIN(" ", TRUE, IF(AY2:BR2&lt;0.5,AY1:BR1,"")))&amp;" "</f>
        <v xml:space="preserve">10 colonnes masquées BD BE BF BG BH BI BJ BK BL BM </v>
      </c>
      <c r="BS17" s="973"/>
      <c r="BT17" s="973"/>
      <c r="BU17" s="19"/>
      <c r="BV17" s="19"/>
      <c r="BW17" s="19"/>
      <c r="BX17" s="19"/>
      <c r="BY17" s="19"/>
      <c r="BZ17" s="1014"/>
      <c r="CA17" s="1014"/>
      <c r="CB17" s="1014"/>
      <c r="CC17" s="1014"/>
      <c r="CD17" s="1014"/>
      <c r="CE17" s="9">
        <v>1</v>
      </c>
      <c r="CF17" s="130" t="s">
        <v>642</v>
      </c>
      <c r="CG17" s="19"/>
    </row>
    <row r="18" spans="1:85" ht="21" customHeight="1">
      <c r="A18" s="19"/>
      <c r="B18" s="19"/>
      <c r="C18" s="85"/>
      <c r="D18" s="85"/>
      <c r="E18" s="85"/>
      <c r="F18" s="85"/>
      <c r="G18" s="1006" t="s">
        <v>700</v>
      </c>
      <c r="H18" s="85"/>
      <c r="I18" s="85"/>
      <c r="J18" s="85"/>
      <c r="K18" s="85"/>
      <c r="L18" s="85"/>
      <c r="M18" s="85"/>
      <c r="N18" s="85"/>
      <c r="O18" s="85"/>
      <c r="P18" s="85"/>
      <c r="Q18" s="85"/>
      <c r="R18" s="1024"/>
      <c r="S18" s="85"/>
      <c r="T18" s="85"/>
      <c r="U18" s="85"/>
      <c r="V18" s="976"/>
      <c r="W18" s="19"/>
      <c r="X18" s="693" t="s">
        <v>6</v>
      </c>
      <c r="Y18" s="3">
        <f t="shared" ref="Y18:AW18" ca="1" si="9">CELL("largeur",Y18)</f>
        <v>3</v>
      </c>
      <c r="Z18" s="3">
        <f t="shared" ca="1" si="9"/>
        <v>3</v>
      </c>
      <c r="AA18" s="3">
        <f t="shared" ca="1" si="9"/>
        <v>3</v>
      </c>
      <c r="AB18" s="3">
        <f t="shared" ca="1" si="9"/>
        <v>5</v>
      </c>
      <c r="AC18" s="3">
        <f t="shared" ca="1" si="9"/>
        <v>12</v>
      </c>
      <c r="AD18" s="3">
        <f t="shared" ca="1" si="9"/>
        <v>12</v>
      </c>
      <c r="AE18" s="3">
        <f t="shared" ca="1" si="9"/>
        <v>3</v>
      </c>
      <c r="AF18" s="3">
        <f t="shared" ca="1" si="9"/>
        <v>12</v>
      </c>
      <c r="AG18" s="3">
        <f t="shared" ca="1" si="9"/>
        <v>12</v>
      </c>
      <c r="AH18" s="3">
        <f t="shared" ca="1" si="9"/>
        <v>12</v>
      </c>
      <c r="AI18" s="3">
        <f t="shared" ca="1" si="9"/>
        <v>12</v>
      </c>
      <c r="AJ18" s="3">
        <f t="shared" ca="1" si="9"/>
        <v>40</v>
      </c>
      <c r="AK18" s="3">
        <f t="shared" ca="1" si="9"/>
        <v>17</v>
      </c>
      <c r="AL18" s="3">
        <f t="shared" ca="1" si="9"/>
        <v>9</v>
      </c>
      <c r="AM18" s="3">
        <f t="shared" ca="1" si="9"/>
        <v>11</v>
      </c>
      <c r="AN18" s="3">
        <f t="shared" ca="1" si="9"/>
        <v>13</v>
      </c>
      <c r="AO18" s="3">
        <f t="shared" ca="1" si="9"/>
        <v>13</v>
      </c>
      <c r="AP18" s="3">
        <f t="shared" ca="1" si="9"/>
        <v>13</v>
      </c>
      <c r="AQ18" s="3">
        <f t="shared" ca="1" si="9"/>
        <v>13</v>
      </c>
      <c r="AR18" s="3">
        <f t="shared" ca="1" si="9"/>
        <v>13</v>
      </c>
      <c r="AS18" s="3">
        <f t="shared" ca="1" si="9"/>
        <v>13</v>
      </c>
      <c r="AT18" s="3">
        <f t="shared" ca="1" si="9"/>
        <v>14</v>
      </c>
      <c r="AU18" s="3">
        <f t="shared" ca="1" si="9"/>
        <v>25</v>
      </c>
      <c r="AV18" s="3">
        <f t="shared" ca="1" si="9"/>
        <v>20</v>
      </c>
      <c r="AW18" s="748">
        <f t="shared" ca="1" si="9"/>
        <v>20</v>
      </c>
      <c r="AX18" s="19"/>
      <c r="AY18" s="19"/>
      <c r="AZ18" s="1028" t="str">
        <f>BB21&amp;" et "&amp;BC21&amp;" copiez les denrées et collez les dans votre document"</f>
        <v>▼  Colonne BB et Colonne BC ▼ copiez les denrées et collez les dans votre document</v>
      </c>
      <c r="BA18" s="979"/>
      <c r="BB18" s="979"/>
      <c r="BC18" s="979"/>
      <c r="BD18" s="986"/>
      <c r="BE18" s="985"/>
      <c r="BF18" s="986"/>
      <c r="BG18" s="986"/>
      <c r="BH18" s="986"/>
      <c r="BI18" s="986"/>
      <c r="BJ18" s="986"/>
      <c r="BK18" s="1022"/>
      <c r="BL18" s="1022"/>
      <c r="BM18" s="1022"/>
      <c r="BN18" s="979"/>
      <c r="BO18" s="1013"/>
      <c r="BP18" s="979"/>
      <c r="BQ18" s="979"/>
      <c r="BR18" s="979"/>
      <c r="BS18" s="973"/>
      <c r="BT18" s="973"/>
      <c r="BU18" s="19"/>
      <c r="BV18" s="19"/>
      <c r="BW18" s="19"/>
      <c r="BX18" s="19"/>
      <c r="BZ18" s="1014"/>
      <c r="CA18" s="1014"/>
      <c r="CB18" s="1014"/>
      <c r="CC18" s="1014"/>
      <c r="CD18" s="1014"/>
      <c r="CE18" s="9">
        <v>1</v>
      </c>
      <c r="CF18" s="130" t="s">
        <v>643</v>
      </c>
      <c r="CG18" s="19"/>
    </row>
    <row r="19" spans="1:85" ht="21" customHeight="1">
      <c r="A19" s="19"/>
      <c r="B19" s="19"/>
      <c r="C19" s="85"/>
      <c r="D19" s="85"/>
      <c r="E19" s="85"/>
      <c r="F19" s="85"/>
      <c r="G19" s="19" t="s">
        <v>702</v>
      </c>
      <c r="H19" s="85"/>
      <c r="I19" s="85"/>
      <c r="J19" s="85"/>
      <c r="K19" s="85"/>
      <c r="L19" s="85"/>
      <c r="M19" s="85"/>
      <c r="N19" s="85"/>
      <c r="O19" s="85"/>
      <c r="P19" s="85"/>
      <c r="Q19" s="85"/>
      <c r="R19" s="1024"/>
      <c r="S19" s="85"/>
      <c r="T19" s="85"/>
      <c r="U19" s="85"/>
      <c r="V19" s="976"/>
      <c r="W19" s="19"/>
      <c r="X19" s="693" t="s">
        <v>6</v>
      </c>
      <c r="Y19" s="731">
        <v>3</v>
      </c>
      <c r="Z19" s="731">
        <v>3</v>
      </c>
      <c r="AA19" s="731">
        <v>3</v>
      </c>
      <c r="AB19" s="731">
        <v>5</v>
      </c>
      <c r="AC19" s="731">
        <v>12</v>
      </c>
      <c r="AD19" s="731">
        <v>12</v>
      </c>
      <c r="AE19" s="731">
        <v>3</v>
      </c>
      <c r="AF19" s="731">
        <v>12</v>
      </c>
      <c r="AG19" s="731">
        <v>12</v>
      </c>
      <c r="AH19" s="731">
        <v>12</v>
      </c>
      <c r="AI19" s="731">
        <v>12</v>
      </c>
      <c r="AJ19" s="731">
        <v>40</v>
      </c>
      <c r="AK19" s="731">
        <v>17</v>
      </c>
      <c r="AL19" s="731">
        <v>9</v>
      </c>
      <c r="AM19" s="731">
        <v>11</v>
      </c>
      <c r="AN19" s="731">
        <v>13</v>
      </c>
      <c r="AO19" s="731">
        <v>13</v>
      </c>
      <c r="AP19" s="731">
        <v>13</v>
      </c>
      <c r="AQ19" s="731">
        <v>13</v>
      </c>
      <c r="AR19" s="731">
        <v>13</v>
      </c>
      <c r="AS19" s="731">
        <v>13</v>
      </c>
      <c r="AT19" s="731">
        <f ca="1">AT18</f>
        <v>14</v>
      </c>
      <c r="AU19" s="731">
        <v>25</v>
      </c>
      <c r="AV19" s="731">
        <v>20</v>
      </c>
      <c r="AW19" s="749">
        <v>20</v>
      </c>
      <c r="AX19" s="19"/>
      <c r="AY19" s="19"/>
      <c r="AZ19" s="1032" t="s">
        <v>703</v>
      </c>
      <c r="BA19" s="979"/>
      <c r="BB19" s="979"/>
      <c r="BC19" s="995"/>
      <c r="BD19" s="986"/>
      <c r="BE19" s="1033"/>
      <c r="BF19" s="1033"/>
      <c r="BG19" s="1034"/>
      <c r="BH19" s="1035"/>
      <c r="BI19" s="1035"/>
      <c r="BJ19" s="985"/>
      <c r="BK19" s="1022"/>
      <c r="BL19" s="1022"/>
      <c r="BM19" s="1022"/>
      <c r="BN19" s="1014"/>
      <c r="BO19" s="1014"/>
      <c r="BP19" s="1014"/>
      <c r="BQ19" s="973"/>
      <c r="BR19" s="973"/>
      <c r="BS19" s="973"/>
      <c r="BT19" s="973"/>
      <c r="BU19" s="19"/>
      <c r="BV19" s="19"/>
      <c r="BW19" s="19"/>
      <c r="BX19" s="19"/>
      <c r="BZ19" s="1014"/>
      <c r="CA19" s="1014"/>
      <c r="CB19" s="1014"/>
      <c r="CC19" s="1014"/>
      <c r="CD19" s="1014"/>
      <c r="CE19" s="9">
        <v>1</v>
      </c>
    </row>
    <row r="20" spans="1:85" ht="21" customHeight="1">
      <c r="A20" s="19"/>
      <c r="B20" s="19"/>
      <c r="C20" s="85"/>
      <c r="D20" s="85"/>
      <c r="E20" s="85"/>
      <c r="F20" s="85"/>
      <c r="G20" s="19"/>
      <c r="H20" s="85"/>
      <c r="I20" s="85"/>
      <c r="J20" s="85"/>
      <c r="K20" s="85"/>
      <c r="L20" s="85"/>
      <c r="M20" s="85"/>
      <c r="N20" s="85"/>
      <c r="O20" s="85"/>
      <c r="P20" s="85"/>
      <c r="Q20" s="85"/>
      <c r="R20" s="111"/>
      <c r="S20" s="85"/>
      <c r="T20" s="85"/>
      <c r="U20" s="85"/>
      <c r="V20" s="976"/>
      <c r="W20" s="19"/>
      <c r="X20" s="693" t="s">
        <v>6</v>
      </c>
      <c r="Y20" s="1025" t="str">
        <f t="shared" ref="Y20:AB21" si="10">Y25</f>
        <v>N NOM DE VOTRE RECETTE | collez la--FAMILLE| Auteur &gt; VOUS</v>
      </c>
      <c r="Z20" s="1026">
        <f t="shared" si="10"/>
        <v>1</v>
      </c>
      <c r="AA20" s="1026" t="str">
        <f t="shared" si="10"/>
        <v>coupe</v>
      </c>
      <c r="AB20" s="1027" t="str">
        <f t="shared" si="10"/>
        <v>Recette mère ► Desserts assiette</v>
      </c>
      <c r="AC20" s="1219" t="s">
        <v>7</v>
      </c>
      <c r="AD20" s="1220" t="s">
        <v>8</v>
      </c>
      <c r="AE20" s="1220"/>
      <c r="AF20" s="1567" t="s">
        <v>9</v>
      </c>
      <c r="AG20" s="1567"/>
      <c r="AH20" s="1567"/>
      <c r="AI20" s="1567"/>
      <c r="AJ20" s="1567"/>
      <c r="AK20" s="1567"/>
      <c r="AL20" s="1567"/>
      <c r="AM20" s="1567"/>
      <c r="AN20" s="1567"/>
      <c r="AO20" s="1567"/>
      <c r="AP20" s="1567"/>
      <c r="AQ20" s="1567"/>
      <c r="AR20" s="1567"/>
      <c r="AS20" s="1567"/>
      <c r="AT20" s="969"/>
      <c r="AU20" s="1568" t="s">
        <v>10</v>
      </c>
      <c r="AV20" s="1568"/>
      <c r="AW20" s="1569" t="str">
        <f>IF(AF20="","",UPPER(LEFT(TRIM(SUBSTITUTE(AF20,CHAR(160),"")),1)))</f>
        <v>N</v>
      </c>
      <c r="AX20" s="19"/>
      <c r="AY20" s="19"/>
      <c r="AZ20" s="1032"/>
      <c r="BA20" s="979"/>
      <c r="BB20" s="979"/>
      <c r="BC20" s="995"/>
      <c r="BD20" s="986"/>
      <c r="BE20" s="1033"/>
      <c r="BF20" s="1033"/>
      <c r="BG20" s="1034"/>
      <c r="BH20" s="1035"/>
      <c r="BI20" s="1035"/>
      <c r="BJ20" s="985"/>
      <c r="BK20" s="1022"/>
      <c r="BL20" s="1022"/>
      <c r="BM20" s="1022"/>
      <c r="BN20" s="1036"/>
      <c r="BO20" s="1014"/>
      <c r="BP20" s="1014"/>
      <c r="BQ20" s="973"/>
      <c r="BR20" s="973"/>
      <c r="BS20" s="973"/>
      <c r="BT20" s="973"/>
      <c r="BU20" s="19"/>
      <c r="BV20" s="19"/>
      <c r="BW20" s="19"/>
      <c r="BX20" s="19"/>
      <c r="BZ20" s="1014"/>
      <c r="CA20" s="1014"/>
      <c r="CB20" s="1014"/>
      <c r="CC20" s="1014"/>
      <c r="CD20" s="1014"/>
      <c r="CE20" s="9">
        <v>1</v>
      </c>
      <c r="CF20" s="1037" t="s">
        <v>579</v>
      </c>
    </row>
    <row r="21" spans="1:85" ht="21" customHeight="1">
      <c r="A21" s="19"/>
      <c r="B21" s="19"/>
      <c r="C21" s="85"/>
      <c r="D21" s="85"/>
      <c r="E21" s="85"/>
      <c r="F21" s="85"/>
      <c r="G21" s="75" t="s">
        <v>705</v>
      </c>
      <c r="H21" s="85"/>
      <c r="I21" s="85"/>
      <c r="J21" s="85"/>
      <c r="K21" s="85"/>
      <c r="L21" s="85"/>
      <c r="M21" s="85"/>
      <c r="N21" s="85"/>
      <c r="O21" s="85"/>
      <c r="P21" s="85"/>
      <c r="Q21" s="85"/>
      <c r="R21" s="19"/>
      <c r="S21" s="85"/>
      <c r="T21" s="85"/>
      <c r="U21" s="85"/>
      <c r="V21" s="976"/>
      <c r="W21" s="19"/>
      <c r="X21" s="693" t="s">
        <v>6</v>
      </c>
      <c r="Y21" s="1025" t="str">
        <f t="shared" si="10"/>
        <v>N NOM DE VOTRE RECETTE | collez la--FAMILLE| Auteur &gt; VOUS</v>
      </c>
      <c r="Z21" s="1026">
        <f t="shared" si="10"/>
        <v>1</v>
      </c>
      <c r="AA21" s="1026" t="str">
        <f t="shared" si="10"/>
        <v>coupe</v>
      </c>
      <c r="AB21" s="1027" t="str">
        <f t="shared" si="10"/>
        <v>Recette mère ► Desserts assiette</v>
      </c>
      <c r="AC21" s="16" t="s">
        <v>12</v>
      </c>
      <c r="AD21" s="17" t="s">
        <v>13</v>
      </c>
      <c r="AE21" s="17"/>
      <c r="AF21" s="1567"/>
      <c r="AG21" s="1567"/>
      <c r="AH21" s="1567"/>
      <c r="AI21" s="1567"/>
      <c r="AJ21" s="1567"/>
      <c r="AK21" s="1567"/>
      <c r="AL21" s="1567"/>
      <c r="AM21" s="1567"/>
      <c r="AN21" s="1567"/>
      <c r="AO21" s="1567"/>
      <c r="AP21" s="1567"/>
      <c r="AQ21" s="1567"/>
      <c r="AR21" s="1567"/>
      <c r="AS21" s="1567"/>
      <c r="AT21" s="969"/>
      <c r="AU21" s="1568"/>
      <c r="AV21" s="1568"/>
      <c r="AW21" s="1569"/>
      <c r="AX21" s="19"/>
      <c r="AY21" s="19"/>
      <c r="AZ21" s="979"/>
      <c r="BA21" s="1260" t="str">
        <f>"Colonne "&amp;SUBSTITUTE(ADDRESS(1,COLUMN(),4),"1","")&amp;" ▼"</f>
        <v>Colonne BA ▼</v>
      </c>
      <c r="BB21" s="1260" t="str">
        <f>"▼  Colonne "&amp;SUBSTITUTE(ADDRESS(1,COLUMN(),4),"1","")</f>
        <v>▼  Colonne BB</v>
      </c>
      <c r="BC21" s="1260" t="str">
        <f>"Colonne "&amp;SUBSTITUTE(ADDRESS(1,COLUMN(),4),"1","")&amp;" ▼"</f>
        <v>Colonne BC ▼</v>
      </c>
      <c r="BD21" s="984"/>
      <c r="BE21" s="985"/>
      <c r="BF21" s="985"/>
      <c r="BG21" s="1039"/>
      <c r="BH21" s="985"/>
      <c r="BI21" s="985"/>
      <c r="BJ21" s="985"/>
      <c r="BK21" s="1040"/>
      <c r="BL21" s="1040"/>
      <c r="BM21" s="1040"/>
      <c r="BN21" s="979" t="s">
        <v>701</v>
      </c>
      <c r="BO21" s="1041"/>
      <c r="BP21" s="1041"/>
      <c r="BQ21" s="973"/>
      <c r="BR21" s="973"/>
      <c r="BS21" s="973"/>
      <c r="BT21" s="973"/>
      <c r="BU21" s="19"/>
      <c r="BV21" s="19"/>
      <c r="BW21" s="19"/>
      <c r="BX21" s="19"/>
      <c r="BY21" s="19"/>
      <c r="BZ21" s="1014"/>
      <c r="CA21" s="1014"/>
      <c r="CB21" s="1014"/>
      <c r="CC21" s="1014"/>
      <c r="CD21" s="1014"/>
      <c r="CE21" s="9">
        <v>1</v>
      </c>
      <c r="CF21" s="1042" t="s">
        <v>706</v>
      </c>
    </row>
    <row r="22" spans="1:85" ht="21" customHeight="1">
      <c r="A22" s="19"/>
      <c r="B22" s="19"/>
      <c r="C22" s="85"/>
      <c r="D22" s="85"/>
      <c r="E22" s="85"/>
      <c r="F22" s="85"/>
      <c r="G22" s="75" t="s">
        <v>707</v>
      </c>
      <c r="H22" s="85"/>
      <c r="I22" s="85"/>
      <c r="J22" s="85"/>
      <c r="K22" s="85"/>
      <c r="L22" s="85"/>
      <c r="M22" s="85"/>
      <c r="N22" s="85"/>
      <c r="O22" s="85"/>
      <c r="P22" s="85"/>
      <c r="Q22" s="85"/>
      <c r="R22" s="19"/>
      <c r="S22" s="85"/>
      <c r="T22" s="85"/>
      <c r="U22" s="85"/>
      <c r="V22" s="976"/>
      <c r="W22" s="19"/>
      <c r="X22" s="693" t="s">
        <v>6</v>
      </c>
      <c r="Y22" s="1216" t="str">
        <f>Y26</f>
        <v>N NOM DE VOTRE RECETTE | collez la--FAMILLE| Auteur &gt; VOUS</v>
      </c>
      <c r="Z22" s="1217">
        <f>Z26</f>
        <v>1</v>
      </c>
      <c r="AA22" s="1217" t="str">
        <f>AA26</f>
        <v>coupe</v>
      </c>
      <c r="AB22" s="1218" t="str">
        <f>AB26</f>
        <v>Recette mère ► Desserts assiette</v>
      </c>
      <c r="AC22" s="818"/>
      <c r="AD22" s="818"/>
      <c r="AE22" s="818"/>
      <c r="AF22" s="818"/>
      <c r="AG22" s="818"/>
      <c r="AH22" s="441" t="s">
        <v>699</v>
      </c>
      <c r="AI22" s="758" t="s">
        <v>15</v>
      </c>
      <c r="AJ22" s="940" t="s">
        <v>16</v>
      </c>
      <c r="AK22" s="940"/>
      <c r="AL22" s="940"/>
      <c r="AM22" s="940"/>
      <c r="AN22" s="787"/>
      <c r="AO22" s="759"/>
      <c r="AP22" s="759"/>
      <c r="AQ22" s="742"/>
      <c r="AR22" s="742"/>
      <c r="AS22" s="742"/>
      <c r="AT22" s="742"/>
      <c r="AU22" s="742"/>
      <c r="AV22" s="357"/>
      <c r="AW22" s="20" t="str" cm="1">
        <f t="array" aca="1" ref="AW22" ca="1">IF(COUNTIF(Y18:AW18,"&lt;0.5")=0,"Aucune colonne masquée ",COUNTIF(Y18:AW18,"&lt;0.5") &amp; " " &amp; IF(COUNTIF(Y18:AW18,"&lt;0.5")&gt;1,"colonnes masquées","colonne masquée") &amp; " " &amp; _xlfn.TEXTJOIN(" ", TRUE, IF(Y18:AW18&lt;0.5,(Y17:AW17),"")))&amp;" "</f>
        <v xml:space="preserve">Aucune colonne masquée  </v>
      </c>
      <c r="AX22" s="19"/>
      <c r="AY22" s="19"/>
      <c r="AZ22" s="1850" t="s">
        <v>708</v>
      </c>
      <c r="BA22" s="1851" t="str" cm="1">
        <f t="array" ref="BA22">IF(BA25="","",IFERROR("⚠ Allergènes : "&amp;_xlfn.TEXTJOIN(" • ",TRUE,_xlfn.UNIQUE(_xlfn._xlws.FILTER(BP29:BP489&amp;" "&amp;BQ29:BQ489,ISNUMBER(SEARCH(BO29:BO489,BA25))))),"✅ Allergènes : aucun détecté"))</f>
        <v xml:space="preserve">⚠ Allergènes : ⚠ Gluten • ⚠ Lait • ⚠ Œufs • ⚠ </v>
      </c>
      <c r="BB22" s="1851"/>
      <c r="BC22" s="1851"/>
      <c r="BD22" s="1851"/>
      <c r="BE22" s="1851"/>
      <c r="BF22" s="1851"/>
      <c r="BG22" s="1851"/>
      <c r="BH22" s="1851"/>
      <c r="BI22" s="1851"/>
      <c r="BJ22" s="1851"/>
      <c r="BK22" s="1851"/>
      <c r="BL22" s="1851"/>
      <c r="BM22" s="1851"/>
      <c r="BN22" s="1851"/>
      <c r="BO22" s="1851"/>
      <c r="BP22" s="1851"/>
      <c r="BQ22" s="1851"/>
      <c r="BR22" s="19"/>
      <c r="BS22" s="19"/>
      <c r="BT22" s="19"/>
      <c r="BU22" s="19"/>
      <c r="BV22" s="19"/>
      <c r="BW22" s="19"/>
      <c r="BX22" s="19"/>
      <c r="BY22" s="19"/>
      <c r="BZ22" s="1014"/>
      <c r="CA22" s="1014"/>
      <c r="CB22" s="1014"/>
      <c r="CC22" s="1014"/>
      <c r="CD22" s="1014"/>
      <c r="CE22" s="9">
        <v>1</v>
      </c>
      <c r="CF22" s="1042" t="s">
        <v>709</v>
      </c>
    </row>
    <row r="23" spans="1:85" ht="21" customHeight="1">
      <c r="A23" s="19"/>
      <c r="B23" s="19"/>
      <c r="C23" s="85"/>
      <c r="D23" s="85"/>
      <c r="E23" s="85"/>
      <c r="F23" s="85"/>
      <c r="G23" s="19"/>
      <c r="H23" s="85"/>
      <c r="I23" s="85"/>
      <c r="J23" s="85"/>
      <c r="K23" s="85"/>
      <c r="L23" s="85"/>
      <c r="M23" s="85"/>
      <c r="N23" s="85"/>
      <c r="O23" s="85"/>
      <c r="P23" s="85"/>
      <c r="Q23" s="85"/>
      <c r="R23" s="19"/>
      <c r="S23" s="85"/>
      <c r="T23" s="85"/>
      <c r="U23" s="85"/>
      <c r="V23" s="976"/>
      <c r="W23" s="19"/>
      <c r="X23" s="693" t="s">
        <v>6</v>
      </c>
      <c r="Y23" s="1029" t="str">
        <f>Y26</f>
        <v>N NOM DE VOTRE RECETTE | collez la--FAMILLE| Auteur &gt; VOUS</v>
      </c>
      <c r="Z23" s="1030">
        <f>Z26</f>
        <v>1</v>
      </c>
      <c r="AA23" s="1030" t="str">
        <f>AA26</f>
        <v>coupe</v>
      </c>
      <c r="AB23" s="1031" t="str">
        <f>AB26</f>
        <v>Recette mère ► Desserts assiette</v>
      </c>
      <c r="AC23" s="760" t="s">
        <v>18</v>
      </c>
      <c r="AD23" s="761"/>
      <c r="AE23" s="761"/>
      <c r="AF23" s="813"/>
      <c r="AG23" s="814"/>
      <c r="AH23" s="814"/>
      <c r="AI23" s="814"/>
      <c r="AJ23" s="1572" t="str">
        <f>AI26&amp;" - "&amp;AJ26&amp;" - "&amp;"Famille "&amp;" - "&amp;AU20&amp;" - "&amp;AF20&amp;" - "&amp;AL83&amp;" - "&amp;AS89&amp;" - "&amp;AT89&amp;" g- "&amp;AS90&amp;" - "&amp;AT90&amp;" g- "&amp;AS92&amp;" -"&amp;AT92&amp;" - "&amp;AU23&amp;" - "&amp;AV23&amp;" - "&amp;AW23</f>
        <v>Recette mère ► - Desserts assiette - Famille  - collez la--FAMILLE - NOM DE VOTRE RECETTE - Total Allergènes 3 - Poids garniture principale par convive - 120 g- Poids de sauce par barquette(s) - 60 g- Nb de  barquette(s) -250 - ⓫  Dupliquée pour - 727 - portions</v>
      </c>
      <c r="AK23" s="1572"/>
      <c r="AL23" s="1572"/>
      <c r="AM23" s="1572"/>
      <c r="AN23" s="1572"/>
      <c r="AO23" s="1572"/>
      <c r="AP23" s="85"/>
      <c r="AQ23" s="753" t="str">
        <f>AV80</f>
        <v>Jour de fabrication ►</v>
      </c>
      <c r="AR23" s="1574">
        <f>AW80</f>
        <v>46055.744381828707</v>
      </c>
      <c r="AS23" s="1574"/>
      <c r="AT23" s="970"/>
      <c r="AU23" s="762" t="s">
        <v>19</v>
      </c>
      <c r="AV23" s="23">
        <v>727</v>
      </c>
      <c r="AW23" s="763" t="str">
        <f>AW25</f>
        <v>portions</v>
      </c>
      <c r="AX23" s="19"/>
      <c r="AY23" s="19"/>
      <c r="AZ23" s="1850"/>
      <c r="BA23" s="1851"/>
      <c r="BB23" s="1851"/>
      <c r="BC23" s="1851"/>
      <c r="BD23" s="1851"/>
      <c r="BE23" s="1851"/>
      <c r="BF23" s="1851"/>
      <c r="BG23" s="1851"/>
      <c r="BH23" s="1851"/>
      <c r="BI23" s="1851"/>
      <c r="BJ23" s="1851"/>
      <c r="BK23" s="1851"/>
      <c r="BL23" s="1851"/>
      <c r="BM23" s="1851"/>
      <c r="BN23" s="1851"/>
      <c r="BO23" s="1851"/>
      <c r="BP23" s="1851"/>
      <c r="BQ23" s="1851"/>
      <c r="BR23" s="19"/>
      <c r="BS23" s="19"/>
      <c r="BT23" s="19"/>
      <c r="BU23" s="19"/>
      <c r="BV23" s="19"/>
      <c r="BW23" s="19"/>
      <c r="BX23" s="19"/>
      <c r="BY23" s="19"/>
      <c r="BZ23" s="1014"/>
      <c r="CA23" s="1014"/>
      <c r="CB23" s="1014"/>
      <c r="CC23" s="1014"/>
      <c r="CD23" s="1014"/>
      <c r="CE23" s="9">
        <v>1</v>
      </c>
      <c r="CF23" s="1050" t="s">
        <v>582</v>
      </c>
    </row>
    <row r="24" spans="1:85" ht="21" customHeight="1">
      <c r="A24" s="19"/>
      <c r="B24" s="19"/>
      <c r="C24" s="85"/>
      <c r="D24" s="85"/>
      <c r="E24" s="85"/>
      <c r="F24" s="85"/>
      <c r="G24" s="19" t="s">
        <v>712</v>
      </c>
      <c r="H24" s="85"/>
      <c r="I24" s="85"/>
      <c r="J24" s="85"/>
      <c r="K24" s="85"/>
      <c r="L24" s="85"/>
      <c r="M24" s="85"/>
      <c r="N24" s="85"/>
      <c r="O24" s="85"/>
      <c r="P24" s="85"/>
      <c r="Q24" s="85"/>
      <c r="R24" s="19"/>
      <c r="S24" s="85"/>
      <c r="T24" s="85"/>
      <c r="U24" s="85"/>
      <c r="V24" s="976"/>
      <c r="W24" s="19"/>
      <c r="X24" s="693" t="s">
        <v>6</v>
      </c>
      <c r="Y24" s="1029" t="str">
        <f>Y26</f>
        <v>N NOM DE VOTRE RECETTE | collez la--FAMILLE| Auteur &gt; VOUS</v>
      </c>
      <c r="Z24" s="1030">
        <f>Z26</f>
        <v>1</v>
      </c>
      <c r="AA24" s="1030" t="str">
        <f>AA26</f>
        <v>coupe</v>
      </c>
      <c r="AB24" s="1031" t="str">
        <f>AB26</f>
        <v>Recette mère ► Desserts assiette</v>
      </c>
      <c r="AC24" s="24">
        <v>1</v>
      </c>
      <c r="AD24" s="764" t="s">
        <v>20</v>
      </c>
      <c r="AE24" s="760"/>
      <c r="AF24" s="760"/>
      <c r="AG24" s="814"/>
      <c r="AH24" s="814"/>
      <c r="AI24" s="814"/>
      <c r="AJ24" s="1572"/>
      <c r="AK24" s="1572"/>
      <c r="AL24" s="1572"/>
      <c r="AM24" s="1572"/>
      <c r="AN24" s="1572"/>
      <c r="AO24" s="1572"/>
      <c r="AP24" s="85"/>
      <c r="AQ24" s="754" t="str">
        <f>AV81</f>
        <v>DLC  ►</v>
      </c>
      <c r="AR24" s="1574">
        <f>AW81</f>
        <v>46057.744386574072</v>
      </c>
      <c r="AS24" s="1574"/>
      <c r="AT24" s="970"/>
      <c r="AU24" s="357"/>
      <c r="AV24" s="787"/>
      <c r="AW24" s="815"/>
      <c r="AX24" s="19"/>
      <c r="AY24" s="19"/>
      <c r="AZ24" s="1850"/>
      <c r="BA24" s="1851"/>
      <c r="BB24" s="1851"/>
      <c r="BC24" s="1851"/>
      <c r="BD24" s="1851"/>
      <c r="BE24" s="1851"/>
      <c r="BF24" s="1851"/>
      <c r="BG24" s="1851"/>
      <c r="BH24" s="1851"/>
      <c r="BI24" s="1851"/>
      <c r="BJ24" s="1851"/>
      <c r="BK24" s="1851"/>
      <c r="BL24" s="1851"/>
      <c r="BM24" s="1851"/>
      <c r="BN24" s="1851"/>
      <c r="BO24" s="1851"/>
      <c r="BP24" s="1851"/>
      <c r="BQ24" s="1851"/>
      <c r="BR24" s="19"/>
      <c r="BS24" s="19"/>
      <c r="BT24" s="19"/>
      <c r="BU24" s="19"/>
      <c r="BV24" s="19"/>
      <c r="BW24" s="19"/>
      <c r="BX24" s="19"/>
      <c r="BY24" s="1053"/>
      <c r="BZ24" s="1014"/>
      <c r="CA24" s="1014"/>
      <c r="CB24" s="1014"/>
      <c r="CC24" s="1014"/>
      <c r="CD24" s="1014"/>
      <c r="CE24" s="9">
        <v>1</v>
      </c>
      <c r="CF24" s="1054" t="s">
        <v>716</v>
      </c>
    </row>
    <row r="25" spans="1:85" ht="21" customHeight="1">
      <c r="A25" s="19"/>
      <c r="B25" s="19"/>
      <c r="C25" s="85"/>
      <c r="D25" s="85"/>
      <c r="E25" s="85"/>
      <c r="F25" s="85"/>
      <c r="G25" s="19" t="s">
        <v>717</v>
      </c>
      <c r="H25" s="85"/>
      <c r="I25" s="85"/>
      <c r="J25" s="85"/>
      <c r="K25" s="85"/>
      <c r="L25" s="85"/>
      <c r="M25" s="85"/>
      <c r="N25" s="85"/>
      <c r="O25" s="85"/>
      <c r="P25" s="85"/>
      <c r="Q25" s="85"/>
      <c r="R25" s="19"/>
      <c r="S25" s="85"/>
      <c r="T25" s="85"/>
      <c r="U25" s="85"/>
      <c r="V25" s="976"/>
      <c r="W25" s="19"/>
      <c r="X25" s="693" t="s">
        <v>6</v>
      </c>
      <c r="Y25" s="1029" t="str">
        <f>Y26</f>
        <v>N NOM DE VOTRE RECETTE | collez la--FAMILLE| Auteur &gt; VOUS</v>
      </c>
      <c r="Z25" s="1030">
        <f>Z26</f>
        <v>1</v>
      </c>
      <c r="AA25" s="1030" t="str">
        <f>AA26</f>
        <v>coupe</v>
      </c>
      <c r="AB25" s="1031" t="str">
        <f>AB26</f>
        <v>Recette mère ► Desserts assiette</v>
      </c>
      <c r="AC25" s="765"/>
      <c r="AD25" s="765" t="s">
        <v>614</v>
      </c>
      <c r="AE25" s="1575">
        <f>AH75</f>
        <v>1.4500000000000002</v>
      </c>
      <c r="AF25" s="1575"/>
      <c r="AG25" s="766"/>
      <c r="AH25" s="27">
        <f>IFERROR(AV23/AV25,0)</f>
        <v>72.7</v>
      </c>
      <c r="AI25" s="27"/>
      <c r="AJ25" s="1573"/>
      <c r="AK25" s="1573"/>
      <c r="AL25" s="1573"/>
      <c r="AM25" s="1572"/>
      <c r="AN25" s="1572"/>
      <c r="AO25" s="1572"/>
      <c r="AP25" s="1197"/>
      <c r="AQ25" s="1197"/>
      <c r="AR25" s="1197"/>
      <c r="AS25" s="753" t="s">
        <v>636</v>
      </c>
      <c r="AT25" s="753"/>
      <c r="AU25" s="743" t="s">
        <v>24</v>
      </c>
      <c r="AV25" s="29">
        <v>10</v>
      </c>
      <c r="AW25" s="1223" t="s">
        <v>594</v>
      </c>
      <c r="AX25" s="19"/>
      <c r="AY25" s="19"/>
      <c r="AZ25" s="1842" t="s">
        <v>718</v>
      </c>
      <c r="BA25" s="1843" t="str" cm="1">
        <f t="array" ref="BA25">_xlfn.TEXTJOIN(" • ",TRUE,_xlfn.UNIQUE(_xlfn._xlws.FILTER(BB29:BB489,(BB29:BB489&lt;&gt;"")*ISNUMBER(IFERROR(FIND("*",BB29:BB489),"")))))</f>
        <v>farine type 45 * • jaunes d'œufs * • crème liquide *</v>
      </c>
      <c r="BB25" s="1843"/>
      <c r="BC25" s="1843"/>
      <c r="BD25" s="1843"/>
      <c r="BE25" s="1843"/>
      <c r="BF25" s="1843"/>
      <c r="BG25" s="1843"/>
      <c r="BH25" s="1843"/>
      <c r="BI25" s="1843"/>
      <c r="BJ25" s="1843"/>
      <c r="BK25" s="1843"/>
      <c r="BL25" s="1843"/>
      <c r="BM25" s="1843"/>
      <c r="BN25" s="1843"/>
      <c r="BO25" s="1843"/>
      <c r="BP25" s="1843"/>
      <c r="BQ25" s="1843"/>
      <c r="BR25" s="19"/>
      <c r="BS25" s="19"/>
      <c r="BT25" s="19"/>
      <c r="BU25" s="19"/>
      <c r="BV25" s="19"/>
      <c r="BW25" s="19"/>
      <c r="BX25" s="19"/>
      <c r="BY25" s="19"/>
      <c r="BZ25" s="1014"/>
      <c r="CA25" s="1014"/>
      <c r="CB25" s="1014"/>
      <c r="CC25" s="1014"/>
      <c r="CD25" s="1014"/>
      <c r="CE25" s="9">
        <v>1</v>
      </c>
    </row>
    <row r="26" spans="1:85" ht="21" customHeight="1">
      <c r="A26" s="19"/>
      <c r="B26" s="19"/>
      <c r="C26" s="85"/>
      <c r="D26" s="85"/>
      <c r="E26" s="85"/>
      <c r="F26" s="85"/>
      <c r="G26" s="19"/>
      <c r="H26" s="85"/>
      <c r="I26" s="85"/>
      <c r="J26" s="85"/>
      <c r="K26" s="85"/>
      <c r="L26" s="85"/>
      <c r="M26" s="85"/>
      <c r="N26" s="85"/>
      <c r="O26" s="85"/>
      <c r="P26" s="85"/>
      <c r="Q26" s="85"/>
      <c r="R26" s="1055" t="s">
        <v>588</v>
      </c>
      <c r="S26" s="85"/>
      <c r="T26" s="1056" t="str">
        <f>"❶ COLLEZ LE TEXTE BRUT  A DÉCOUPER "&amp;R34</f>
        <v>❶ COLLEZ LE TEXTE BRUT  A DÉCOUPER Colonne R</v>
      </c>
      <c r="U26" s="85"/>
      <c r="V26" s="976"/>
      <c r="W26" s="19"/>
      <c r="X26" s="693" t="s">
        <v>6</v>
      </c>
      <c r="Y26" s="1043" t="str">
        <f>AC26</f>
        <v>N NOM DE VOTRE RECETTE | collez la--FAMILLE| Auteur &gt; VOUS</v>
      </c>
      <c r="Z26" s="1044">
        <f>AC24</f>
        <v>1</v>
      </c>
      <c r="AA26" s="1043" t="str">
        <f>AD24</f>
        <v>coupe</v>
      </c>
      <c r="AB26" s="1045" t="str">
        <f>AI26&amp;" "&amp;AJ26</f>
        <v>Recette mère ► Desserts assiette</v>
      </c>
      <c r="AC26" s="1046" t="str">
        <f>UPPER(LEFT(AF20,1))&amp;" "&amp;AF20&amp;" | "&amp;AU20&amp;"| "&amp;AI22&amp;" "&amp;AJ22</f>
        <v>N NOM DE VOTRE RECETTE | collez la--FAMILLE| Auteur &gt; VOUS</v>
      </c>
      <c r="AD26" s="1047" t="s">
        <v>710</v>
      </c>
      <c r="AE26" s="1576" t="s">
        <v>711</v>
      </c>
      <c r="AF26" s="1576"/>
      <c r="AG26" s="1576"/>
      <c r="AH26" s="1048"/>
      <c r="AI26" s="1048" t="str">
        <f>IF(ISTEXT(AJ26),"Recette mère ►",AD26)</f>
        <v>Recette mère ►</v>
      </c>
      <c r="AJ26" s="1049" t="s">
        <v>1167</v>
      </c>
      <c r="AK26" s="1272"/>
      <c r="AL26" s="1272"/>
      <c r="AM26" s="19"/>
      <c r="AN26" s="19"/>
      <c r="AO26" s="19"/>
      <c r="AP26" s="19"/>
      <c r="AQ26" s="19"/>
      <c r="AR26" s="1197"/>
      <c r="AS26"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AT26" s="1273"/>
      <c r="AU26" s="743"/>
      <c r="AV26" s="743"/>
      <c r="AW26" s="1224"/>
      <c r="AX26" s="19"/>
      <c r="AY26" s="19"/>
      <c r="AZ26" s="1842"/>
      <c r="BA26" s="1843"/>
      <c r="BB26" s="1843"/>
      <c r="BC26" s="1843"/>
      <c r="BD26" s="1843"/>
      <c r="BE26" s="1843"/>
      <c r="BF26" s="1843"/>
      <c r="BG26" s="1843"/>
      <c r="BH26" s="1843"/>
      <c r="BI26" s="1843"/>
      <c r="BJ26" s="1843"/>
      <c r="BK26" s="1843"/>
      <c r="BL26" s="1843"/>
      <c r="BM26" s="1843"/>
      <c r="BN26" s="1843"/>
      <c r="BO26" s="1843"/>
      <c r="BP26" s="1843"/>
      <c r="BQ26" s="1843"/>
      <c r="BR26" s="19"/>
      <c r="BS26" s="19"/>
      <c r="BT26" s="19"/>
      <c r="BU26" s="19"/>
      <c r="BV26" s="19"/>
      <c r="BW26" s="19"/>
      <c r="BX26" s="19"/>
      <c r="BY26" s="19"/>
      <c r="BZ26" s="1014"/>
      <c r="CA26" s="1014"/>
      <c r="CB26" s="1014"/>
      <c r="CC26" s="1014"/>
      <c r="CD26" s="1014"/>
      <c r="CE26" s="9">
        <v>1</v>
      </c>
    </row>
    <row r="27" spans="1:85" ht="21" customHeight="1" thickBot="1">
      <c r="A27" s="19"/>
      <c r="B27" s="19"/>
      <c r="C27" s="85"/>
      <c r="D27" s="85"/>
      <c r="E27" s="85"/>
      <c r="F27" s="85"/>
      <c r="G27" s="1024" t="s">
        <v>719</v>
      </c>
      <c r="H27" s="85"/>
      <c r="I27" s="85"/>
      <c r="J27" s="85"/>
      <c r="K27" s="85"/>
      <c r="L27" s="85"/>
      <c r="M27" s="85"/>
      <c r="N27" s="85"/>
      <c r="O27" s="85"/>
      <c r="P27" s="85"/>
      <c r="Q27" s="85"/>
      <c r="R27" s="19"/>
      <c r="S27" s="85"/>
      <c r="T27" s="1057" t="s">
        <v>720</v>
      </c>
      <c r="U27" s="85"/>
      <c r="V27" s="976"/>
      <c r="W27" s="19"/>
      <c r="X27" s="693" t="s">
        <v>6</v>
      </c>
      <c r="Y27" s="1051" t="str">
        <f>Y26</f>
        <v>N NOM DE VOTRE RECETTE | collez la--FAMILLE| Auteur &gt; VOUS</v>
      </c>
      <c r="Z27" s="1051">
        <f>Z26</f>
        <v>1</v>
      </c>
      <c r="AA27" s="1051" t="str">
        <f>AA26</f>
        <v>coupe</v>
      </c>
      <c r="AB27" s="1052" t="str">
        <f>AB26</f>
        <v>Recette mère ► Desserts assiette</v>
      </c>
      <c r="AC27" s="31" t="s">
        <v>25</v>
      </c>
      <c r="AD27" s="31" t="s">
        <v>26</v>
      </c>
      <c r="AE27" s="31" t="s">
        <v>27</v>
      </c>
      <c r="AF27" s="31" t="s">
        <v>28</v>
      </c>
      <c r="AG27" s="32" t="s">
        <v>29</v>
      </c>
      <c r="AH27" s="31" t="s">
        <v>30</v>
      </c>
      <c r="AI27" s="33" t="s">
        <v>31</v>
      </c>
      <c r="AJ27" s="1258" t="s">
        <v>32</v>
      </c>
      <c r="AK27" s="31" t="s">
        <v>33</v>
      </c>
      <c r="AL27" s="31" t="s">
        <v>34</v>
      </c>
      <c r="AM27" s="31" t="s">
        <v>35</v>
      </c>
      <c r="AN27" s="31" t="s">
        <v>36</v>
      </c>
      <c r="AO27" s="31" t="s">
        <v>713</v>
      </c>
      <c r="AP27" s="31" t="s">
        <v>714</v>
      </c>
      <c r="AQ27" s="31" t="s">
        <v>715</v>
      </c>
      <c r="AR27" s="31" t="s">
        <v>1139</v>
      </c>
      <c r="AS27" s="31" t="s">
        <v>1140</v>
      </c>
      <c r="AT27" s="31" t="s">
        <v>1141</v>
      </c>
      <c r="AU27" s="31" t="s">
        <v>1142</v>
      </c>
      <c r="AV27" s="31" t="s">
        <v>1143</v>
      </c>
      <c r="AW27" s="375" t="s">
        <v>1170</v>
      </c>
      <c r="AX27" s="19"/>
      <c r="AY27" s="19"/>
      <c r="AZ27" s="1842"/>
      <c r="BA27" s="1843"/>
      <c r="BB27" s="1843"/>
      <c r="BC27" s="1843"/>
      <c r="BD27" s="1843"/>
      <c r="BE27" s="1843"/>
      <c r="BF27" s="1843"/>
      <c r="BG27" s="1843"/>
      <c r="BH27" s="1843"/>
      <c r="BI27" s="1843"/>
      <c r="BJ27" s="1843"/>
      <c r="BK27" s="1843"/>
      <c r="BL27" s="1843"/>
      <c r="BM27" s="1843"/>
      <c r="BN27" s="1843"/>
      <c r="BO27" s="1843"/>
      <c r="BP27" s="1843"/>
      <c r="BQ27" s="1843"/>
      <c r="BR27" s="19"/>
      <c r="BS27" s="19"/>
      <c r="BT27" s="19"/>
      <c r="BU27" s="19"/>
      <c r="BV27" s="19"/>
      <c r="BW27" s="19"/>
      <c r="BX27" s="19"/>
      <c r="BY27" s="1053"/>
      <c r="BZ27" s="1014"/>
      <c r="CA27" s="1014"/>
      <c r="CB27" s="1014"/>
      <c r="CC27" s="1014"/>
      <c r="CD27" s="1014"/>
      <c r="CE27" s="9">
        <v>1</v>
      </c>
    </row>
    <row r="28" spans="1:85" ht="21" customHeight="1">
      <c r="A28" s="19"/>
      <c r="B28" s="19"/>
      <c r="C28" s="85"/>
      <c r="D28" s="85"/>
      <c r="E28" s="85"/>
      <c r="F28" s="85"/>
      <c r="G28" s="1024" t="s">
        <v>721</v>
      </c>
      <c r="H28" s="85"/>
      <c r="I28" s="85"/>
      <c r="J28" s="85"/>
      <c r="K28" s="85"/>
      <c r="L28" s="85"/>
      <c r="M28" s="85"/>
      <c r="N28" s="85"/>
      <c r="O28" s="85"/>
      <c r="P28" s="85"/>
      <c r="Q28" s="85"/>
      <c r="R28" s="19"/>
      <c r="S28" s="85"/>
      <c r="T28" s="1060" t="str">
        <f>"❷ "&amp;L44</f>
        <v>❷ ◄• Cellule K44 3️⃣ saisissez un nombre de caractères par lignes</v>
      </c>
      <c r="U28" s="85"/>
      <c r="V28" s="976"/>
      <c r="W28" s="19"/>
      <c r="X28" s="693" t="s">
        <v>6</v>
      </c>
      <c r="Y28" s="1029" t="str">
        <f>Y26</f>
        <v>N NOM DE VOTRE RECETTE | collez la--FAMILLE| Auteur &gt; VOUS</v>
      </c>
      <c r="Z28" s="1030">
        <f>Z26</f>
        <v>1</v>
      </c>
      <c r="AA28" s="1029" t="str">
        <f>AA26</f>
        <v>coupe</v>
      </c>
      <c r="AB28" s="1031" t="str">
        <f>AB26</f>
        <v>Recette mère ► Desserts assiette</v>
      </c>
      <c r="AC28" s="34" t="s">
        <v>37</v>
      </c>
      <c r="AD28" s="35" t="s">
        <v>1</v>
      </c>
      <c r="AE28" s="36"/>
      <c r="AF28" s="1577" t="s">
        <v>38</v>
      </c>
      <c r="AG28" s="1579" t="s">
        <v>39</v>
      </c>
      <c r="AH28" s="1581" t="s">
        <v>44</v>
      </c>
      <c r="AI28" s="1583" t="s">
        <v>40</v>
      </c>
      <c r="AJ28" s="1259" t="str">
        <f>"Colonne "&amp;SUBSTITUTE(ADDRESS(1,COLUMN(),4),"1","")</f>
        <v>Colonne AJ</v>
      </c>
      <c r="AK28" s="1260" t="str">
        <f>"Colonne "&amp;SUBSTITUTE(ADDRESS(1,COLUMN(),4),"1","")</f>
        <v>Colonne AK</v>
      </c>
      <c r="AL28" s="1274" t="s">
        <v>43</v>
      </c>
      <c r="AM28" s="37" t="s">
        <v>3</v>
      </c>
      <c r="AN28" s="1585" t="s">
        <v>3</v>
      </c>
      <c r="AO28" s="1585" t="s">
        <v>45</v>
      </c>
      <c r="AP28" s="1593" t="s">
        <v>46</v>
      </c>
      <c r="AQ28" s="1585" t="s">
        <v>47</v>
      </c>
      <c r="AR28" s="1595" t="s">
        <v>322</v>
      </c>
      <c r="AS28" s="1597" t="s">
        <v>323</v>
      </c>
      <c r="AT28" s="1278"/>
      <c r="AU28" s="1587" t="s">
        <v>611</v>
      </c>
      <c r="AV28" s="1587" t="s">
        <v>612</v>
      </c>
      <c r="AW28" s="1589" t="s">
        <v>589</v>
      </c>
      <c r="AX28" s="19"/>
      <c r="AY28" s="19"/>
      <c r="AZ28" s="1038" t="s">
        <v>722</v>
      </c>
      <c r="BA28" s="1038" t="s">
        <v>723</v>
      </c>
      <c r="BB28" s="1038" t="s">
        <v>724</v>
      </c>
      <c r="BC28" s="1038" t="s">
        <v>725</v>
      </c>
      <c r="BD28" s="1063" t="s">
        <v>726</v>
      </c>
      <c r="BE28" s="1063" t="s">
        <v>727</v>
      </c>
      <c r="BF28" s="1063" t="s">
        <v>728</v>
      </c>
      <c r="BG28" s="1063" t="s">
        <v>729</v>
      </c>
      <c r="BH28" s="1063" t="s">
        <v>730</v>
      </c>
      <c r="BI28" s="1063" t="s">
        <v>731</v>
      </c>
      <c r="BJ28" s="1063" t="s">
        <v>732</v>
      </c>
      <c r="BK28" s="1063" t="s">
        <v>733</v>
      </c>
      <c r="BL28" s="1063" t="s">
        <v>734</v>
      </c>
      <c r="BM28" s="1063" t="s">
        <v>735</v>
      </c>
      <c r="BN28" s="1038" t="s">
        <v>736</v>
      </c>
      <c r="BO28" s="1038" t="s">
        <v>737</v>
      </c>
      <c r="BP28" s="1038" t="s">
        <v>738</v>
      </c>
      <c r="BQ28" s="1038" t="s">
        <v>739</v>
      </c>
      <c r="BR28" s="1064" t="s">
        <v>740</v>
      </c>
      <c r="BT28" s="1065" t="str">
        <f t="shared" ref="BT28:BX28" si="11">SUBSTITUTE(ADDRESS(1,COLUMN(),4),"1","")</f>
        <v>BT</v>
      </c>
      <c r="BU28" s="1066" t="str">
        <f t="shared" si="11"/>
        <v>BU</v>
      </c>
      <c r="BV28" s="1066" t="str">
        <f t="shared" si="11"/>
        <v>BV</v>
      </c>
      <c r="BW28" s="1066" t="str">
        <f t="shared" si="11"/>
        <v>BW</v>
      </c>
      <c r="BX28" s="1067" t="str">
        <f t="shared" si="11"/>
        <v>BX</v>
      </c>
      <c r="BY28" s="19"/>
      <c r="BZ28" s="1014"/>
      <c r="CA28" s="1014"/>
      <c r="CB28" s="1014"/>
      <c r="CC28" s="1014"/>
      <c r="CD28" s="1014"/>
      <c r="CE28" s="9">
        <v>1</v>
      </c>
    </row>
    <row r="29" spans="1:85" ht="21" customHeight="1">
      <c r="A29" s="19"/>
      <c r="B29" s="19"/>
      <c r="C29" s="85"/>
      <c r="D29" s="85"/>
      <c r="E29" s="85"/>
      <c r="F29" s="85"/>
      <c r="G29" s="111" t="s">
        <v>741</v>
      </c>
      <c r="H29" s="85"/>
      <c r="I29" s="85"/>
      <c r="J29" s="85"/>
      <c r="K29" s="85"/>
      <c r="L29" s="85"/>
      <c r="M29" s="85"/>
      <c r="N29" s="85"/>
      <c r="O29" s="85"/>
      <c r="P29" s="85"/>
      <c r="Q29" s="85"/>
      <c r="R29" s="19"/>
      <c r="S29" s="85"/>
      <c r="T29" s="1" t="s">
        <v>742</v>
      </c>
      <c r="U29" s="85"/>
      <c r="V29" s="976"/>
      <c r="W29" s="19"/>
      <c r="X29" s="693" t="s">
        <v>6</v>
      </c>
      <c r="Y29" s="1029" t="str">
        <f>Y26</f>
        <v>N NOM DE VOTRE RECETTE | collez la--FAMILLE| Auteur &gt; VOUS</v>
      </c>
      <c r="Z29" s="1030">
        <f>Z26</f>
        <v>1</v>
      </c>
      <c r="AA29" s="1029" t="str">
        <f>AA26</f>
        <v>coupe</v>
      </c>
      <c r="AB29" s="1031" t="str">
        <f>AB26</f>
        <v>Recette mère ► Desserts assiette</v>
      </c>
      <c r="AC29" s="38" t="s">
        <v>48</v>
      </c>
      <c r="AD29" s="4" t="s">
        <v>2</v>
      </c>
      <c r="AE29" s="39" t="s">
        <v>49</v>
      </c>
      <c r="AF29" s="1578"/>
      <c r="AG29" s="1580"/>
      <c r="AH29" s="1582"/>
      <c r="AI29" s="1584"/>
      <c r="AJ29" s="692" t="s">
        <v>1148</v>
      </c>
      <c r="AK29" s="1206" t="s">
        <v>1124</v>
      </c>
      <c r="AL29" s="1207" t="s">
        <v>50</v>
      </c>
      <c r="AM29" s="1205">
        <v>1</v>
      </c>
      <c r="AN29" s="1586"/>
      <c r="AO29" s="1586"/>
      <c r="AP29" s="1594"/>
      <c r="AQ29" s="1586"/>
      <c r="AR29" s="1596"/>
      <c r="AS29" s="1598"/>
      <c r="AT29" s="1279" t="s">
        <v>1148</v>
      </c>
      <c r="AU29" s="1588"/>
      <c r="AV29" s="1588"/>
      <c r="AW29" s="1590"/>
      <c r="AX29" s="19"/>
      <c r="AY29" s="19"/>
      <c r="AZ29" s="1068">
        <v>1</v>
      </c>
      <c r="BA29" s="1069" t="s">
        <v>1149</v>
      </c>
      <c r="BB29" s="1282" t="str">
        <f t="shared" ref="BB29:BB92" si="12">IF(BA29="","",IF(BC29="",BA29,BA29&amp;" *"))</f>
        <v>PATE A BEIGNETS</v>
      </c>
      <c r="BC29" s="1283" t="str" cm="1">
        <f t="array" ref="BC29">IF(BJ29="","",IFERROR(_xlfn.TEXTJOIN(" • ",TRUE,_xlfn.UNIQUE(_xlfn._xlws.FILTER("⚠ "&amp;BQ29:BQ489,(BO29:BO489&lt;&gt;"")*ISNUMBER(SEARCH(" "&amp;BO29:BO489&amp;" "," "&amp;BJ29&amp;" "))))),""))</f>
        <v/>
      </c>
      <c r="BD29" s="1070" t="str">
        <f>IF(BO29="","",BM29)</f>
        <v>arachide</v>
      </c>
      <c r="BE29" s="1070" t="str">
        <f>IF(BQ29="","",BP29&amp;" "&amp;BQ29)</f>
        <v>⚠ Arachides</v>
      </c>
      <c r="BF29" s="1070" t="str">
        <f>IF(BJ29="","",SUBSTITUTE(SUBSTITUTE(SUBSTITUTE(SUBSTITUTE(SUBSTITUTE(SUBSTITUTE(SUBSTITUTE(SUBSTITUTE(SUBSTITUTE(LOWER(BJ29),"œ","oe"),"æ","ae"),"à","a"),"â","a"),"ä","a"),"á","a"),"ã","a"),"å","a"),"ç","c"))</f>
        <v>pate a beignets</v>
      </c>
      <c r="BG29" s="1070" t="str">
        <f t="shared" ref="BG29:BG92" si="13">IF(BF29="","",SUBSTITUTE(SUBSTITUTE(SUBSTITUTE(SUBSTITUTE(SUBSTITUTE(SUBSTITUTE(SUBSTITUTE(SUBSTITUTE(BF29,"è","e"),"é","e"),"ê","e"),"ë","e"),"ì","i"),"í","i"),"î","i"),"ï","i"))</f>
        <v>pate a beignets</v>
      </c>
      <c r="BH29" s="1070" t="str">
        <f t="shared" ref="BH29:BH92" si="14">IF(BG29="","",TRIM(SUBSTITUTE(SUBSTITUTE(SUBSTITUTE(SUBSTITUTE(SUBSTITUTE(SUBSTITUTE(SUBSTITUTE(SUBSTITUTE(SUBSTITUTE(SUBSTITUTE(SUBSTITUTE(SUBSTITUTE(BG29,"ò","o"),"ó","o"),"ô","o"),"ö","o"),"õ","o"),"ù","u"),"ú","u"),"û","u"),"ü","u"),"ý","y"),"ÿ","y"),"ñ","n")))</f>
        <v>pate a beignets</v>
      </c>
      <c r="BI29" s="1070" t="str">
        <f>IF(BJ29="","",BH29)</f>
        <v>pate a beignets</v>
      </c>
      <c r="BJ29" s="1070" t="str">
        <f t="shared" ref="BJ29:BJ92" si="15">IF(BA29="","",LOWER(TRIM(CLEAN(SUBSTITUTE(SUBSTITUTE(SUBSTITUTE(SUBSTITUTE(SUBSTITUTE(SUBSTITUTE(SUBSTITUTE(SUBSTITUTE(SUBSTITUTE(SUBSTITUTE(SUBSTITUTE(SUBSTITUTE(SUBSTITUTE(SUBSTITUTE(SUBSTITUTE(SUBSTITUTE(SUBSTITUTE(SUBSTITUTE(SUBSTITUTE(SUBSTITUTE(SUBSTITUTE(SUBSTITUTE(BA29,CHAR(160)," "),CHAR(9)," "),CHAR(10)," "),CHAR(13)," "),"—"," "),"–"," "),"’"," "),"'"," "),""""," "),","," "),"."," "),";"," "),":"," "),"!"," "),"?"," "),"…"," "),"/"," "),"-"," "),"("," "),")"," "),"«"," "),"»"," ")))))</f>
        <v>pate a beignets</v>
      </c>
      <c r="BK29" s="1070" t="str">
        <f>IF(BO29="","",SUBSTITUTE(SUBSTITUTE(SUBSTITUTE(SUBSTITUTE(SUBSTITUTE(SUBSTITUTE(SUBSTITUTE(SUBSTITUTE(SUBSTITUTE(LOWER(BO29),"œ","oe"),"æ","ae"),"à","a"),"â","a"),"ä","a"),"á","a"),"ã","a"),"å","a"),"ç","c"))</f>
        <v>arachide</v>
      </c>
      <c r="BL29" s="1070" t="str">
        <f t="shared" ref="BL29:BL92" si="16">IF(BK29="","",SUBSTITUTE(SUBSTITUTE(SUBSTITUTE(SUBSTITUTE(SUBSTITUTE(SUBSTITUTE(SUBSTITUTE(SUBSTITUTE(BK29,"è","e"),"é","e"),"ê","e"),"ë","e"),"ì","i"),"í","i"),"î","i"),"ï","i"))</f>
        <v>arachide</v>
      </c>
      <c r="BM29" s="1070" t="str">
        <f t="shared" ref="BM29:BM92" si="17">IF(BL29="","",TRIM(SUBSTITUTE(SUBSTITUTE(SUBSTITUTE(SUBSTITUTE(SUBSTITUTE(SUBSTITUTE(SUBSTITUTE(SUBSTITUTE(SUBSTITUTE(SUBSTITUTE(SUBSTITUTE(SUBSTITUTE(BL29,"ò","o"),"ó","o"),"ô","o"),"ö","o"),"õ","o"),"ù","u"),"ú","u"),"û","u"),"ü","u"),"ý","y"),"ÿ","y"),"ñ","n")))</f>
        <v>arachide</v>
      </c>
      <c r="BN29" s="1071" t="s">
        <v>743</v>
      </c>
      <c r="BO29" s="1072" t="str">
        <f t="shared" ref="BO29:BO92" si="18">IF(BN29="","",LOWER(TRIM(CLEAN(SUBSTITUTE(SUBSTITUTE(SUBSTITUTE(SUBSTITUTE(SUBSTITUTE(SUBSTITUTE(SUBSTITUTE(SUBSTITUTE(SUBSTITUTE(SUBSTITUTE(SUBSTITUTE(SUBSTITUTE(SUBSTITUTE(SUBSTITUTE(SUBSTITUTE(SUBSTITUTE(SUBSTITUTE(SUBSTITUTE(SUBSTITUTE(SUBSTITUTE(SUBSTITUTE(SUBSTITUTE(BN29,CHAR(160)," "),CHAR(9)," "),CHAR(10)," "),CHAR(13)," "),"—"," "),"–"," "),"’"," "),"'"," "),""""," "),","," "),"."," "),";"," "),":"," "),"!"," "),"?"," "),"…"," "),"/"," "),"-"," "),"("," "),")"," "),"«"," "),"»"," ")))))</f>
        <v>arachide</v>
      </c>
      <c r="BP29" s="1073" t="s">
        <v>744</v>
      </c>
      <c r="BQ29" s="1074" t="s">
        <v>597</v>
      </c>
      <c r="BR29" s="988" t="s">
        <v>656</v>
      </c>
      <c r="BT29" s="1075">
        <f ca="1">CELL("largeur",BT29)</f>
        <v>26</v>
      </c>
      <c r="BU29" s="3">
        <f t="shared" ref="BU29:BX29" ca="1" si="19">CELL("largeur",BU29)</f>
        <v>27</v>
      </c>
      <c r="BV29" s="3">
        <f t="shared" ca="1" si="19"/>
        <v>32</v>
      </c>
      <c r="BW29" s="3">
        <f t="shared" ca="1" si="19"/>
        <v>32</v>
      </c>
      <c r="BX29" s="748">
        <f t="shared" ca="1" si="19"/>
        <v>20</v>
      </c>
      <c r="BY29" s="19"/>
      <c r="BZ29" s="1014"/>
      <c r="CA29" s="1014"/>
      <c r="CB29" s="1014"/>
      <c r="CC29" s="1014"/>
      <c r="CD29" s="1014"/>
      <c r="CE29" s="9">
        <v>1</v>
      </c>
    </row>
    <row r="30" spans="1:85" ht="21" customHeight="1">
      <c r="A30" s="19"/>
      <c r="B30" s="19"/>
      <c r="C30" s="85"/>
      <c r="D30" s="85"/>
      <c r="E30" s="85"/>
      <c r="F30" s="85"/>
      <c r="G30" s="19" t="s">
        <v>745</v>
      </c>
      <c r="H30" s="85"/>
      <c r="I30" s="85"/>
      <c r="J30" s="85"/>
      <c r="K30" s="85"/>
      <c r="L30" s="85"/>
      <c r="M30" s="85"/>
      <c r="N30" s="85"/>
      <c r="O30" s="85"/>
      <c r="P30" s="85"/>
      <c r="Q30" s="85"/>
      <c r="R30" s="19"/>
      <c r="S30" s="85"/>
      <c r="T30" s="1003" t="str">
        <f>"❸ "&amp;L45</f>
        <v>❸ ◄• Cellule K45 4️⃣  Si vous ne voulez pas de ponctuation saisissez un X dans cette cellule</v>
      </c>
      <c r="U30" s="85"/>
      <c r="V30" s="976"/>
      <c r="W30" s="19"/>
      <c r="X30" s="693" t="s">
        <v>6</v>
      </c>
      <c r="Y30" s="1029" t="str">
        <f>Y26</f>
        <v>N NOM DE VOTRE RECETTE | collez la--FAMILLE| Auteur &gt; VOUS</v>
      </c>
      <c r="Z30" s="1030">
        <f>Z26</f>
        <v>1</v>
      </c>
      <c r="AA30" s="1029" t="str">
        <f>AA26</f>
        <v>coupe</v>
      </c>
      <c r="AB30" s="1031" t="str">
        <f>AB26</f>
        <v>Recette mère ► Desserts assiette</v>
      </c>
      <c r="AC30" s="41"/>
      <c r="AD30" s="5"/>
      <c r="AE30" s="22" t="str">
        <f t="shared" ref="AE30:AE74" si="20">IF(OR(ISTEXT(AC30), AC30&lt;=0, AF30&lt;=0), "", "de")</f>
        <v/>
      </c>
      <c r="AF30" s="50"/>
      <c r="AG30" s="1058"/>
      <c r="AH30" s="732">
        <f>IF(OR(AI30="",AI30=0),0,AI30*IFERROR(_xlfn.XLOOKUP(AG30,AG84:AW84,AG85:AW85,"",0,1)*AF30*IF(AC30&gt;0,AC30,1),IFERROR(_xlfn.XLOOKUP(AG30,AG86:AW86,AG87:AW87,"",0,1)*AF30*IF(AC30&gt;0,AC30,1),0)))</f>
        <v>0</v>
      </c>
      <c r="AI30" s="712">
        <v>1</v>
      </c>
      <c r="AJ30" s="713" t="s">
        <v>1149</v>
      </c>
      <c r="AK30" s="1261" t="s">
        <v>623</v>
      </c>
      <c r="AL30" s="1208">
        <f>IF(AH75=0,0,(AH30/AH75)*AM29*1000)</f>
        <v>0</v>
      </c>
      <c r="AM30" s="46">
        <f>IF(AH75=0,0,(AC30/AH75)*AM29)</f>
        <v>0</v>
      </c>
      <c r="AN30" s="733">
        <f>IF(AV25&lt;&gt;0,AC30*AI30*AH25,0)</f>
        <v>0</v>
      </c>
      <c r="AO30" s="767">
        <f t="shared" ref="AO30:AO74" si="21">AD30</f>
        <v>0</v>
      </c>
      <c r="AP30" s="44" t="str">
        <f>IF(OR(AV25="",AV25=0,AH30=0),"",AH30*AI30*AH25)</f>
        <v/>
      </c>
      <c r="AQ30" s="378" t="str">
        <f>IF(AG30="","",IF(AP30="","",IF(AP30=0,0,IF(SUM(COUNTIF(AG84:AQ84,SUBSTITUTE(TRIM(AG30)," (s)","")),COUNTIF(AG86:AQ86,SUBSTITUTE(TRIM(AG30)," (s)","")),COUNTIF(AG85:AQ85,SUBSTITUTE(TRIM(AG30)," (s)","")),COUNTIF(AG87:AQ87,SUBSTITUTE(TRIM(AG30)," (s)","")))&gt;0,IF(ROUND(AP30,3)&gt;=1,ROUND(AP30,3)&amp;" L",ROUND(AP30*100,0)&amp;" cl"),IF(SUM(COUNTIF(AR84:AW84,SUBSTITUTE(TRIM(AG30)," (s)","")),COUNTIF(AR86:AW86,SUBSTITUTE(TRIM(AG30)," (s)","")),COUNTIF(AR85:AW85,SUBSTITUTE(TRIM(AG30)," (s)","")),COUNTIF(AR87:AW87,SUBSTITUTE(TRIM(AG30)," (s)","")))&gt;0,IF(ROUND(AP30,3)&gt;=1,ROUND(AP30,3)&amp;" Kg",ROUND(AP30*1000,0)&amp;" g"),"")))))</f>
        <v/>
      </c>
      <c r="AR30" s="379"/>
      <c r="AS30" s="714">
        <f>IF(OR(AR30="",AR30=0),0,IF(ISTEXT(AC30),0,IFERROR(IF(OR(AP30="",AP30=0),AN30,AP30)*AR30,0)))</f>
        <v>0</v>
      </c>
      <c r="AT30" s="982" t="str">
        <f>AJ30</f>
        <v>PATE A BEIGNETS</v>
      </c>
      <c r="AU30" s="1221"/>
      <c r="AV30" s="769"/>
      <c r="AW30" s="770"/>
      <c r="AX30" s="19"/>
      <c r="AY30" s="19"/>
      <c r="AZ30" s="1068">
        <v>2</v>
      </c>
      <c r="BA30" s="1069" t="s">
        <v>1150</v>
      </c>
      <c r="BB30" s="1282" t="str">
        <f t="shared" si="12"/>
        <v>farine type 45 *</v>
      </c>
      <c r="BC30" s="1283" t="str" cm="1">
        <f t="array" ref="BC30">IF(BJ30="","",IFERROR(_xlfn.TEXTJOIN(" • ",TRUE,_xlfn.UNIQUE(_xlfn._xlws.FILTER("⚠ "&amp;BQ29:BQ489,(BO29:BO489&lt;&gt;"")*ISNUMBER(SEARCH(" "&amp;BO29:BO489&amp;" "," "&amp;BJ30&amp;" "))))),""))</f>
        <v>⚠ Gluten</v>
      </c>
      <c r="BD30" s="1070" t="str">
        <f>IF(BO30="","",BM30)</f>
        <v>arachides</v>
      </c>
      <c r="BE30" s="1070" t="str">
        <f>IF(BQ30="","",BP30&amp;" "&amp;BQ30)</f>
        <v>⚠ Arachides</v>
      </c>
      <c r="BF30" s="1070" t="str">
        <f>IF(BJ30="","",SUBSTITUTE(SUBSTITUTE(SUBSTITUTE(SUBSTITUTE(SUBSTITUTE(SUBSTITUTE(SUBSTITUTE(SUBSTITUTE(SUBSTITUTE(LOWER(BJ30),"œ","oe"),"æ","ae"),"à","a"),"â","a"),"ä","a"),"á","a"),"ã","a"),"å","a"),"ç","c"))</f>
        <v>farine type 45</v>
      </c>
      <c r="BG30" s="1070" t="str">
        <f t="shared" si="13"/>
        <v>farine type 45</v>
      </c>
      <c r="BH30" s="1070" t="str">
        <f t="shared" si="14"/>
        <v>farine type 45</v>
      </c>
      <c r="BI30" s="1070" t="str">
        <f>IF(BJ30="","",BH30)</f>
        <v>farine type 45</v>
      </c>
      <c r="BJ30" s="1070" t="str">
        <f t="shared" si="15"/>
        <v>farine type 45</v>
      </c>
      <c r="BK30" s="1070" t="str">
        <f>IF(BO30="","",SUBSTITUTE(SUBSTITUTE(SUBSTITUTE(SUBSTITUTE(SUBSTITUTE(SUBSTITUTE(SUBSTITUTE(SUBSTITUTE(SUBSTITUTE(LOWER(BO30),"œ","oe"),"æ","ae"),"à","a"),"â","a"),"ä","a"),"á","a"),"ã","a"),"å","a"),"ç","c"))</f>
        <v>arachides</v>
      </c>
      <c r="BL30" s="1070" t="str">
        <f t="shared" si="16"/>
        <v>arachides</v>
      </c>
      <c r="BM30" s="1070" t="str">
        <f t="shared" si="17"/>
        <v>arachides</v>
      </c>
      <c r="BN30" s="1071" t="s">
        <v>746</v>
      </c>
      <c r="BO30" s="1072" t="str">
        <f t="shared" si="18"/>
        <v>arachides</v>
      </c>
      <c r="BP30" s="1073" t="s">
        <v>744</v>
      </c>
      <c r="BQ30" s="1074" t="s">
        <v>597</v>
      </c>
      <c r="BR30" s="988" t="s">
        <v>656</v>
      </c>
      <c r="BT30" s="1076">
        <v>26</v>
      </c>
      <c r="BU30" s="975">
        <v>27</v>
      </c>
      <c r="BV30" s="975">
        <v>32</v>
      </c>
      <c r="BW30" s="975">
        <v>32</v>
      </c>
      <c r="BX30" s="1077">
        <v>20</v>
      </c>
      <c r="BY30" s="19"/>
      <c r="BZ30" s="1014"/>
      <c r="CA30" s="1014"/>
      <c r="CB30" s="1014"/>
      <c r="CC30" s="1014"/>
      <c r="CD30" s="1014"/>
      <c r="CE30" s="9">
        <v>1</v>
      </c>
    </row>
    <row r="31" spans="1:85" ht="21" customHeight="1">
      <c r="A31" s="19"/>
      <c r="B31" s="19"/>
      <c r="C31" s="85"/>
      <c r="D31" s="85"/>
      <c r="E31" s="85"/>
      <c r="F31" s="85"/>
      <c r="G31" s="19" t="s">
        <v>747</v>
      </c>
      <c r="H31" s="85"/>
      <c r="I31" s="85"/>
      <c r="J31" s="85"/>
      <c r="K31" s="85"/>
      <c r="L31" s="85"/>
      <c r="M31" s="85"/>
      <c r="N31" s="85"/>
      <c r="O31" s="85"/>
      <c r="P31" s="85"/>
      <c r="Q31" s="85"/>
      <c r="R31" s="19"/>
      <c r="S31" s="85"/>
      <c r="U31" s="85"/>
      <c r="V31" s="976"/>
      <c r="W31" s="19"/>
      <c r="X31" s="693" t="s">
        <v>6</v>
      </c>
      <c r="Y31" s="1029" t="str">
        <f>Y26</f>
        <v>N NOM DE VOTRE RECETTE | collez la--FAMILLE| Auteur &gt; VOUS</v>
      </c>
      <c r="Z31" s="1030">
        <f>Z26</f>
        <v>1</v>
      </c>
      <c r="AA31" s="1029" t="str">
        <f>AA26</f>
        <v>coupe</v>
      </c>
      <c r="AB31" s="1031" t="str">
        <f>AB26</f>
        <v>Recette mère ► Desserts assiette</v>
      </c>
      <c r="AC31" s="41"/>
      <c r="AD31" s="6"/>
      <c r="AE31" s="22" t="str">
        <f t="shared" si="20"/>
        <v/>
      </c>
      <c r="AF31" s="50">
        <v>800</v>
      </c>
      <c r="AG31" s="1061" t="s">
        <v>56</v>
      </c>
      <c r="AH31" s="732">
        <f>IF(OR(AI31="",AI31=0),0,AI31*IFERROR(_xlfn.XLOOKUP(AG31,AG84:AW84,AG85:AW85,"",0,1)*AF31*IF(AC31&gt;0,AC31,1),IFERROR(_xlfn.XLOOKUP(AG31,AG86:AW86,AG87:AW87,"",0,1)*AF31*IF(AC31&gt;0,AC31,1),0)))</f>
        <v>0.8</v>
      </c>
      <c r="AI31" s="712">
        <v>1</v>
      </c>
      <c r="AJ31" s="713" t="s">
        <v>1160</v>
      </c>
      <c r="AK31" s="1261" t="s">
        <v>1130</v>
      </c>
      <c r="AL31" s="1208">
        <f>IF(AH75=0,0,(AH31/AH75)*AM29*1000)</f>
        <v>551.72413793103442</v>
      </c>
      <c r="AM31" s="46">
        <f>IF(AH75=0,0,(AC31/AH75)*AM29)</f>
        <v>0</v>
      </c>
      <c r="AN31" s="734">
        <f>IF(AV25&lt;&gt;0,AC31*AI31*AH25,0)</f>
        <v>0</v>
      </c>
      <c r="AO31" s="771">
        <f t="shared" si="21"/>
        <v>0</v>
      </c>
      <c r="AP31" s="44">
        <f>IF(OR(AV25="",AV25=0,AH31=0),"",AH31*AI31*AH25)</f>
        <v>58.160000000000004</v>
      </c>
      <c r="AQ31" s="380" t="str">
        <f>IF(AG31="","",IF(AP31="","",IF(AP31=0,0,IF(SUM(COUNTIF(AG84:AQ84,SUBSTITUTE(TRIM(AG31)," (s)","")),COUNTIF(AG86:AQ86,SUBSTITUTE(TRIM(AG31)," (s)","")),COUNTIF(AG85:AQ85,SUBSTITUTE(TRIM(AG31)," (s)","")),COUNTIF(AG87:AQ87,SUBSTITUTE(TRIM(AG31)," (s)","")))&gt;0,IF(ROUND(AP31,3)&gt;=1,ROUND(AP31,3)&amp;" L",ROUND(AP31*100,0)&amp;" cl"),IF(SUM(COUNTIF(AR84:AW84,SUBSTITUTE(TRIM(AG31)," (s)","")),COUNTIF(AR86:AW86,SUBSTITUTE(TRIM(AG31)," (s)","")),COUNTIF(AR85:AW85,SUBSTITUTE(TRIM(AG31)," (s)","")),COUNTIF(AR87:AW87,SUBSTITUTE(TRIM(AG31)," (s)","")))&gt;0,IF(ROUND(AP31,3)&gt;=1,ROUND(AP31,3)&amp;" Kg",ROUND(AP31*1000,0)&amp;" g"),"")))))</f>
        <v>58.16 Kg</v>
      </c>
      <c r="AR31" s="379">
        <v>1</v>
      </c>
      <c r="AS31" s="714">
        <f>IF(OR(AR31="",AR31=0),0,IF(ISTEXT(AC31),0,IFERROR(IF(OR(AP31="",AP31=0),AN31,AP31)*AR31,0)))</f>
        <v>58.160000000000004</v>
      </c>
      <c r="AT31" s="982" t="str">
        <f t="shared" ref="AT31:AT74" si="22">AJ31</f>
        <v>farine type 45 *</v>
      </c>
      <c r="AU31" s="768"/>
      <c r="AV31" s="769"/>
      <c r="AW31" s="770"/>
      <c r="AX31" s="19"/>
      <c r="AY31" s="19"/>
      <c r="AZ31" s="1068">
        <v>3</v>
      </c>
      <c r="BA31" s="1069" t="s">
        <v>1151</v>
      </c>
      <c r="BB31" s="1282" t="str">
        <f t="shared" si="12"/>
        <v>eau tiède</v>
      </c>
      <c r="BC31" s="1283" t="str" cm="1">
        <f t="array" ref="BC31">IF(BJ31="","",IFERROR(_xlfn.TEXTJOIN(" • ",TRUE,_xlfn.UNIQUE(_xlfn._xlws.FILTER("⚠ "&amp;BQ29:BQ489,(BO29:BO489&lt;&gt;"")*ISNUMBER(SEARCH(" "&amp;BO29:BO489&amp;" "," "&amp;BJ31&amp;" "))))),""))</f>
        <v/>
      </c>
      <c r="BD31" s="1070" t="str">
        <f t="shared" ref="BD31:BD94" si="23">IF(BO31="","",BM31)</f>
        <v>beurre de cacahuete</v>
      </c>
      <c r="BE31" s="1070" t="str">
        <f t="shared" ref="BE31:BE94" si="24">IF(BQ31="","",BP31&amp;" "&amp;BQ31)</f>
        <v>⚠ Arachides</v>
      </c>
      <c r="BF31" s="1070" t="str">
        <f t="shared" ref="BF31:BF94" si="25">IF(BJ31="","",SUBSTITUTE(SUBSTITUTE(SUBSTITUTE(SUBSTITUTE(SUBSTITUTE(SUBSTITUTE(SUBSTITUTE(SUBSTITUTE(SUBSTITUTE(LOWER(BJ31),"œ","oe"),"æ","ae"),"à","a"),"â","a"),"ä","a"),"á","a"),"ã","a"),"å","a"),"ç","c"))</f>
        <v>eau tiède</v>
      </c>
      <c r="BG31" s="1070" t="str">
        <f t="shared" si="13"/>
        <v>eau tiede</v>
      </c>
      <c r="BH31" s="1070" t="str">
        <f t="shared" si="14"/>
        <v>eau tiede</v>
      </c>
      <c r="BI31" s="1070" t="str">
        <f t="shared" ref="BI31:BI94" si="26">IF(BJ31="","",BH31)</f>
        <v>eau tiede</v>
      </c>
      <c r="BJ31" s="1070" t="str">
        <f t="shared" si="15"/>
        <v>eau tiède</v>
      </c>
      <c r="BK31" s="1070" t="str">
        <f t="shared" ref="BK31:BK94" si="27">IF(BO31="","",SUBSTITUTE(SUBSTITUTE(SUBSTITUTE(SUBSTITUTE(SUBSTITUTE(SUBSTITUTE(SUBSTITUTE(SUBSTITUTE(SUBSTITUTE(LOWER(BO31),"œ","oe"),"æ","ae"),"à","a"),"â","a"),"ä","a"),"á","a"),"ã","a"),"å","a"),"ç","c"))</f>
        <v>beurre de cacahuete</v>
      </c>
      <c r="BL31" s="1070" t="str">
        <f t="shared" si="16"/>
        <v>beurre de cacahuete</v>
      </c>
      <c r="BM31" s="1070" t="str">
        <f t="shared" si="17"/>
        <v>beurre de cacahuete</v>
      </c>
      <c r="BN31" s="1071" t="s">
        <v>748</v>
      </c>
      <c r="BO31" s="1072" t="str">
        <f t="shared" si="18"/>
        <v>beurre de cacahuete</v>
      </c>
      <c r="BP31" s="1073" t="s">
        <v>744</v>
      </c>
      <c r="BQ31" s="1074" t="s">
        <v>597</v>
      </c>
      <c r="BR31" s="988" t="s">
        <v>656</v>
      </c>
      <c r="BT31" s="1835" t="s">
        <v>749</v>
      </c>
      <c r="BU31" s="1836"/>
      <c r="BV31" s="1836"/>
      <c r="BW31" s="1836"/>
      <c r="BX31" s="1837"/>
      <c r="BY31" s="1053"/>
      <c r="BZ31" s="1014"/>
      <c r="CA31" s="1014"/>
      <c r="CB31" s="1014"/>
      <c r="CC31" s="1014"/>
      <c r="CD31" s="1014"/>
      <c r="CE31" s="9">
        <v>1</v>
      </c>
    </row>
    <row r="32" spans="1:85" ht="21" customHeight="1">
      <c r="A32" s="19"/>
      <c r="B32" s="19"/>
      <c r="C32" s="85"/>
      <c r="D32" s="85"/>
      <c r="E32" s="85"/>
      <c r="F32" s="85"/>
      <c r="G32" s="85"/>
      <c r="H32" s="85"/>
      <c r="I32" s="85"/>
      <c r="J32" s="85"/>
      <c r="K32" s="85"/>
      <c r="L32" s="85"/>
      <c r="M32" s="85"/>
      <c r="N32" s="85"/>
      <c r="O32" s="85"/>
      <c r="P32" s="85"/>
      <c r="Q32" s="85"/>
      <c r="R32" s="19"/>
      <c r="S32" s="85"/>
      <c r="T32" s="85"/>
      <c r="U32" s="85"/>
      <c r="V32" s="976"/>
      <c r="W32" s="19"/>
      <c r="X32" s="695" t="str">
        <f>IF(AJ32&lt;&gt;"","A","►")</f>
        <v>A</v>
      </c>
      <c r="Y32" s="1029" t="str">
        <f>Y26</f>
        <v>N NOM DE VOTRE RECETTE | collez la--FAMILLE| Auteur &gt; VOUS</v>
      </c>
      <c r="Z32" s="1030">
        <f>Z26</f>
        <v>1</v>
      </c>
      <c r="AA32" s="1029" t="str">
        <f>AA26</f>
        <v>coupe</v>
      </c>
      <c r="AB32" s="1031" t="str">
        <f>AB26</f>
        <v>Recette mère ► Desserts assiette</v>
      </c>
      <c r="AC32" s="41"/>
      <c r="AD32" s="6"/>
      <c r="AE32" s="22" t="str">
        <f t="shared" si="20"/>
        <v/>
      </c>
      <c r="AF32" s="50">
        <v>300</v>
      </c>
      <c r="AG32" s="1061" t="s">
        <v>56</v>
      </c>
      <c r="AH32" s="732">
        <f>IF(OR(AI32="",AI32=0),0,AI32*IFERROR(_xlfn.XLOOKUP(AG32,AG84:AW84,AG85:AW85,"",0,1)*AF32*IF(AC32&gt;0,AC32,1),IFERROR(_xlfn.XLOOKUP(AG32,AG86:AW86,AG87:AW87,"",0,1)*AF32*IF(AC32&gt;0,AC32,1),0)))</f>
        <v>0.3</v>
      </c>
      <c r="AI32" s="712">
        <v>1</v>
      </c>
      <c r="AJ32" s="713" t="s">
        <v>1151</v>
      </c>
      <c r="AK32" s="1261" t="s">
        <v>623</v>
      </c>
      <c r="AL32" s="1208">
        <f>IF(AH75=0,0,(AH32/AH75)*AM29*1000)</f>
        <v>206.89655172413791</v>
      </c>
      <c r="AM32" s="46">
        <f>IF(AH75=0,0,(AC32/AH75)*AM29)</f>
        <v>0</v>
      </c>
      <c r="AN32" s="735">
        <f>IF(AV25&lt;&gt;0,AC32*AI32*AH25,0)</f>
        <v>0</v>
      </c>
      <c r="AO32" s="772">
        <f t="shared" si="21"/>
        <v>0</v>
      </c>
      <c r="AP32" s="44">
        <f>IF(OR(AV25="",AV25=0,AH32=0),"",AH32*AI32*AH25)</f>
        <v>21.81</v>
      </c>
      <c r="AQ32" s="384" t="str">
        <f>IF(AG32="","",IF(AP32="","",IF(AP32=0,0,IF(SUM(COUNTIF(AG84:AQ84,SUBSTITUTE(TRIM(AG32)," (s)","")),COUNTIF(AG86:AQ86,SUBSTITUTE(TRIM(AG32)," (s)","")),COUNTIF(AG85:AQ85,SUBSTITUTE(TRIM(AG32)," (s)","")),COUNTIF(AG87:AQ87,SUBSTITUTE(TRIM(AG32)," (s)","")))&gt;0,IF(ROUND(AP32,3)&gt;=1,ROUND(AP32,3)&amp;" L",ROUND(AP32*100,0)&amp;" cl"),IF(SUM(COUNTIF(AR84:AW84,SUBSTITUTE(TRIM(AG32)," (s)","")),COUNTIF(AR86:AW86,SUBSTITUTE(TRIM(AG32)," (s)","")),COUNTIF(AR85:AW85,SUBSTITUTE(TRIM(AG32)," (s)","")),COUNTIF(AR87:AW87,SUBSTITUTE(TRIM(AG32)," (s)","")))&gt;0,IF(ROUND(AP32,3)&gt;=1,ROUND(AP32,3)&amp;" Kg",ROUND(AP32*1000,0)&amp;" g"),"")))))</f>
        <v>21.81 Kg</v>
      </c>
      <c r="AR32" s="379">
        <v>1</v>
      </c>
      <c r="AS32" s="714">
        <f t="shared" ref="AS32:AS74" si="28">IF(OR(AR32="",AR32=0),0,IF(ISTEXT(AC32),0,IFERROR(IF(OR(AP32="",AP32=0),AN32,AP32)*AR32,0)))</f>
        <v>21.81</v>
      </c>
      <c r="AT32" s="982" t="str">
        <f t="shared" si="22"/>
        <v>eau tiède</v>
      </c>
      <c r="AU32" s="768"/>
      <c r="AV32" s="769"/>
      <c r="AW32" s="770"/>
      <c r="AX32" s="19"/>
      <c r="AY32" s="19"/>
      <c r="AZ32" s="1068">
        <v>4</v>
      </c>
      <c r="BA32" s="1069" t="s">
        <v>1152</v>
      </c>
      <c r="BB32" s="1282" t="str">
        <f t="shared" si="12"/>
        <v>levure de bière</v>
      </c>
      <c r="BC32" s="1283" t="str" cm="1">
        <f t="array" ref="BC32">IF(BJ32="","",IFERROR(_xlfn.TEXTJOIN(" • ",TRUE,_xlfn.UNIQUE(_xlfn._xlws.FILTER("⚠ "&amp;BQ29:BQ489,(BO29:BO489&lt;&gt;"")*ISNUMBER(SEARCH(" "&amp;BO29:BO489&amp;" "," "&amp;BJ32&amp;" "))))),""))</f>
        <v/>
      </c>
      <c r="BD32" s="1070" t="str">
        <f t="shared" si="23"/>
        <v>cacahuete</v>
      </c>
      <c r="BE32" s="1070" t="str">
        <f t="shared" si="24"/>
        <v>⚠ Arachides</v>
      </c>
      <c r="BF32" s="1070" t="str">
        <f t="shared" si="25"/>
        <v>levure de bière</v>
      </c>
      <c r="BG32" s="1070" t="str">
        <f t="shared" si="13"/>
        <v>levure de biere</v>
      </c>
      <c r="BH32" s="1070" t="str">
        <f t="shared" si="14"/>
        <v>levure de biere</v>
      </c>
      <c r="BI32" s="1070" t="str">
        <f t="shared" si="26"/>
        <v>levure de biere</v>
      </c>
      <c r="BJ32" s="1070" t="str">
        <f t="shared" si="15"/>
        <v>levure de bière</v>
      </c>
      <c r="BK32" s="1070" t="str">
        <f t="shared" si="27"/>
        <v>cacahuete</v>
      </c>
      <c r="BL32" s="1070" t="str">
        <f t="shared" si="16"/>
        <v>cacahuete</v>
      </c>
      <c r="BM32" s="1070" t="str">
        <f t="shared" si="17"/>
        <v>cacahuete</v>
      </c>
      <c r="BN32" s="1071" t="s">
        <v>750</v>
      </c>
      <c r="BO32" s="1072" t="str">
        <f t="shared" si="18"/>
        <v>cacahuete</v>
      </c>
      <c r="BP32" s="1073" t="s">
        <v>744</v>
      </c>
      <c r="BQ32" s="1074" t="s">
        <v>597</v>
      </c>
      <c r="BR32" s="988" t="s">
        <v>656</v>
      </c>
      <c r="BT32" s="1823" t="s">
        <v>751</v>
      </c>
      <c r="BU32" s="1078" t="s">
        <v>752</v>
      </c>
      <c r="BV32" s="1078"/>
      <c r="BW32" s="1053"/>
      <c r="BX32" s="1079"/>
      <c r="BY32" s="19"/>
      <c r="BZ32" s="1014"/>
      <c r="CA32" s="1014"/>
      <c r="CB32" s="1014"/>
      <c r="CC32" s="1014"/>
      <c r="CD32" s="1014"/>
      <c r="CE32" s="9">
        <v>1</v>
      </c>
    </row>
    <row r="33" spans="1:83" ht="21" customHeight="1" thickBot="1">
      <c r="A33" s="19"/>
      <c r="B33" s="19"/>
      <c r="C33" s="85"/>
      <c r="D33" s="85"/>
      <c r="E33" s="85"/>
      <c r="F33" s="85"/>
      <c r="G33" s="85"/>
      <c r="H33" s="85"/>
      <c r="I33" s="85"/>
      <c r="J33" s="85"/>
      <c r="K33" s="85"/>
      <c r="L33" s="85"/>
      <c r="M33" s="85"/>
      <c r="N33" s="85"/>
      <c r="O33" s="85"/>
      <c r="P33" s="85"/>
      <c r="Q33" s="85"/>
      <c r="R33" s="19"/>
      <c r="S33" s="85"/>
      <c r="T33" s="85"/>
      <c r="U33" s="85"/>
      <c r="V33" s="976"/>
      <c r="W33" s="19"/>
      <c r="X33" s="695" t="str">
        <f t="shared" ref="X33:X36" si="29">IF(AJ33&lt;&gt;"","A","►")</f>
        <v>A</v>
      </c>
      <c r="Y33" s="1029" t="str">
        <f>Y26</f>
        <v>N NOM DE VOTRE RECETTE | collez la--FAMILLE| Auteur &gt; VOUS</v>
      </c>
      <c r="Z33" s="1030">
        <f>Z26</f>
        <v>1</v>
      </c>
      <c r="AA33" s="1029" t="str">
        <f>AA26</f>
        <v>coupe</v>
      </c>
      <c r="AB33" s="1031" t="str">
        <f>AB26</f>
        <v>Recette mère ► Desserts assiette</v>
      </c>
      <c r="AC33" s="41"/>
      <c r="AD33" s="6"/>
      <c r="AE33" s="22" t="str">
        <f t="shared" si="20"/>
        <v/>
      </c>
      <c r="AF33" s="50">
        <v>200</v>
      </c>
      <c r="AG33" s="1061" t="s">
        <v>56</v>
      </c>
      <c r="AH33" s="732">
        <f>IF(OR(AI33="",AI33=0),0,AI33*IFERROR(_xlfn.XLOOKUP(AG33,AG84:AW84,AG85:AW85,"",0,1)*AF33*IF(AC33&gt;0,AC33,1),IFERROR(_xlfn.XLOOKUP(AG33,AG86:AW86,AG87:AW87,"",0,1)*AF33*IF(AC33&gt;0,AC33,1),0)))</f>
        <v>0.2</v>
      </c>
      <c r="AI33" s="712">
        <v>1</v>
      </c>
      <c r="AJ33" s="713" t="s">
        <v>1152</v>
      </c>
      <c r="AK33" s="1261" t="s">
        <v>623</v>
      </c>
      <c r="AL33" s="1208">
        <f>IF(AH75=0,0,(AH33/AH75)*AM29*1000)</f>
        <v>137.93103448275861</v>
      </c>
      <c r="AM33" s="46">
        <f>IF(AH75=0,0,(AC33/AH75)*AM29)</f>
        <v>0</v>
      </c>
      <c r="AN33" s="734">
        <f>IF(AV25&lt;&gt;0,AC33*AI33*AH25,0)</f>
        <v>0</v>
      </c>
      <c r="AO33" s="771">
        <f t="shared" si="21"/>
        <v>0</v>
      </c>
      <c r="AP33" s="44">
        <f>IF(OR(AV25="",AV25=0,AH33=0),"",AH33*AI33*AH25)</f>
        <v>14.540000000000001</v>
      </c>
      <c r="AQ33" s="380" t="str">
        <f>IF(AG33="","",IF(AP33="","",IF(AP33=0,0,IF(SUM(COUNTIF(AG84:AQ84,SUBSTITUTE(TRIM(AG33)," (s)","")),COUNTIF(AG86:AQ86,SUBSTITUTE(TRIM(AG33)," (s)","")),COUNTIF(AG85:AQ85,SUBSTITUTE(TRIM(AG33)," (s)","")),COUNTIF(AG87:AQ87,SUBSTITUTE(TRIM(AG33)," (s)","")))&gt;0,IF(ROUND(AP33,3)&gt;=1,ROUND(AP33,3)&amp;" L",ROUND(AP33*100,0)&amp;" cl"),IF(SUM(COUNTIF(AR84:AW84,SUBSTITUTE(TRIM(AG33)," (s)","")),COUNTIF(AR86:AW86,SUBSTITUTE(TRIM(AG33)," (s)","")),COUNTIF(AR85:AW85,SUBSTITUTE(TRIM(AG33)," (s)","")),COUNTIF(AR87:AW87,SUBSTITUTE(TRIM(AG33)," (s)","")))&gt;0,IF(ROUND(AP33,3)&gt;=1,ROUND(AP33,3)&amp;" Kg",ROUND(AP33*1000,0)&amp;" g"),"")))))</f>
        <v>14.54 Kg</v>
      </c>
      <c r="AR33" s="379">
        <v>1</v>
      </c>
      <c r="AS33" s="714">
        <f t="shared" si="28"/>
        <v>14.540000000000001</v>
      </c>
      <c r="AT33" s="982" t="str">
        <f t="shared" si="22"/>
        <v>levure de bière</v>
      </c>
      <c r="AU33" s="768"/>
      <c r="AV33" s="769"/>
      <c r="AW33" s="770"/>
      <c r="AX33" s="19"/>
      <c r="AY33" s="19"/>
      <c r="AZ33" s="1068">
        <v>5</v>
      </c>
      <c r="BA33" s="1069" t="s">
        <v>1153</v>
      </c>
      <c r="BB33" s="1282" t="str">
        <f t="shared" si="12"/>
        <v>fécule de pommes de terre</v>
      </c>
      <c r="BC33" s="1283" t="str" cm="1">
        <f t="array" ref="BC33">IF(BJ33="","",IFERROR(_xlfn.TEXTJOIN(" • ",TRUE,_xlfn.UNIQUE(_xlfn._xlws.FILTER("⚠ "&amp;BQ29:BQ489,(BO29:BO489&lt;&gt;"")*ISNUMBER(SEARCH(" "&amp;BO29:BO489&amp;" "," "&amp;BJ33&amp;" "))))),""))</f>
        <v/>
      </c>
      <c r="BD33" s="1070" t="str">
        <f t="shared" si="23"/>
        <v>cacahuetes</v>
      </c>
      <c r="BE33" s="1070" t="str">
        <f t="shared" si="24"/>
        <v>⚠ Arachides</v>
      </c>
      <c r="BF33" s="1070" t="str">
        <f t="shared" si="25"/>
        <v>fécule de pommes de terre</v>
      </c>
      <c r="BG33" s="1070" t="str">
        <f t="shared" si="13"/>
        <v>fecule de pommes de terre</v>
      </c>
      <c r="BH33" s="1070" t="str">
        <f t="shared" si="14"/>
        <v>fecule de pommes de terre</v>
      </c>
      <c r="BI33" s="1070" t="str">
        <f t="shared" si="26"/>
        <v>fecule de pommes de terre</v>
      </c>
      <c r="BJ33" s="1070" t="str">
        <f t="shared" si="15"/>
        <v>fécule de pommes de terre</v>
      </c>
      <c r="BK33" s="1070" t="str">
        <f t="shared" si="27"/>
        <v>cacahuetes</v>
      </c>
      <c r="BL33" s="1070" t="str">
        <f t="shared" si="16"/>
        <v>cacahuetes</v>
      </c>
      <c r="BM33" s="1070" t="str">
        <f t="shared" si="17"/>
        <v>cacahuetes</v>
      </c>
      <c r="BN33" s="1071" t="s">
        <v>753</v>
      </c>
      <c r="BO33" s="1072" t="str">
        <f t="shared" si="18"/>
        <v>cacahuetes</v>
      </c>
      <c r="BP33" s="1073" t="s">
        <v>744</v>
      </c>
      <c r="BQ33" s="1074" t="s">
        <v>597</v>
      </c>
      <c r="BR33" s="988" t="s">
        <v>656</v>
      </c>
      <c r="BT33" s="1823"/>
      <c r="BU33" s="75"/>
      <c r="BV33" s="75" t="s">
        <v>754</v>
      </c>
      <c r="BW33" s="19"/>
      <c r="BX33" s="104"/>
      <c r="BY33" s="1053"/>
      <c r="BZ33" s="1014"/>
      <c r="CA33" s="1014"/>
      <c r="CB33" s="1014"/>
      <c r="CC33" s="1014"/>
      <c r="CD33" s="1014"/>
      <c r="CE33" s="9">
        <v>1</v>
      </c>
    </row>
    <row r="34" spans="1:83" ht="21" customHeight="1">
      <c r="A34" s="19"/>
      <c r="B34" s="19"/>
      <c r="C34" s="85"/>
      <c r="D34" s="85"/>
      <c r="E34" s="85"/>
      <c r="F34" s="85"/>
      <c r="G34" s="85"/>
      <c r="H34" s="85"/>
      <c r="I34" s="85"/>
      <c r="J34" s="1080" t="s">
        <v>593</v>
      </c>
      <c r="K34" s="1081" t="str">
        <f t="shared" ref="K34:V34" si="30">SUBSTITUTE(ADDRESS(1,COLUMN(),4),"1","")</f>
        <v>K</v>
      </c>
      <c r="L34" s="1081" t="str">
        <f t="shared" si="30"/>
        <v>L</v>
      </c>
      <c r="M34" s="1081" t="str">
        <f t="shared" si="30"/>
        <v>M</v>
      </c>
      <c r="N34" s="1081" t="str">
        <f t="shared" si="30"/>
        <v>N</v>
      </c>
      <c r="O34" s="1081" t="str">
        <f t="shared" si="30"/>
        <v>O</v>
      </c>
      <c r="P34" s="1081" t="str">
        <f t="shared" si="30"/>
        <v>P</v>
      </c>
      <c r="Q34" s="1081" t="str">
        <f t="shared" si="30"/>
        <v>Q</v>
      </c>
      <c r="R34" s="1082" t="str">
        <f>"Colonne "&amp;SUBSTITUTE(ADDRESS(1,COLUMN(),4),"1","")</f>
        <v>Colonne R</v>
      </c>
      <c r="S34" s="1081" t="str">
        <f t="shared" si="30"/>
        <v>S</v>
      </c>
      <c r="T34" s="1081" t="str">
        <f t="shared" si="30"/>
        <v>T</v>
      </c>
      <c r="U34" s="1081" t="str">
        <f t="shared" si="30"/>
        <v>U</v>
      </c>
      <c r="V34" s="1083" t="str">
        <f t="shared" si="30"/>
        <v>V</v>
      </c>
      <c r="W34" s="19"/>
      <c r="X34" s="695" t="str">
        <f t="shared" si="29"/>
        <v>A</v>
      </c>
      <c r="Y34" s="1029" t="str">
        <f>Y26</f>
        <v>N NOM DE VOTRE RECETTE | collez la--FAMILLE| Auteur &gt; VOUS</v>
      </c>
      <c r="Z34" s="1030">
        <f>Z26</f>
        <v>1</v>
      </c>
      <c r="AA34" s="1029" t="str">
        <f>AA26</f>
        <v>coupe</v>
      </c>
      <c r="AB34" s="1031" t="str">
        <f>AB26</f>
        <v>Recette mère ► Desserts assiette</v>
      </c>
      <c r="AC34" s="41"/>
      <c r="AD34" s="6"/>
      <c r="AE34" s="22" t="str">
        <f t="shared" si="20"/>
        <v/>
      </c>
      <c r="AF34" s="50">
        <v>100</v>
      </c>
      <c r="AG34" s="1061" t="s">
        <v>56</v>
      </c>
      <c r="AH34" s="732">
        <f>IF(OR(AI34="",AI34=0),0,AI34*IFERROR(_xlfn.XLOOKUP(AG34,AG84:AW84,AG85:AW85,"",0,1)*AF34*IF(AC34&gt;0,AC34,1),IFERROR(_xlfn.XLOOKUP(AG34,AG86:AW86,AG87:AW87,"",0,1)*AF34*IF(AC34&gt;0,AC34,1),0)))</f>
        <v>0.1</v>
      </c>
      <c r="AI34" s="712">
        <v>1</v>
      </c>
      <c r="AJ34" s="713" t="s">
        <v>1153</v>
      </c>
      <c r="AK34" s="1261" t="s">
        <v>623</v>
      </c>
      <c r="AL34" s="1208">
        <f>IF(AH75=0,0,(AH34/AH75)*AM29*1000)</f>
        <v>68.965517241379303</v>
      </c>
      <c r="AM34" s="46">
        <f>IF(AH75=0,0,(AC34/AH75)*AM29)</f>
        <v>0</v>
      </c>
      <c r="AN34" s="735">
        <f>IF(AV25&lt;&gt;0,AC34*AI34*AH25,0)</f>
        <v>0</v>
      </c>
      <c r="AO34" s="772">
        <f t="shared" si="21"/>
        <v>0</v>
      </c>
      <c r="AP34" s="44">
        <f>IF(OR(AV25="",AV25=0,AH34=0),"",AH34*AI34*AH25)</f>
        <v>7.2700000000000005</v>
      </c>
      <c r="AQ34" s="384" t="str">
        <f>IF(AG34="","",IF(AP34="","",IF(AP34=0,0,IF(SUM(COUNTIF(AG84:AQ84,SUBSTITUTE(TRIM(AG34)," (s)","")),COUNTIF(AG86:AQ86,SUBSTITUTE(TRIM(AG34)," (s)","")),COUNTIF(AG85:AQ85,SUBSTITUTE(TRIM(AG34)," (s)","")),COUNTIF(AG87:AQ87,SUBSTITUTE(TRIM(AG34)," (s)","")))&gt;0,IF(ROUND(AP34,3)&gt;=1,ROUND(AP34,3)&amp;" L",ROUND(AP34*100,0)&amp;" cl"),IF(SUM(COUNTIF(AR84:AW84,SUBSTITUTE(TRIM(AG34)," (s)","")),COUNTIF(AR86:AW86,SUBSTITUTE(TRIM(AG34)," (s)","")),COUNTIF(AR85:AW85,SUBSTITUTE(TRIM(AG34)," (s)","")),COUNTIF(AR87:AW87,SUBSTITUTE(TRIM(AG34)," (s)","")))&gt;0,IF(ROUND(AP34,3)&gt;=1,ROUND(AP34,3)&amp;" Kg",ROUND(AP34*1000,0)&amp;" g"),"")))))</f>
        <v>7.27 Kg</v>
      </c>
      <c r="AR34" s="379">
        <v>1</v>
      </c>
      <c r="AS34" s="714">
        <f t="shared" si="28"/>
        <v>7.2700000000000005</v>
      </c>
      <c r="AT34" s="982" t="str">
        <f t="shared" si="22"/>
        <v>fécule de pommes de terre</v>
      </c>
      <c r="AU34" s="768"/>
      <c r="AV34" s="769"/>
      <c r="AW34" s="770"/>
      <c r="AX34" s="19"/>
      <c r="AY34" s="19"/>
      <c r="AZ34" s="1068">
        <v>6</v>
      </c>
      <c r="BA34" s="1069" t="s">
        <v>1065</v>
      </c>
      <c r="BB34" s="1282" t="str">
        <f t="shared" si="12"/>
        <v>jaunes d'œufs *</v>
      </c>
      <c r="BC34" s="1283" t="str" cm="1">
        <f t="array" ref="BC34">IF(BJ34="","",IFERROR(_xlfn.TEXTJOIN(" • ",TRUE,_xlfn.UNIQUE(_xlfn._xlws.FILTER("⚠ "&amp;BQ29:BQ489,(BO29:BO489&lt;&gt;"")*ISNUMBER(SEARCH(" "&amp;BO29:BO489&amp;" "," "&amp;BJ34&amp;" "))))),""))</f>
        <v>⚠ Œufs</v>
      </c>
      <c r="BD34" s="1070" t="str">
        <f t="shared" si="23"/>
        <v>groundnut</v>
      </c>
      <c r="BE34" s="1070" t="str">
        <f t="shared" si="24"/>
        <v>⚠ Arachides</v>
      </c>
      <c r="BF34" s="1070" t="str">
        <f t="shared" si="25"/>
        <v>jaunes d oeufs</v>
      </c>
      <c r="BG34" s="1070" t="str">
        <f t="shared" si="13"/>
        <v>jaunes d oeufs</v>
      </c>
      <c r="BH34" s="1070" t="str">
        <f t="shared" si="14"/>
        <v>jaunes d oeufs</v>
      </c>
      <c r="BI34" s="1070" t="str">
        <f t="shared" si="26"/>
        <v>jaunes d oeufs</v>
      </c>
      <c r="BJ34" s="1070" t="str">
        <f t="shared" si="15"/>
        <v>jaunes d œufs</v>
      </c>
      <c r="BK34" s="1070" t="str">
        <f t="shared" si="27"/>
        <v>groundnut</v>
      </c>
      <c r="BL34" s="1070" t="str">
        <f t="shared" si="16"/>
        <v>groundnut</v>
      </c>
      <c r="BM34" s="1070" t="str">
        <f t="shared" si="17"/>
        <v>groundnut</v>
      </c>
      <c r="BN34" s="1071" t="s">
        <v>755</v>
      </c>
      <c r="BO34" s="1072" t="str">
        <f t="shared" si="18"/>
        <v>groundnut</v>
      </c>
      <c r="BP34" s="1073" t="s">
        <v>744</v>
      </c>
      <c r="BQ34" s="1074" t="s">
        <v>597</v>
      </c>
      <c r="BR34" s="988" t="s">
        <v>656</v>
      </c>
      <c r="BT34" s="1823"/>
      <c r="BU34" s="75"/>
      <c r="BV34" s="75" t="s">
        <v>756</v>
      </c>
      <c r="BW34" s="19"/>
      <c r="BX34" s="104"/>
      <c r="BY34" s="19"/>
      <c r="BZ34" s="1014"/>
      <c r="CA34" s="1014"/>
      <c r="CB34" s="1014"/>
      <c r="CC34" s="1014"/>
      <c r="CD34" s="1014"/>
      <c r="CE34" s="9">
        <v>1</v>
      </c>
    </row>
    <row r="35" spans="1:83" ht="21" customHeight="1">
      <c r="B35" s="19"/>
      <c r="C35" s="85"/>
      <c r="D35" s="85"/>
      <c r="E35" s="85"/>
      <c r="F35" s="85"/>
      <c r="G35" s="85"/>
      <c r="H35" s="85"/>
      <c r="I35" s="85"/>
      <c r="J35" s="1838"/>
      <c r="K35" s="664">
        <f t="shared" ref="K35:V35" ca="1" si="31">CELL("largeur",K35)</f>
        <v>10</v>
      </c>
      <c r="L35" s="664">
        <f t="shared" ca="1" si="31"/>
        <v>5</v>
      </c>
      <c r="M35" s="664">
        <f t="shared" ca="1" si="31"/>
        <v>5</v>
      </c>
      <c r="N35" s="664">
        <f t="shared" ca="1" si="31"/>
        <v>5</v>
      </c>
      <c r="O35" s="664">
        <f t="shared" ca="1" si="31"/>
        <v>5</v>
      </c>
      <c r="P35" s="664">
        <f t="shared" ca="1" si="31"/>
        <v>5</v>
      </c>
      <c r="Q35" s="664">
        <f t="shared" ca="1" si="31"/>
        <v>7</v>
      </c>
      <c r="R35" s="664">
        <f ca="1">CELL("largeur",R35)</f>
        <v>115</v>
      </c>
      <c r="S35" s="664">
        <f t="shared" ca="1" si="31"/>
        <v>7</v>
      </c>
      <c r="T35" s="664">
        <f t="shared" ca="1" si="31"/>
        <v>142</v>
      </c>
      <c r="U35" s="664">
        <f t="shared" ca="1" si="31"/>
        <v>10</v>
      </c>
      <c r="V35" s="1084">
        <f t="shared" ca="1" si="31"/>
        <v>10</v>
      </c>
      <c r="W35" s="19"/>
      <c r="X35" s="695" t="str">
        <f t="shared" si="29"/>
        <v>A</v>
      </c>
      <c r="Y35" s="1029" t="str">
        <f>Y26</f>
        <v>N NOM DE VOTRE RECETTE | collez la--FAMILLE| Auteur &gt; VOUS</v>
      </c>
      <c r="Z35" s="1030">
        <f>Z26</f>
        <v>1</v>
      </c>
      <c r="AA35" s="1029" t="str">
        <f>AA26</f>
        <v>coupe</v>
      </c>
      <c r="AB35" s="1031" t="str">
        <f>AB26</f>
        <v>Recette mère ► Desserts assiette</v>
      </c>
      <c r="AC35" s="41"/>
      <c r="AD35" s="6"/>
      <c r="AE35" s="22" t="str">
        <f t="shared" si="20"/>
        <v/>
      </c>
      <c r="AF35" s="50">
        <v>50</v>
      </c>
      <c r="AG35" s="1061" t="s">
        <v>56</v>
      </c>
      <c r="AH35" s="732">
        <f>IF(OR(AI35="",AI35=0),0,AI35*IFERROR(_xlfn.XLOOKUP(AG35,AG84:AW84,AG85:AW85,"",0,1)*AF35*IF(AC35&gt;0,AC35,1),IFERROR(_xlfn.XLOOKUP(AG35,AG86:AW86,AG87:AW87,"",0,1)*AF35*IF(AC35&gt;0,AC35,1),0)))</f>
        <v>0.05</v>
      </c>
      <c r="AI35" s="712">
        <v>1</v>
      </c>
      <c r="AJ35" s="713" t="s">
        <v>1161</v>
      </c>
      <c r="AK35" s="1261" t="s">
        <v>1133</v>
      </c>
      <c r="AL35" s="1208">
        <f>IF(AH75=0,0,(AH35/AH75)*AM29*1000)</f>
        <v>34.482758620689651</v>
      </c>
      <c r="AM35" s="46">
        <f>IF(AH75=0,0,(AC35/AH75)*AM29)</f>
        <v>0</v>
      </c>
      <c r="AN35" s="734">
        <f>IF(AV25&lt;&gt;0,AC35*AI35*AH25,0)</f>
        <v>0</v>
      </c>
      <c r="AO35" s="771">
        <f t="shared" si="21"/>
        <v>0</v>
      </c>
      <c r="AP35" s="44">
        <f>IF(OR(AV25="",AV25=0,AH35=0),"",AH35*AI35*AH25)</f>
        <v>3.6350000000000002</v>
      </c>
      <c r="AQ35" s="380" t="str">
        <f>IF(AG35="","",IF(AP35="","",IF(AP35=0,0,IF(SUM(COUNTIF(AG84:AQ84,SUBSTITUTE(TRIM(AG35)," (s)","")),COUNTIF(AG86:AQ86,SUBSTITUTE(TRIM(AG35)," (s)","")),COUNTIF(AG85:AQ85,SUBSTITUTE(TRIM(AG35)," (s)","")),COUNTIF(AG87:AQ87,SUBSTITUTE(TRIM(AG35)," (s)","")))&gt;0,IF(ROUND(AP35,3)&gt;=1,ROUND(AP35,3)&amp;" L",ROUND(AP35*100,0)&amp;" cl"),IF(SUM(COUNTIF(AR84:AW84,SUBSTITUTE(TRIM(AG35)," (s)","")),COUNTIF(AR86:AW86,SUBSTITUTE(TRIM(AG35)," (s)","")),COUNTIF(AR85:AW85,SUBSTITUTE(TRIM(AG35)," (s)","")),COUNTIF(AR87:AW87,SUBSTITUTE(TRIM(AG35)," (s)","")))&gt;0,IF(ROUND(AP35,3)&gt;=1,ROUND(AP35,3)&amp;" Kg",ROUND(AP35*1000,0)&amp;" g"),"")))))</f>
        <v>3.635 Kg</v>
      </c>
      <c r="AR35" s="379">
        <v>1</v>
      </c>
      <c r="AS35" s="714">
        <f t="shared" si="28"/>
        <v>3.6350000000000002</v>
      </c>
      <c r="AT35" s="982" t="str">
        <f t="shared" si="22"/>
        <v>jaunes d'œufs *</v>
      </c>
      <c r="AU35" s="768"/>
      <c r="AV35" s="769"/>
      <c r="AW35" s="770"/>
      <c r="AX35" s="19"/>
      <c r="AY35" s="19"/>
      <c r="AZ35" s="1068">
        <v>7</v>
      </c>
      <c r="BA35" s="1069" t="s">
        <v>1154</v>
      </c>
      <c r="BB35" s="1282" t="str">
        <f t="shared" si="12"/>
        <v>eau froide</v>
      </c>
      <c r="BC35" s="1283" t="str" cm="1">
        <f t="array" ref="BC35">IF(BJ35="","",IFERROR(_xlfn.TEXTJOIN(" • ",TRUE,_xlfn.UNIQUE(_xlfn._xlws.FILTER("⚠ "&amp;BQ29:BQ489,(BO29:BO489&lt;&gt;"")*ISNUMBER(SEARCH(" "&amp;BO29:BO489&amp;" "," "&amp;BJ35&amp;" "))))),""))</f>
        <v/>
      </c>
      <c r="BD35" s="1070" t="str">
        <f t="shared" si="23"/>
        <v>huile d arachide</v>
      </c>
      <c r="BE35" s="1070" t="str">
        <f t="shared" si="24"/>
        <v>⚠ Arachides</v>
      </c>
      <c r="BF35" s="1070" t="str">
        <f t="shared" si="25"/>
        <v>eau froide</v>
      </c>
      <c r="BG35" s="1070" t="str">
        <f t="shared" si="13"/>
        <v>eau froide</v>
      </c>
      <c r="BH35" s="1070" t="str">
        <f t="shared" si="14"/>
        <v>eau froide</v>
      </c>
      <c r="BI35" s="1070" t="str">
        <f t="shared" si="26"/>
        <v>eau froide</v>
      </c>
      <c r="BJ35" s="1070" t="str">
        <f t="shared" si="15"/>
        <v>eau froide</v>
      </c>
      <c r="BK35" s="1070" t="str">
        <f t="shared" si="27"/>
        <v>huile d arachide</v>
      </c>
      <c r="BL35" s="1070" t="str">
        <f t="shared" si="16"/>
        <v>huile d arachide</v>
      </c>
      <c r="BM35" s="1070" t="str">
        <f t="shared" si="17"/>
        <v>huile d arachide</v>
      </c>
      <c r="BN35" s="1071" t="s">
        <v>757</v>
      </c>
      <c r="BO35" s="1072" t="str">
        <f t="shared" si="18"/>
        <v>huile d arachide</v>
      </c>
      <c r="BP35" s="1073" t="s">
        <v>744</v>
      </c>
      <c r="BQ35" s="1074" t="s">
        <v>597</v>
      </c>
      <c r="BR35" s="988" t="s">
        <v>656</v>
      </c>
      <c r="BT35" s="1823"/>
      <c r="BU35" s="75"/>
      <c r="BV35" s="75" t="s">
        <v>758</v>
      </c>
      <c r="BW35" s="19"/>
      <c r="BX35" s="104"/>
      <c r="BY35" s="19"/>
      <c r="BZ35" s="1014"/>
      <c r="CA35" s="1014"/>
      <c r="CB35" s="1014"/>
      <c r="CC35" s="1014"/>
      <c r="CD35" s="1014"/>
      <c r="CE35" s="9">
        <v>1</v>
      </c>
    </row>
    <row r="36" spans="1:83" ht="21" customHeight="1">
      <c r="B36" s="19"/>
      <c r="C36" s="85"/>
      <c r="D36" s="85"/>
      <c r="E36" s="85"/>
      <c r="F36" s="85"/>
      <c r="G36" s="85"/>
      <c r="H36" s="85"/>
      <c r="I36" s="85"/>
      <c r="J36" s="1838"/>
      <c r="K36" s="1085">
        <v>10</v>
      </c>
      <c r="L36" s="1085">
        <v>5</v>
      </c>
      <c r="M36" s="1085">
        <v>5</v>
      </c>
      <c r="N36" s="1085">
        <v>5</v>
      </c>
      <c r="O36" s="1085">
        <v>5</v>
      </c>
      <c r="P36" s="1085">
        <v>5</v>
      </c>
      <c r="Q36" s="1085">
        <v>7</v>
      </c>
      <c r="R36" s="1085">
        <f ca="1">R35</f>
        <v>115</v>
      </c>
      <c r="S36" s="1085">
        <v>7</v>
      </c>
      <c r="T36" s="1085">
        <f>K43</f>
        <v>142</v>
      </c>
      <c r="U36" s="1085">
        <v>10</v>
      </c>
      <c r="V36" s="1086">
        <v>10</v>
      </c>
      <c r="W36" s="19"/>
      <c r="X36" s="695" t="str">
        <f t="shared" si="29"/>
        <v>A</v>
      </c>
      <c r="Y36" s="1029" t="str">
        <f>Y26</f>
        <v>N NOM DE VOTRE RECETTE | collez la--FAMILLE| Auteur &gt; VOUS</v>
      </c>
      <c r="Z36" s="1030">
        <f>Z26</f>
        <v>1</v>
      </c>
      <c r="AA36" s="1029" t="str">
        <f>AA26</f>
        <v>coupe</v>
      </c>
      <c r="AB36" s="1031" t="str">
        <f>AB26</f>
        <v>Recette mère ► Desserts assiette</v>
      </c>
      <c r="AC36" s="41"/>
      <c r="AD36" s="6"/>
      <c r="AE36" s="22" t="str">
        <f t="shared" si="20"/>
        <v/>
      </c>
      <c r="AF36" s="50"/>
      <c r="AG36" s="711"/>
      <c r="AH36" s="732">
        <f>IF(OR(AI36="",AI36=0),0,AI36*IFERROR(_xlfn.XLOOKUP(AG36,AG84:AW84,AG85:AW85,"",0,1)*AF36*IF(AC36&gt;0,AC36,1),IFERROR(_xlfn.XLOOKUP(AG36,AG86:AW86,AG87:AW87,"",0,1)*AF36*IF(AC36&gt;0,AC36,1),0)))</f>
        <v>0</v>
      </c>
      <c r="AI36" s="712">
        <v>1</v>
      </c>
      <c r="AJ36" s="713" t="s">
        <v>1154</v>
      </c>
      <c r="AK36" s="1261" t="s">
        <v>623</v>
      </c>
      <c r="AL36" s="1208">
        <f>IF(AH75=0,0,(AH36/AH75)*AM29*1000)</f>
        <v>0</v>
      </c>
      <c r="AM36" s="46">
        <f>IF(AH75=0,0,(AC36/AH75)*AM29)</f>
        <v>0</v>
      </c>
      <c r="AN36" s="735">
        <f>IF(AV25&lt;&gt;0,AC36*AI36*AH25,0)</f>
        <v>0</v>
      </c>
      <c r="AO36" s="772">
        <f t="shared" si="21"/>
        <v>0</v>
      </c>
      <c r="AP36" s="44" t="str">
        <f>IF(OR(AV25="",AV25=0,AH36=0),"",AH36*AI36*AH25)</f>
        <v/>
      </c>
      <c r="AQ36" s="387" t="str">
        <f>IF(AG36="","",IF(AP36="","",IF(AP36=0,0,IF(SUM(COUNTIF(AG84:AQ84,SUBSTITUTE(TRIM(AG36)," (s)","")),COUNTIF(AG86:AQ86,SUBSTITUTE(TRIM(AG36)," (s)","")),COUNTIF(AG85:AQ85,SUBSTITUTE(TRIM(AG36)," (s)","")),COUNTIF(AG87:AQ87,SUBSTITUTE(TRIM(AG36)," (s)","")))&gt;0,IF(ROUND(AP36,3)&gt;=1,ROUND(AP36,3)&amp;" L",ROUND(AP36*100,0)&amp;" cl"),IF(SUM(COUNTIF(AR84:AW84,SUBSTITUTE(TRIM(AG36)," (s)","")),COUNTIF(AR86:AW86,SUBSTITUTE(TRIM(AG36)," (s)","")),COUNTIF(AR85:AW85,SUBSTITUTE(TRIM(AG36)," (s)","")),COUNTIF(AR87:AW87,SUBSTITUTE(TRIM(AG36)," (s)","")))&gt;0,IF(ROUND(AP36,3)&gt;=1,ROUND(AP36,3)&amp;" Kg",ROUND(AP36*1000,0)&amp;" g"),"")))))</f>
        <v/>
      </c>
      <c r="AR36" s="379"/>
      <c r="AS36" s="714">
        <f t="shared" si="28"/>
        <v>0</v>
      </c>
      <c r="AT36" s="982" t="str">
        <f t="shared" si="22"/>
        <v>eau froide</v>
      </c>
      <c r="AU36" s="768"/>
      <c r="AV36" s="769"/>
      <c r="AW36" s="770"/>
      <c r="AX36" s="19"/>
      <c r="AY36" s="19"/>
      <c r="AZ36" s="1068">
        <v>8</v>
      </c>
      <c r="BA36" s="1069" t="s">
        <v>988</v>
      </c>
      <c r="BB36" s="1282" t="str">
        <f t="shared" si="12"/>
        <v>crème liquide *</v>
      </c>
      <c r="BC36" s="1283" t="str" cm="1">
        <f t="array" ref="BC36">IF(BJ36="","",IFERROR(_xlfn.TEXTJOIN(" • ",TRUE,_xlfn.UNIQUE(_xlfn._xlws.FILTER("⚠ "&amp;BQ29:BQ489,(BO29:BO489&lt;&gt;"")*ISNUMBER(SEARCH(" "&amp;BO29:BO489&amp;" "," "&amp;BJ36&amp;" "))))),""))</f>
        <v>⚠ Lait</v>
      </c>
      <c r="BD36" s="1070" t="str">
        <f t="shared" si="23"/>
        <v>peanut</v>
      </c>
      <c r="BE36" s="1070" t="str">
        <f t="shared" si="24"/>
        <v>⚠ Arachides</v>
      </c>
      <c r="BF36" s="1070" t="str">
        <f t="shared" si="25"/>
        <v>crème liquide</v>
      </c>
      <c r="BG36" s="1070" t="str">
        <f t="shared" si="13"/>
        <v>creme liquide</v>
      </c>
      <c r="BH36" s="1070" t="str">
        <f t="shared" si="14"/>
        <v>creme liquide</v>
      </c>
      <c r="BI36" s="1070" t="str">
        <f t="shared" si="26"/>
        <v>creme liquide</v>
      </c>
      <c r="BJ36" s="1070" t="str">
        <f t="shared" si="15"/>
        <v>crème liquide</v>
      </c>
      <c r="BK36" s="1070" t="str">
        <f t="shared" si="27"/>
        <v>peanut</v>
      </c>
      <c r="BL36" s="1070" t="str">
        <f t="shared" si="16"/>
        <v>peanut</v>
      </c>
      <c r="BM36" s="1070" t="str">
        <f t="shared" si="17"/>
        <v>peanut</v>
      </c>
      <c r="BN36" s="1071" t="s">
        <v>759</v>
      </c>
      <c r="BO36" s="1072" t="str">
        <f t="shared" si="18"/>
        <v>peanut</v>
      </c>
      <c r="BP36" s="1073" t="s">
        <v>744</v>
      </c>
      <c r="BQ36" s="1074" t="s">
        <v>597</v>
      </c>
      <c r="BR36" s="988" t="s">
        <v>656</v>
      </c>
      <c r="BT36" s="1823"/>
      <c r="BU36" s="75"/>
      <c r="BV36" s="75" t="s">
        <v>760</v>
      </c>
      <c r="BW36" s="19"/>
      <c r="BX36" s="104"/>
      <c r="BY36" s="19"/>
      <c r="BZ36" s="1014"/>
      <c r="CA36" s="1014"/>
      <c r="CB36" s="1014"/>
      <c r="CC36" s="1014"/>
      <c r="CD36" s="1014"/>
      <c r="CE36" s="9">
        <v>1</v>
      </c>
    </row>
    <row r="37" spans="1:83" ht="21" customHeight="1">
      <c r="B37" s="19"/>
      <c r="C37" s="85"/>
      <c r="D37" s="85"/>
      <c r="E37" s="85"/>
      <c r="F37" s="85"/>
      <c r="G37" s="85"/>
      <c r="H37" s="85"/>
      <c r="I37" s="85"/>
      <c r="J37" s="1838"/>
      <c r="K37" s="85"/>
      <c r="L37" s="85"/>
      <c r="M37" s="85"/>
      <c r="N37" s="85"/>
      <c r="O37" s="85"/>
      <c r="P37" s="85"/>
      <c r="Q37" s="85"/>
      <c r="R37" s="1087" t="s">
        <v>761</v>
      </c>
      <c r="S37" s="85"/>
      <c r="T37" s="85"/>
      <c r="U37" s="85"/>
      <c r="V37" s="1088"/>
      <c r="W37" s="19"/>
      <c r="X37" s="695" t="str">
        <f>IF(AJ37&lt;&gt;"","A","►")</f>
        <v>A</v>
      </c>
      <c r="Y37" s="1029" t="str">
        <f>Y26</f>
        <v>N NOM DE VOTRE RECETTE | collez la--FAMILLE| Auteur &gt; VOUS</v>
      </c>
      <c r="Z37" s="1030">
        <f>Z26</f>
        <v>1</v>
      </c>
      <c r="AA37" s="1029" t="str">
        <f>AA26</f>
        <v>coupe</v>
      </c>
      <c r="AB37" s="1031" t="str">
        <f>AB26</f>
        <v>Recette mère ► Desserts assiette</v>
      </c>
      <c r="AC37" s="41"/>
      <c r="AD37" s="6"/>
      <c r="AE37" s="22" t="str">
        <f t="shared" si="20"/>
        <v/>
      </c>
      <c r="AF37" s="50"/>
      <c r="AG37" s="711"/>
      <c r="AH37" s="732">
        <f>IF(OR(AI37="",AI37=0),0,AI37*IFERROR(_xlfn.XLOOKUP(AG37,AG84:AW84,AG85:AW85,"",0,1)*AF37*IF(AC37&gt;0,AC37,1),IFERROR(_xlfn.XLOOKUP(AG37,AG86:AW86,AG87:AW87,"",0,1)*AF37*IF(AC37&gt;0,AC37,1),0)))</f>
        <v>0</v>
      </c>
      <c r="AI37" s="712">
        <v>1</v>
      </c>
      <c r="AJ37" s="713" t="s">
        <v>1162</v>
      </c>
      <c r="AK37" s="1261" t="s">
        <v>1125</v>
      </c>
      <c r="AL37" s="1208">
        <f>IF(AH75=0,0,(AH37/AH75)*AM29*1000)</f>
        <v>0</v>
      </c>
      <c r="AM37" s="46">
        <f>IF(AH75=0,0,(AC37/AH75)*AM29)</f>
        <v>0</v>
      </c>
      <c r="AN37" s="734">
        <f>IF(AV25&lt;&gt;0,AC37*AI37*AH25,0)</f>
        <v>0</v>
      </c>
      <c r="AO37" s="771">
        <f t="shared" si="21"/>
        <v>0</v>
      </c>
      <c r="AP37" s="44" t="str">
        <f>IF(OR(AV25="",AV25=0,AH37=0),"",AH37*AI37*AH25)</f>
        <v/>
      </c>
      <c r="AQ37" s="380" t="str">
        <f>IF(AG37="","",IF(AP37="","",IF(AP37=0,0,IF(SUM(COUNTIF(AG84:AQ84,SUBSTITUTE(TRIM(AG37)," (s)","")),COUNTIF(AG86:AQ86,SUBSTITUTE(TRIM(AG37)," (s)","")),COUNTIF(AG85:AQ85,SUBSTITUTE(TRIM(AG37)," (s)","")),COUNTIF(AG87:AQ87,SUBSTITUTE(TRIM(AG37)," (s)","")))&gt;0,IF(ROUND(AP37,3)&gt;=1,ROUND(AP37,3)&amp;" L",ROUND(AP37*100,0)&amp;" cl"),IF(SUM(COUNTIF(AR84:AW84,SUBSTITUTE(TRIM(AG37)," (s)","")),COUNTIF(AR86:AW86,SUBSTITUTE(TRIM(AG37)," (s)","")),COUNTIF(AR85:AW85,SUBSTITUTE(TRIM(AG37)," (s)","")),COUNTIF(AR87:AW87,SUBSTITUTE(TRIM(AG37)," (s)","")))&gt;0,IF(ROUND(AP37,3)&gt;=1,ROUND(AP37,3)&amp;" Kg",ROUND(AP37*1000,0)&amp;" g"),"")))))</f>
        <v/>
      </c>
      <c r="AR37" s="379"/>
      <c r="AS37" s="714">
        <f t="shared" si="28"/>
        <v>0</v>
      </c>
      <c r="AT37" s="982" t="str">
        <f t="shared" si="22"/>
        <v>crème liquide *</v>
      </c>
      <c r="AU37" s="1221" t="s">
        <v>641</v>
      </c>
      <c r="AV37" s="769">
        <v>46055.744381828707</v>
      </c>
      <c r="AW37" s="770">
        <v>46060.744386574072</v>
      </c>
      <c r="AX37" s="19"/>
      <c r="AY37" s="19"/>
      <c r="AZ37" s="1068">
        <v>9</v>
      </c>
      <c r="BA37" s="1069" t="s">
        <v>1155</v>
      </c>
      <c r="BB37" s="1282" t="str">
        <f t="shared" si="12"/>
        <v>pistils de safran</v>
      </c>
      <c r="BC37" s="1283" t="str" cm="1">
        <f t="array" ref="BC37">IF(BJ37="","",IFERROR(_xlfn.TEXTJOIN(" • ",TRUE,_xlfn.UNIQUE(_xlfn._xlws.FILTER("⚠ "&amp;BQ29:BQ489,(BO29:BO489&lt;&gt;"")*ISNUMBER(SEARCH(" "&amp;BO29:BO489&amp;" "," "&amp;BJ37&amp;" "))))),""))</f>
        <v/>
      </c>
      <c r="BD37" s="1070" t="str">
        <f t="shared" si="23"/>
        <v>peanuts</v>
      </c>
      <c r="BE37" s="1070" t="str">
        <f t="shared" si="24"/>
        <v>⚠ Arachides</v>
      </c>
      <c r="BF37" s="1070" t="str">
        <f t="shared" si="25"/>
        <v>pistils de safran</v>
      </c>
      <c r="BG37" s="1070" t="str">
        <f t="shared" si="13"/>
        <v>pistils de safran</v>
      </c>
      <c r="BH37" s="1070" t="str">
        <f t="shared" si="14"/>
        <v>pistils de safran</v>
      </c>
      <c r="BI37" s="1070" t="str">
        <f t="shared" si="26"/>
        <v>pistils de safran</v>
      </c>
      <c r="BJ37" s="1070" t="str">
        <f t="shared" si="15"/>
        <v>pistils de safran</v>
      </c>
      <c r="BK37" s="1070" t="str">
        <f t="shared" si="27"/>
        <v>peanuts</v>
      </c>
      <c r="BL37" s="1070" t="str">
        <f t="shared" si="16"/>
        <v>peanuts</v>
      </c>
      <c r="BM37" s="1070" t="str">
        <f t="shared" si="17"/>
        <v>peanuts</v>
      </c>
      <c r="BN37" s="1071" t="s">
        <v>762</v>
      </c>
      <c r="BO37" s="1072" t="str">
        <f t="shared" si="18"/>
        <v>peanuts</v>
      </c>
      <c r="BP37" s="1073" t="s">
        <v>744</v>
      </c>
      <c r="BQ37" s="1074" t="s">
        <v>597</v>
      </c>
      <c r="BR37" s="988" t="s">
        <v>656</v>
      </c>
      <c r="BT37" s="1824" t="s">
        <v>763</v>
      </c>
      <c r="BU37" s="1089" t="str">
        <f>"Colonne "&amp;SUBSTITUTE(ADDRESS(1,COLUMN(BA37),4),"1","")</f>
        <v>Colonne BA</v>
      </c>
      <c r="BV37" s="1090" t="s">
        <v>764</v>
      </c>
      <c r="BW37" s="1091"/>
      <c r="BX37" s="1092"/>
      <c r="BY37" s="19"/>
      <c r="BZ37" s="1014"/>
      <c r="CA37" s="1014"/>
      <c r="CB37" s="1014"/>
      <c r="CC37" s="1014"/>
      <c r="CD37" s="1014"/>
      <c r="CE37" s="9">
        <v>1</v>
      </c>
    </row>
    <row r="38" spans="1:83" ht="21" customHeight="1">
      <c r="B38" s="19"/>
      <c r="C38" s="85"/>
      <c r="D38" s="85"/>
      <c r="E38" s="85"/>
      <c r="F38" s="85"/>
      <c r="G38" s="85"/>
      <c r="H38" s="85"/>
      <c r="I38" s="85"/>
      <c r="J38" s="1838"/>
      <c r="K38" s="1093" t="s">
        <v>765</v>
      </c>
      <c r="L38" s="1085"/>
      <c r="M38" s="1094"/>
      <c r="N38" s="1085"/>
      <c r="O38" s="1085"/>
      <c r="P38" s="85"/>
      <c r="Q38" s="85"/>
      <c r="R38" s="1839" t="s">
        <v>766</v>
      </c>
      <c r="S38" s="85"/>
      <c r="T38" s="85"/>
      <c r="U38" s="85"/>
      <c r="V38" s="293"/>
      <c r="W38" s="19"/>
      <c r="X38" s="695" t="str">
        <f t="shared" ref="X38:X72" si="32">IF(AJ38&lt;&gt;"","A","►")</f>
        <v>A</v>
      </c>
      <c r="Y38" s="1029" t="str">
        <f>Y26</f>
        <v>N NOM DE VOTRE RECETTE | collez la--FAMILLE| Auteur &gt; VOUS</v>
      </c>
      <c r="Z38" s="1030">
        <f>Z26</f>
        <v>1</v>
      </c>
      <c r="AA38" s="1029" t="str">
        <f>AA26</f>
        <v>coupe</v>
      </c>
      <c r="AB38" s="1031" t="str">
        <f>AB26</f>
        <v>Recette mère ► Desserts assiette</v>
      </c>
      <c r="AC38" s="41"/>
      <c r="AD38" s="6"/>
      <c r="AE38" s="22" t="str">
        <f t="shared" si="20"/>
        <v/>
      </c>
      <c r="AF38" s="50"/>
      <c r="AG38" s="711"/>
      <c r="AH38" s="732">
        <f>IF(OR(AI38="",AI38=0),0,AI38*IFERROR(_xlfn.XLOOKUP(AG38,AG84:AW84,AG85:AW85,"",0,1)*AF38*IF(AC38&gt;0,AC38,1),IFERROR(_xlfn.XLOOKUP(AG38,AG86:AW86,AG87:AW87,"",0,1)*AF38*IF(AC38&gt;0,AC38,1),0)))</f>
        <v>0</v>
      </c>
      <c r="AI38" s="712">
        <v>1</v>
      </c>
      <c r="AJ38" s="713" t="s">
        <v>1155</v>
      </c>
      <c r="AK38" s="1261" t="s">
        <v>623</v>
      </c>
      <c r="AL38" s="1208">
        <f>IF(AH75=0,0,(AH38/AH75)*AM29*1000)</f>
        <v>0</v>
      </c>
      <c r="AM38" s="46">
        <f>IF(AH75=0,0,(AC38/AH75)*AM29)</f>
        <v>0</v>
      </c>
      <c r="AN38" s="735">
        <f>IF(AV25&lt;&gt;0,AC38*AI38*AH25,0)</f>
        <v>0</v>
      </c>
      <c r="AO38" s="772">
        <f t="shared" si="21"/>
        <v>0</v>
      </c>
      <c r="AP38" s="44" t="str">
        <f>IF(OR(AV25="",AV25=0,AH38=0),"",AH38*AI38*AH25)</f>
        <v/>
      </c>
      <c r="AQ38" s="387" t="str">
        <f>IF(AG38="","",IF(AP38="","",IF(AP38=0,0,IF(SUM(COUNTIF(AG84:AQ84,SUBSTITUTE(TRIM(AG38)," (s)","")),COUNTIF(AG86:AQ86,SUBSTITUTE(TRIM(AG38)," (s)","")),COUNTIF(AG85:AQ85,SUBSTITUTE(TRIM(AG38)," (s)","")),COUNTIF(AG87:AQ87,SUBSTITUTE(TRIM(AG38)," (s)","")))&gt;0,IF(ROUND(AP38,3)&gt;=1,ROUND(AP38,3)&amp;" L",ROUND(AP38*100,0)&amp;" cl"),IF(SUM(COUNTIF(AR84:AW84,SUBSTITUTE(TRIM(AG38)," (s)","")),COUNTIF(AR86:AW86,SUBSTITUTE(TRIM(AG38)," (s)","")),COUNTIF(AR85:AW85,SUBSTITUTE(TRIM(AG38)," (s)","")),COUNTIF(AR87:AW87,SUBSTITUTE(TRIM(AG38)," (s)","")))&gt;0,IF(ROUND(AP38,3)&gt;=1,ROUND(AP38,3)&amp;" Kg",ROUND(AP38*1000,0)&amp;" g"),"")))))</f>
        <v/>
      </c>
      <c r="AR38" s="379"/>
      <c r="AS38" s="714">
        <f t="shared" si="28"/>
        <v>0</v>
      </c>
      <c r="AT38" s="982" t="str">
        <f t="shared" si="22"/>
        <v>pistils de safran</v>
      </c>
      <c r="AU38" s="768"/>
      <c r="AV38" s="769"/>
      <c r="AW38" s="770"/>
      <c r="AX38" s="19"/>
      <c r="AY38" s="19"/>
      <c r="AZ38" s="1068">
        <v>10</v>
      </c>
      <c r="BA38" s="1069"/>
      <c r="BB38" s="1282" t="str">
        <f t="shared" si="12"/>
        <v/>
      </c>
      <c r="BC38" s="1283" t="str" cm="1">
        <f t="array" ref="BC38">IF(BJ38="","",IFERROR(_xlfn.TEXTJOIN(" • ",TRUE,_xlfn.UNIQUE(_xlfn._xlws.FILTER("⚠ "&amp;BQ29:BQ489,(BO29:BO489&lt;&gt;"")*ISNUMBER(SEARCH(" "&amp;BO29:BO489&amp;" "," "&amp;BJ38&amp;" "))))),""))</f>
        <v/>
      </c>
      <c r="BD38" s="1070" t="str">
        <f t="shared" si="23"/>
        <v>celeri</v>
      </c>
      <c r="BE38" s="1070" t="str">
        <f t="shared" si="24"/>
        <v>⚠ Céleri</v>
      </c>
      <c r="BF38" s="1070" t="str">
        <f t="shared" si="25"/>
        <v/>
      </c>
      <c r="BG38" s="1070" t="str">
        <f t="shared" si="13"/>
        <v/>
      </c>
      <c r="BH38" s="1070" t="str">
        <f t="shared" si="14"/>
        <v/>
      </c>
      <c r="BI38" s="1070" t="str">
        <f t="shared" si="26"/>
        <v/>
      </c>
      <c r="BJ38" s="1070" t="str">
        <f t="shared" si="15"/>
        <v/>
      </c>
      <c r="BK38" s="1070" t="str">
        <f t="shared" si="27"/>
        <v>celeri</v>
      </c>
      <c r="BL38" s="1070" t="str">
        <f t="shared" si="16"/>
        <v>celeri</v>
      </c>
      <c r="BM38" s="1070" t="str">
        <f t="shared" si="17"/>
        <v>celeri</v>
      </c>
      <c r="BN38" s="1071" t="s">
        <v>767</v>
      </c>
      <c r="BO38" s="1072" t="str">
        <f t="shared" si="18"/>
        <v>celeri</v>
      </c>
      <c r="BP38" s="1073" t="s">
        <v>744</v>
      </c>
      <c r="BQ38" s="1074" t="s">
        <v>599</v>
      </c>
      <c r="BR38" s="993" t="s">
        <v>663</v>
      </c>
      <c r="BT38" s="1823"/>
      <c r="BU38" s="75"/>
      <c r="BV38" s="75" t="s">
        <v>768</v>
      </c>
      <c r="BW38" s="19"/>
      <c r="BX38" s="104"/>
      <c r="BY38" s="1053"/>
      <c r="BZ38" s="1014"/>
      <c r="CA38" s="1014"/>
      <c r="CB38" s="1014"/>
      <c r="CC38" s="1014"/>
      <c r="CD38" s="1014"/>
      <c r="CE38" s="9">
        <v>1</v>
      </c>
    </row>
    <row r="39" spans="1:83" ht="21" customHeight="1">
      <c r="B39" s="1095" t="s">
        <v>769</v>
      </c>
      <c r="C39" s="1095"/>
      <c r="D39" s="1096"/>
      <c r="E39" s="1096"/>
      <c r="F39" s="1096"/>
      <c r="G39" s="1096"/>
      <c r="H39" s="1096"/>
      <c r="J39" s="1838"/>
      <c r="K39" s="1097" t="s">
        <v>770</v>
      </c>
      <c r="L39" s="1098"/>
      <c r="M39" s="1098"/>
      <c r="N39" s="1098"/>
      <c r="O39" s="1098"/>
      <c r="P39" s="85"/>
      <c r="Q39" s="85"/>
      <c r="R39" s="1839"/>
      <c r="S39" s="85"/>
      <c r="T39" s="85"/>
      <c r="U39" s="85"/>
      <c r="V39" s="293"/>
      <c r="W39" s="19"/>
      <c r="X39" s="695" t="str">
        <f t="shared" si="32"/>
        <v>►</v>
      </c>
      <c r="Y39" s="1029" t="str">
        <f>Y26</f>
        <v>N NOM DE VOTRE RECETTE | collez la--FAMILLE| Auteur &gt; VOUS</v>
      </c>
      <c r="Z39" s="1030">
        <f>Z26</f>
        <v>1</v>
      </c>
      <c r="AA39" s="1029" t="str">
        <f>AA26</f>
        <v>coupe</v>
      </c>
      <c r="AB39" s="1031" t="str">
        <f>AB26</f>
        <v>Recette mère ► Desserts assiette</v>
      </c>
      <c r="AC39" s="41"/>
      <c r="AD39" s="6"/>
      <c r="AE39" s="22" t="str">
        <f t="shared" si="20"/>
        <v/>
      </c>
      <c r="AF39" s="50"/>
      <c r="AG39" s="711"/>
      <c r="AH39" s="732">
        <f>IF(OR(AI39="",AI39=0),0,AI39*IFERROR(_xlfn.XLOOKUP(AG39,AG84:AW84,AG85:AW85,"",0,1)*AF39*IF(AC39&gt;0,AC39,1),IFERROR(_xlfn.XLOOKUP(AG39,AG86:AW86,AG87:AW87,"",0,1)*AF39*IF(AC39&gt;0,AC39,1),0)))</f>
        <v>0</v>
      </c>
      <c r="AI39" s="712">
        <v>1</v>
      </c>
      <c r="AJ39" s="713" t="s">
        <v>623</v>
      </c>
      <c r="AK39" s="1261" t="s">
        <v>623</v>
      </c>
      <c r="AL39" s="1208">
        <f>IF(AH75=0,0,(AH39/AH75)*AM29*1000)</f>
        <v>0</v>
      </c>
      <c r="AM39" s="46">
        <f>IF(AH75=0,0,(AC39/AH75)*AM29)</f>
        <v>0</v>
      </c>
      <c r="AN39" s="734">
        <f>IF(AV25&lt;&gt;0,AC39*AI39*AH25,0)</f>
        <v>0</v>
      </c>
      <c r="AO39" s="771">
        <f t="shared" si="21"/>
        <v>0</v>
      </c>
      <c r="AP39" s="44" t="str">
        <f>IF(OR(AV25="",AV25=0,AH39=0),"",AH39*AI39*AH25)</f>
        <v/>
      </c>
      <c r="AQ39" s="380" t="str">
        <f>IF(AG39="","",IF(AP39="","",IF(AP39=0,0,IF(SUM(COUNTIF(AG84:AQ84,SUBSTITUTE(TRIM(AG39)," (s)","")),COUNTIF(AG86:AQ86,SUBSTITUTE(TRIM(AG39)," (s)","")),COUNTIF(AG85:AQ85,SUBSTITUTE(TRIM(AG39)," (s)","")),COUNTIF(AG87:AQ87,SUBSTITUTE(TRIM(AG39)," (s)","")))&gt;0,IF(ROUND(AP39,3)&gt;=1,ROUND(AP39,3)&amp;" L",ROUND(AP39*100,0)&amp;" cl"),IF(SUM(COUNTIF(AR84:AW84,SUBSTITUTE(TRIM(AG39)," (s)","")),COUNTIF(AR86:AW86,SUBSTITUTE(TRIM(AG39)," (s)","")),COUNTIF(AR85:AW85,SUBSTITUTE(TRIM(AG39)," (s)","")),COUNTIF(AR87:AW87,SUBSTITUTE(TRIM(AG39)," (s)","")))&gt;0,IF(ROUND(AP39,3)&gt;=1,ROUND(AP39,3)&amp;" Kg",ROUND(AP39*1000,0)&amp;" g"),"")))))</f>
        <v/>
      </c>
      <c r="AR39" s="379"/>
      <c r="AS39" s="714">
        <f t="shared" si="28"/>
        <v>0</v>
      </c>
      <c r="AT39" s="982" t="str">
        <f t="shared" si="22"/>
        <v/>
      </c>
      <c r="AU39" s="768"/>
      <c r="AV39" s="769"/>
      <c r="AW39" s="770"/>
      <c r="AX39" s="19"/>
      <c r="AY39" s="19"/>
      <c r="AZ39" s="1068">
        <v>11</v>
      </c>
      <c r="BA39" s="1069" t="s">
        <v>1156</v>
      </c>
      <c r="BB39" s="1282" t="str">
        <f t="shared" si="12"/>
        <v>BEIGNETS DE FLEURS D'ACACIA</v>
      </c>
      <c r="BC39" s="1283" t="str" cm="1">
        <f t="array" ref="BC39">IF(BJ39="","",IFERROR(_xlfn.TEXTJOIN(" • ",TRUE,_xlfn.UNIQUE(_xlfn._xlws.FILTER("⚠ "&amp;BQ29:BQ489,(BO29:BO489&lt;&gt;"")*ISNUMBER(SEARCH(" "&amp;BO29:BO489&amp;" "," "&amp;BJ39&amp;" "))))),""))</f>
        <v/>
      </c>
      <c r="BD39" s="1070" t="str">
        <f t="shared" si="23"/>
        <v>celeri</v>
      </c>
      <c r="BE39" s="1070" t="str">
        <f t="shared" si="24"/>
        <v>⚠ Céleri</v>
      </c>
      <c r="BF39" s="1070" t="str">
        <f t="shared" si="25"/>
        <v>beignets de fleurs d acacia</v>
      </c>
      <c r="BG39" s="1070" t="str">
        <f t="shared" si="13"/>
        <v>beignets de fleurs d acacia</v>
      </c>
      <c r="BH39" s="1070" t="str">
        <f t="shared" si="14"/>
        <v>beignets de fleurs d acacia</v>
      </c>
      <c r="BI39" s="1070" t="str">
        <f t="shared" si="26"/>
        <v>beignets de fleurs d acacia</v>
      </c>
      <c r="BJ39" s="1070" t="str">
        <f t="shared" si="15"/>
        <v>beignets de fleurs d acacia</v>
      </c>
      <c r="BK39" s="1070" t="str">
        <f t="shared" si="27"/>
        <v>céleri</v>
      </c>
      <c r="BL39" s="1070" t="str">
        <f t="shared" si="16"/>
        <v>celeri</v>
      </c>
      <c r="BM39" s="1070" t="str">
        <f t="shared" si="17"/>
        <v>celeri</v>
      </c>
      <c r="BN39" s="1071" t="s">
        <v>771</v>
      </c>
      <c r="BO39" s="1072" t="str">
        <f t="shared" si="18"/>
        <v>céleri</v>
      </c>
      <c r="BP39" s="1073" t="s">
        <v>744</v>
      </c>
      <c r="BQ39" s="1074" t="s">
        <v>599</v>
      </c>
      <c r="BR39" s="993" t="s">
        <v>663</v>
      </c>
      <c r="BT39" s="1825"/>
      <c r="BU39" s="1099" t="s">
        <v>772</v>
      </c>
      <c r="BV39" s="1099"/>
      <c r="BW39" s="1100"/>
      <c r="BX39" s="1101"/>
      <c r="BY39" s="19"/>
      <c r="BZ39" s="1014"/>
      <c r="CA39" s="1014"/>
      <c r="CB39" s="1014"/>
      <c r="CC39" s="1014"/>
      <c r="CD39" s="1014"/>
      <c r="CE39" s="9">
        <v>1</v>
      </c>
    </row>
    <row r="40" spans="1:83" ht="21" customHeight="1">
      <c r="B40" s="85"/>
      <c r="C40" s="85"/>
      <c r="D40" s="85"/>
      <c r="E40" s="85"/>
      <c r="F40" s="973"/>
      <c r="G40" s="1014"/>
      <c r="H40" s="1014"/>
      <c r="J40" s="1838"/>
      <c r="K40" s="1102" t="s">
        <v>773</v>
      </c>
      <c r="L40" s="1103"/>
      <c r="M40" s="1094"/>
      <c r="N40" s="1085"/>
      <c r="O40" s="1085"/>
      <c r="P40" s="1104"/>
      <c r="Q40" s="1104"/>
      <c r="R40" s="1104"/>
      <c r="S40" s="1104"/>
      <c r="T40" s="1104"/>
      <c r="U40" s="1104"/>
      <c r="V40" s="1105"/>
      <c r="W40" s="19"/>
      <c r="X40" s="695" t="str">
        <f t="shared" si="32"/>
        <v>A</v>
      </c>
      <c r="Y40" s="1029" t="str">
        <f>Y26</f>
        <v>N NOM DE VOTRE RECETTE | collez la--FAMILLE| Auteur &gt; VOUS</v>
      </c>
      <c r="Z40" s="1030">
        <f>Z26</f>
        <v>1</v>
      </c>
      <c r="AA40" s="1029" t="str">
        <f>AA26</f>
        <v>coupe</v>
      </c>
      <c r="AB40" s="1031" t="str">
        <f>AB26</f>
        <v>Recette mère ► Desserts assiette</v>
      </c>
      <c r="AC40" s="41"/>
      <c r="AD40" s="6"/>
      <c r="AE40" s="22" t="str">
        <f t="shared" si="20"/>
        <v/>
      </c>
      <c r="AF40" s="50"/>
      <c r="AG40" s="711"/>
      <c r="AH40" s="732">
        <f>IF(OR(AI40="",AI40=0),0,AI40*IFERROR(_xlfn.XLOOKUP(AG40,AG84:AW84,AG85:AW85,"",0,1)*AF40*IF(AC40&gt;0,AC40,1),IFERROR(_xlfn.XLOOKUP(AG40,AG86:AW86,AG87:AW87,"",0,1)*AF40*IF(AC40&gt;0,AC40,1),0)))</f>
        <v>0</v>
      </c>
      <c r="AI40" s="712">
        <v>1</v>
      </c>
      <c r="AJ40" s="713" t="s">
        <v>1156</v>
      </c>
      <c r="AK40" s="1261" t="s">
        <v>623</v>
      </c>
      <c r="AL40" s="1208">
        <f>IF(AH75=0,0,(AH40/AH75)*AM29*1000)</f>
        <v>0</v>
      </c>
      <c r="AM40" s="46">
        <f>IF(AH75=0,0,(AC40/AH75)*AM29)</f>
        <v>0</v>
      </c>
      <c r="AN40" s="735">
        <f>IF(AV25&lt;&gt;0,AC40*AI40*AH25,0)</f>
        <v>0</v>
      </c>
      <c r="AO40" s="772">
        <f t="shared" si="21"/>
        <v>0</v>
      </c>
      <c r="AP40" s="44" t="str">
        <f>IF(OR(AV25="",AV25=0,AH40=0),"",AH40*AI40*AH25)</f>
        <v/>
      </c>
      <c r="AQ40" s="388" t="str">
        <f>IF(AG40="","",IF(AP40="","",IF(AP40=0,0,IF(SUM(COUNTIF(AG84:AQ84,SUBSTITUTE(TRIM(AG40)," (s)","")),COUNTIF(AG86:AQ86,SUBSTITUTE(TRIM(AG40)," (s)","")),COUNTIF(AG85:AQ85,SUBSTITUTE(TRIM(AG40)," (s)","")),COUNTIF(AG87:AQ87,SUBSTITUTE(TRIM(AG40)," (s)","")))&gt;0,IF(ROUND(AP40,3)&gt;=1,ROUND(AP40,3)&amp;" L",ROUND(AP40*100,0)&amp;" cl"),IF(SUM(COUNTIF(AR84:AW84,SUBSTITUTE(TRIM(AG40)," (s)","")),COUNTIF(AR86:AW86,SUBSTITUTE(TRIM(AG40)," (s)","")),COUNTIF(AR85:AW85,SUBSTITUTE(TRIM(AG40)," (s)","")),COUNTIF(AR87:AW87,SUBSTITUTE(TRIM(AG40)," (s)","")))&gt;0,IF(ROUND(AP40,3)&gt;=1,ROUND(AP40,3)&amp;" Kg",ROUND(AP40*1000,0)&amp;" g"),"")))))</f>
        <v/>
      </c>
      <c r="AR40" s="379"/>
      <c r="AS40" s="714">
        <f t="shared" si="28"/>
        <v>0</v>
      </c>
      <c r="AT40" s="982" t="str">
        <f t="shared" si="22"/>
        <v>BEIGNETS DE FLEURS D'ACACIA</v>
      </c>
      <c r="AU40" s="768"/>
      <c r="AV40" s="769"/>
      <c r="AW40" s="770"/>
      <c r="AX40" s="19"/>
      <c r="AY40" s="19"/>
      <c r="AZ40" s="1068">
        <v>12</v>
      </c>
      <c r="BA40" s="1069" t="s">
        <v>1157</v>
      </c>
      <c r="BB40" s="1282" t="str">
        <f t="shared" si="12"/>
        <v>grappes de fleurs d'acacia</v>
      </c>
      <c r="BC40" s="1283" t="str" cm="1">
        <f t="array" ref="BC40">IF(BJ40="","",IFERROR(_xlfn.TEXTJOIN(" • ",TRUE,_xlfn.UNIQUE(_xlfn._xlws.FILTER("⚠ "&amp;BQ29:BQ489,(BO29:BO489&lt;&gt;"")*ISNUMBER(SEARCH(" "&amp;BO29:BO489&amp;" "," "&amp;BJ40&amp;" "))))),""))</f>
        <v/>
      </c>
      <c r="BD40" s="1070" t="str">
        <f t="shared" si="23"/>
        <v>celeri branche</v>
      </c>
      <c r="BE40" s="1070" t="str">
        <f t="shared" si="24"/>
        <v>⚠ Céleri</v>
      </c>
      <c r="BF40" s="1070" t="str">
        <f t="shared" si="25"/>
        <v>grappes de fleurs d acacia</v>
      </c>
      <c r="BG40" s="1070" t="str">
        <f t="shared" si="13"/>
        <v>grappes de fleurs d acacia</v>
      </c>
      <c r="BH40" s="1070" t="str">
        <f t="shared" si="14"/>
        <v>grappes de fleurs d acacia</v>
      </c>
      <c r="BI40" s="1070" t="str">
        <f t="shared" si="26"/>
        <v>grappes de fleurs d acacia</v>
      </c>
      <c r="BJ40" s="1070" t="str">
        <f t="shared" si="15"/>
        <v>grappes de fleurs d acacia</v>
      </c>
      <c r="BK40" s="1070" t="str">
        <f t="shared" si="27"/>
        <v>celeri branche</v>
      </c>
      <c r="BL40" s="1070" t="str">
        <f t="shared" si="16"/>
        <v>celeri branche</v>
      </c>
      <c r="BM40" s="1070" t="str">
        <f t="shared" si="17"/>
        <v>celeri branche</v>
      </c>
      <c r="BN40" s="1071" t="s">
        <v>774</v>
      </c>
      <c r="BO40" s="1072" t="str">
        <f t="shared" si="18"/>
        <v>celeri branche</v>
      </c>
      <c r="BP40" s="1073" t="s">
        <v>744</v>
      </c>
      <c r="BQ40" s="1074" t="s">
        <v>599</v>
      </c>
      <c r="BR40" s="993" t="s">
        <v>663</v>
      </c>
      <c r="BT40" s="1824" t="s">
        <v>775</v>
      </c>
      <c r="BU40" s="1089" t="str">
        <f>"• Colonne "&amp;SUBSTITUTE(ADDRESS(1,COLUMN(BB40),4),"1","")</f>
        <v>• Colonne BB</v>
      </c>
      <c r="BV40" s="1111" t="s">
        <v>776</v>
      </c>
      <c r="BW40" s="1112"/>
      <c r="BX40" s="1092"/>
      <c r="BY40" s="19"/>
      <c r="BZ40" s="1014"/>
      <c r="CA40" s="1014"/>
      <c r="CB40" s="1014"/>
      <c r="CC40" s="1014"/>
      <c r="CD40" s="1014"/>
      <c r="CE40" s="9">
        <v>1</v>
      </c>
    </row>
    <row r="41" spans="1:83" ht="21" customHeight="1">
      <c r="B41" s="1113" t="str">
        <f>ADDRESS(ROW(R46),COLUMN(R46),4)&amp;R46</f>
        <v xml:space="preserve">R461️⃣ COLLEZ LE TEXTE BRUT  A DÉCOUPER  DANS CETTE COLONNE ▼    </v>
      </c>
      <c r="C41" s="973"/>
      <c r="D41" s="85"/>
      <c r="E41" s="85"/>
      <c r="F41" s="1014"/>
      <c r="G41" s="1014"/>
      <c r="H41" s="1014"/>
      <c r="J41" s="1838"/>
      <c r="K41" s="75"/>
      <c r="L41" s="85"/>
      <c r="M41" s="1114"/>
      <c r="N41" s="1115" t="s">
        <v>78</v>
      </c>
      <c r="O41" s="1115" t="s">
        <v>94</v>
      </c>
      <c r="P41" s="1115" t="s">
        <v>587</v>
      </c>
      <c r="Q41" s="1115" t="s">
        <v>588</v>
      </c>
      <c r="R41" s="1116" t="s">
        <v>777</v>
      </c>
      <c r="S41" s="1114"/>
      <c r="T41" s="1117" t="str">
        <f ca="1">" Largeur de cette colonne : " &amp; T35 &amp; IF(T35 &gt; K43, " - Colonne trop large de " &amp; (T35 - K43), IF(T35 &lt; K43, " - Élargissez la colonne à " &amp; K43, " Largeur correcte"))</f>
        <v xml:space="preserve"> Largeur de cette colonne : 142 Largeur correcte</v>
      </c>
      <c r="U41" s="1116"/>
      <c r="V41" s="1118"/>
      <c r="W41" s="19"/>
      <c r="X41" s="695" t="str">
        <f t="shared" si="32"/>
        <v>A</v>
      </c>
      <c r="Y41" s="1029" t="str">
        <f>Y26</f>
        <v>N NOM DE VOTRE RECETTE | collez la--FAMILLE| Auteur &gt; VOUS</v>
      </c>
      <c r="Z41" s="1030">
        <f>Z26</f>
        <v>1</v>
      </c>
      <c r="AA41" s="1029" t="str">
        <f>AA26</f>
        <v>coupe</v>
      </c>
      <c r="AB41" s="1031" t="str">
        <f>AB26</f>
        <v>Recette mère ► Desserts assiette</v>
      </c>
      <c r="AC41" s="41"/>
      <c r="AD41" s="6"/>
      <c r="AE41" s="22" t="str">
        <f t="shared" si="20"/>
        <v/>
      </c>
      <c r="AF41" s="50"/>
      <c r="AG41" s="711"/>
      <c r="AH41" s="732">
        <f>IF(OR(AI41="",AI41=0),0,AI41*IFERROR(_xlfn.XLOOKUP(AG41,AG84:AW84,AG85:AW85,"",0,1)*AF41*IF(AC41&gt;0,AC41,1),IFERROR(_xlfn.XLOOKUP(AG41,AG86:AW86,AG87:AW87,"",0,1)*AF41*IF(AC41&gt;0,AC41,1),0)))</f>
        <v>0</v>
      </c>
      <c r="AI41" s="712">
        <v>1</v>
      </c>
      <c r="AJ41" s="713" t="s">
        <v>1157</v>
      </c>
      <c r="AK41" s="1261" t="s">
        <v>623</v>
      </c>
      <c r="AL41" s="1208">
        <f>IF(AH75=0,0,(AH41/AH75)*AM29*1000)</f>
        <v>0</v>
      </c>
      <c r="AM41" s="46">
        <f>IF(AH75=0,0,(AC41/AH75)*AM29)</f>
        <v>0</v>
      </c>
      <c r="AN41" s="734">
        <f>IF(AV25&lt;&gt;0,AC41*AI41*AH25,0)</f>
        <v>0</v>
      </c>
      <c r="AO41" s="771">
        <f t="shared" si="21"/>
        <v>0</v>
      </c>
      <c r="AP41" s="44" t="str">
        <f>IF(OR(AV25="",AV25=0,AH41=0),"",AH41*AI41*AH25)</f>
        <v/>
      </c>
      <c r="AQ41" s="380" t="str">
        <f>IF(AG41="","",IF(AP41="","",IF(AP41=0,0,IF(SUM(COUNTIF(AG84:AQ84,SUBSTITUTE(TRIM(AG41)," (s)","")),COUNTIF(AG86:AQ86,SUBSTITUTE(TRIM(AG41)," (s)","")),COUNTIF(AG85:AQ85,SUBSTITUTE(TRIM(AG41)," (s)","")),COUNTIF(AG87:AQ87,SUBSTITUTE(TRIM(AG41)," (s)","")))&gt;0,IF(ROUND(AP41,3)&gt;=1,ROUND(AP41,3)&amp;" L",ROUND(AP41*100,0)&amp;" cl"),IF(SUM(COUNTIF(AR84:AW84,SUBSTITUTE(TRIM(AG41)," (s)","")),COUNTIF(AR86:AW86,SUBSTITUTE(TRIM(AG41)," (s)","")),COUNTIF(AR85:AW85,SUBSTITUTE(TRIM(AG41)," (s)","")),COUNTIF(AR87:AW87,SUBSTITUTE(TRIM(AG41)," (s)","")))&gt;0,IF(ROUND(AP41,3)&gt;=1,ROUND(AP41,3)&amp;" Kg",ROUND(AP41*1000,0)&amp;" g"),"")))))</f>
        <v/>
      </c>
      <c r="AR41" s="379"/>
      <c r="AS41" s="714">
        <f t="shared" si="28"/>
        <v>0</v>
      </c>
      <c r="AT41" s="982" t="str">
        <f t="shared" si="22"/>
        <v>grappes de fleurs d'acacia</v>
      </c>
      <c r="AU41" s="768"/>
      <c r="AV41" s="769"/>
      <c r="AW41" s="770"/>
      <c r="AX41" s="19"/>
      <c r="AY41" s="19"/>
      <c r="AZ41" s="1068">
        <v>13</v>
      </c>
      <c r="BA41" s="1069" t="s">
        <v>1158</v>
      </c>
      <c r="BB41" s="1282" t="str">
        <f t="shared" si="12"/>
        <v>huile de pépins de raisin</v>
      </c>
      <c r="BC41" s="1283" t="str" cm="1">
        <f t="array" ref="BC41">IF(BJ41="","",IFERROR(_xlfn.TEXTJOIN(" • ",TRUE,_xlfn.UNIQUE(_xlfn._xlws.FILTER("⚠ "&amp;BQ29:BQ489,(BO29:BO489&lt;&gt;"")*ISNUMBER(SEARCH(" "&amp;BO29:BO489&amp;" "," "&amp;BJ41&amp;" "))))),""))</f>
        <v/>
      </c>
      <c r="BD41" s="1070" t="str">
        <f t="shared" si="23"/>
        <v>celeri rave</v>
      </c>
      <c r="BE41" s="1070" t="str">
        <f t="shared" si="24"/>
        <v>⚠ Céleri</v>
      </c>
      <c r="BF41" s="1070" t="str">
        <f t="shared" si="25"/>
        <v>huile de pépins de raisin</v>
      </c>
      <c r="BG41" s="1070" t="str">
        <f t="shared" si="13"/>
        <v>huile de pepins de raisin</v>
      </c>
      <c r="BH41" s="1070" t="str">
        <f t="shared" si="14"/>
        <v>huile de pepins de raisin</v>
      </c>
      <c r="BI41" s="1070" t="str">
        <f t="shared" si="26"/>
        <v>huile de pepins de raisin</v>
      </c>
      <c r="BJ41" s="1070" t="str">
        <f t="shared" si="15"/>
        <v>huile de pépins de raisin</v>
      </c>
      <c r="BK41" s="1070" t="str">
        <f t="shared" si="27"/>
        <v>celeri rave</v>
      </c>
      <c r="BL41" s="1070" t="str">
        <f t="shared" si="16"/>
        <v>celeri rave</v>
      </c>
      <c r="BM41" s="1070" t="str">
        <f t="shared" si="17"/>
        <v>celeri rave</v>
      </c>
      <c r="BN41" s="1071" t="s">
        <v>778</v>
      </c>
      <c r="BO41" s="1072" t="str">
        <f t="shared" si="18"/>
        <v>celeri rave</v>
      </c>
      <c r="BP41" s="1073" t="s">
        <v>744</v>
      </c>
      <c r="BQ41" s="1074" t="s">
        <v>599</v>
      </c>
      <c r="BR41" s="993" t="s">
        <v>663</v>
      </c>
      <c r="BT41" s="1823"/>
      <c r="BU41" s="1119" t="str">
        <f>"• Colonne "&amp;SUBSTITUTE(ADDRESS(1,COLUMN(BC41),4),"1","")</f>
        <v>• Colonne BC</v>
      </c>
      <c r="BV41" s="75" t="s">
        <v>779</v>
      </c>
      <c r="BW41" s="19"/>
      <c r="BX41" s="104"/>
      <c r="BY41" s="19"/>
      <c r="BZ41" s="1014"/>
      <c r="CA41" s="1014"/>
      <c r="CB41" s="1014"/>
      <c r="CC41" s="1014"/>
      <c r="CD41" s="1014"/>
      <c r="CE41" s="9">
        <v>1</v>
      </c>
    </row>
    <row r="42" spans="1:83" ht="21" customHeight="1">
      <c r="B42" s="973" t="s">
        <v>780</v>
      </c>
      <c r="C42" s="1014"/>
      <c r="D42" s="85"/>
      <c r="E42" s="85"/>
      <c r="F42" s="1014"/>
      <c r="G42" s="1014"/>
      <c r="H42" s="1014"/>
      <c r="J42" s="1838"/>
      <c r="K42" s="85"/>
      <c r="L42" s="85"/>
      <c r="M42" s="85"/>
      <c r="N42" s="85"/>
      <c r="O42" s="85"/>
      <c r="P42" s="85"/>
      <c r="Q42" s="85"/>
      <c r="R42" s="1116"/>
      <c r="S42" s="1120"/>
      <c r="T42" s="1120" t="s">
        <v>781</v>
      </c>
      <c r="U42" s="1116"/>
      <c r="V42" s="1118"/>
      <c r="W42" s="19"/>
      <c r="X42" s="695" t="str">
        <f t="shared" si="32"/>
        <v>A</v>
      </c>
      <c r="Y42" s="1029" t="str">
        <f>Y26</f>
        <v>N NOM DE VOTRE RECETTE | collez la--FAMILLE| Auteur &gt; VOUS</v>
      </c>
      <c r="Z42" s="1030">
        <f>Z26</f>
        <v>1</v>
      </c>
      <c r="AA42" s="1029" t="str">
        <f>AA26</f>
        <v>coupe</v>
      </c>
      <c r="AB42" s="1031" t="str">
        <f>AB26</f>
        <v>Recette mère ► Desserts assiette</v>
      </c>
      <c r="AC42" s="41"/>
      <c r="AD42" s="6"/>
      <c r="AE42" s="22" t="str">
        <f t="shared" si="20"/>
        <v/>
      </c>
      <c r="AF42" s="50"/>
      <c r="AG42" s="711"/>
      <c r="AH42" s="732">
        <f>IF(OR(AI42="",AI42=0),0,AI42*IFERROR(_xlfn.XLOOKUP(AG42,AG84:AW84,AG85:AW85,"",0,1)*AF42*IF(AC42&gt;0,AC42,1),IFERROR(_xlfn.XLOOKUP(AG42,AG86:AW86,AG87:AW87,"",0,1)*AF42*IF(AC42&gt;0,AC42,1),0)))</f>
        <v>0</v>
      </c>
      <c r="AI42" s="712">
        <v>1</v>
      </c>
      <c r="AJ42" s="713" t="s">
        <v>1158</v>
      </c>
      <c r="AK42" s="1261" t="s">
        <v>623</v>
      </c>
      <c r="AL42" s="1208">
        <f>IF(AH75=0,0,(AH42/AH75)*AM29*1000)</f>
        <v>0</v>
      </c>
      <c r="AM42" s="46">
        <f>IF(AH75=0,0,(AC42/AH75)*AM29)</f>
        <v>0</v>
      </c>
      <c r="AN42" s="735">
        <f>IF(AV25&lt;&gt;0,AC42*AI42*AH25,0)</f>
        <v>0</v>
      </c>
      <c r="AO42" s="772">
        <f t="shared" si="21"/>
        <v>0</v>
      </c>
      <c r="AP42" s="44" t="str">
        <f>IF(OR(AV25="",AV25=0,AH42=0),"",AH42*AI42*AH25)</f>
        <v/>
      </c>
      <c r="AQ42" s="388" t="str">
        <f>IF(AG42="","",IF(AP42="","",IF(AP42=0,0,IF(SUM(COUNTIF(AG84:AQ84,SUBSTITUTE(TRIM(AG42)," (s)","")),COUNTIF(AG86:AQ86,SUBSTITUTE(TRIM(AG42)," (s)","")),COUNTIF(AG85:AQ85,SUBSTITUTE(TRIM(AG42)," (s)","")),COUNTIF(AG87:AQ87,SUBSTITUTE(TRIM(AG42)," (s)","")))&gt;0,IF(ROUND(AP42,3)&gt;=1,ROUND(AP42,3)&amp;" L",ROUND(AP42*100,0)&amp;" cl"),IF(SUM(COUNTIF(AR84:AW84,SUBSTITUTE(TRIM(AG42)," (s)","")),COUNTIF(AR86:AW86,SUBSTITUTE(TRIM(AG42)," (s)","")),COUNTIF(AR85:AW85,SUBSTITUTE(TRIM(AG42)," (s)","")),COUNTIF(AR87:AW87,SUBSTITUTE(TRIM(AG42)," (s)","")))&gt;0,IF(ROUND(AP42,3)&gt;=1,ROUND(AP42,3)&amp;" Kg",ROUND(AP42*1000,0)&amp;" g"),"")))))</f>
        <v/>
      </c>
      <c r="AR42" s="379"/>
      <c r="AS42" s="714">
        <f t="shared" si="28"/>
        <v>0</v>
      </c>
      <c r="AT42" s="982" t="str">
        <f t="shared" si="22"/>
        <v>huile de pépins de raisin</v>
      </c>
      <c r="AU42" s="768"/>
      <c r="AV42" s="769"/>
      <c r="AW42" s="770"/>
      <c r="AX42" s="19"/>
      <c r="AY42" s="19"/>
      <c r="AZ42" s="1068">
        <v>14</v>
      </c>
      <c r="BA42" s="1069" t="s">
        <v>1159</v>
      </c>
      <c r="BB42" s="1282" t="str">
        <f t="shared" si="12"/>
        <v>fleur de sel</v>
      </c>
      <c r="BC42" s="1283" t="str" cm="1">
        <f t="array" ref="BC42">IF(BJ42="","",IFERROR(_xlfn.TEXTJOIN(" • ",TRUE,_xlfn.UNIQUE(_xlfn._xlws.FILTER("⚠ "&amp;BQ29:BQ489,(BO29:BO489&lt;&gt;"")*ISNUMBER(SEARCH(" "&amp;BO29:BO489&amp;" "," "&amp;BJ42&amp;" "))))),""))</f>
        <v/>
      </c>
      <c r="BD42" s="1070" t="str">
        <f t="shared" si="23"/>
        <v>celery</v>
      </c>
      <c r="BE42" s="1070" t="str">
        <f t="shared" si="24"/>
        <v>⚠ Céleri</v>
      </c>
      <c r="BF42" s="1070" t="str">
        <f t="shared" si="25"/>
        <v>fleur de sel</v>
      </c>
      <c r="BG42" s="1070" t="str">
        <f t="shared" si="13"/>
        <v>fleur de sel</v>
      </c>
      <c r="BH42" s="1070" t="str">
        <f t="shared" si="14"/>
        <v>fleur de sel</v>
      </c>
      <c r="BI42" s="1070" t="str">
        <f t="shared" si="26"/>
        <v>fleur de sel</v>
      </c>
      <c r="BJ42" s="1070" t="str">
        <f t="shared" si="15"/>
        <v>fleur de sel</v>
      </c>
      <c r="BK42" s="1070" t="str">
        <f t="shared" si="27"/>
        <v>celery</v>
      </c>
      <c r="BL42" s="1070" t="str">
        <f t="shared" si="16"/>
        <v>celery</v>
      </c>
      <c r="BM42" s="1070" t="str">
        <f t="shared" si="17"/>
        <v>celery</v>
      </c>
      <c r="BN42" s="1071" t="s">
        <v>782</v>
      </c>
      <c r="BO42" s="1072" t="str">
        <f t="shared" si="18"/>
        <v>celery</v>
      </c>
      <c r="BP42" s="1073" t="s">
        <v>744</v>
      </c>
      <c r="BQ42" s="1074" t="s">
        <v>599</v>
      </c>
      <c r="BR42" s="993" t="s">
        <v>663</v>
      </c>
      <c r="BT42" s="1823"/>
      <c r="BU42" s="75" t="str">
        <f>"• Cellule "&amp;ADDRESS(ROW(BA22),COLUMN(BA22),4)</f>
        <v>• Cellule BA22</v>
      </c>
      <c r="BV42" s="75" t="s">
        <v>783</v>
      </c>
      <c r="BW42" s="19"/>
      <c r="BX42" s="104"/>
      <c r="BY42" s="19"/>
      <c r="BZ42" s="1014"/>
      <c r="CA42" s="1014"/>
      <c r="CB42" s="1014"/>
      <c r="CC42" s="1014"/>
      <c r="CD42" s="1014"/>
      <c r="CE42" s="9">
        <v>1</v>
      </c>
    </row>
    <row r="43" spans="1:83" ht="21" customHeight="1">
      <c r="B43" s="19" t="s">
        <v>784</v>
      </c>
      <c r="C43" s="85"/>
      <c r="D43" s="85"/>
      <c r="E43" s="85"/>
      <c r="F43" s="1014"/>
      <c r="G43" s="1014"/>
      <c r="H43" s="1014"/>
      <c r="J43" s="1838"/>
      <c r="K43" s="1123">
        <v>142</v>
      </c>
      <c r="L43" s="1124" t="str">
        <f>"◄• Cellule "&amp;ADDRESS(ROW(K43),COLUMN(K43),4)&amp; " 2️⃣  Saisissez  la largeur du document dans lequel vous collerez ensuite le texte. "</f>
        <v xml:space="preserve">◄• Cellule K43 2️⃣  Saisissez  la largeur du document dans lequel vous collerez ensuite le texte. </v>
      </c>
      <c r="M43" s="1125"/>
      <c r="N43" s="1126"/>
      <c r="O43" s="1126"/>
      <c r="P43" s="1126"/>
      <c r="Q43" s="1126"/>
      <c r="R43" s="85"/>
      <c r="S43" s="1125"/>
      <c r="T43" s="1127" t="s">
        <v>785</v>
      </c>
      <c r="U43" s="85"/>
      <c r="V43" s="293"/>
      <c r="W43" s="19"/>
      <c r="X43" s="695" t="str">
        <f t="shared" si="32"/>
        <v>A</v>
      </c>
      <c r="Y43" s="1029" t="str">
        <f>Y26</f>
        <v>N NOM DE VOTRE RECETTE | collez la--FAMILLE| Auteur &gt; VOUS</v>
      </c>
      <c r="Z43" s="1030">
        <f>Z26</f>
        <v>1</v>
      </c>
      <c r="AA43" s="1029" t="str">
        <f>AA26</f>
        <v>coupe</v>
      </c>
      <c r="AB43" s="1031" t="str">
        <f>AB26</f>
        <v>Recette mère ► Desserts assiette</v>
      </c>
      <c r="AC43" s="41"/>
      <c r="AD43" s="6"/>
      <c r="AE43" s="22" t="str">
        <f t="shared" si="20"/>
        <v/>
      </c>
      <c r="AF43" s="50"/>
      <c r="AG43" s="711"/>
      <c r="AH43" s="732">
        <f>IF(OR(AI43="",AI43=0),0,AI43*IFERROR(_xlfn.XLOOKUP(AG43,AG84:AW84,AG85:AW85,"",0,1)*AF43*IF(AC43&gt;0,AC43,1),IFERROR(_xlfn.XLOOKUP(AG43,AG86:AW86,AG87:AW87,"",0,1)*AF43*IF(AC43&gt;0,AC43,1),0)))</f>
        <v>0</v>
      </c>
      <c r="AI43" s="712">
        <v>1</v>
      </c>
      <c r="AJ43" s="713" t="s">
        <v>1159</v>
      </c>
      <c r="AK43" s="1261" t="s">
        <v>623</v>
      </c>
      <c r="AL43" s="1208">
        <f>IF(AH75=0,0,(AH43/AH75)*AM29*1000)</f>
        <v>0</v>
      </c>
      <c r="AM43" s="46">
        <f>IF(AH75=0,0,(AC43/AH75)*AM29)</f>
        <v>0</v>
      </c>
      <c r="AN43" s="734">
        <f>IF(AV25&lt;&gt;0,AC43*AI43*AH25,0)</f>
        <v>0</v>
      </c>
      <c r="AO43" s="771">
        <f t="shared" si="21"/>
        <v>0</v>
      </c>
      <c r="AP43" s="44" t="str">
        <f>IF(OR(AV25="",AV25=0,AH43=0),"",AH43*AI43*AH25)</f>
        <v/>
      </c>
      <c r="AQ43" s="380" t="str">
        <f>IF(AG43="","",IF(AP43="","",IF(AP43=0,0,IF(SUM(COUNTIF(AG84:AQ84,SUBSTITUTE(TRIM(AG43)," (s)","")),COUNTIF(AG86:AQ86,SUBSTITUTE(TRIM(AG43)," (s)","")),COUNTIF(AG85:AQ85,SUBSTITUTE(TRIM(AG43)," (s)","")),COUNTIF(AG87:AQ87,SUBSTITUTE(TRIM(AG43)," (s)","")))&gt;0,IF(ROUND(AP43,3)&gt;=1,ROUND(AP43,3)&amp;" L",ROUND(AP43*100,0)&amp;" cl"),IF(SUM(COUNTIF(AR84:AW84,SUBSTITUTE(TRIM(AG43)," (s)","")),COUNTIF(AR86:AW86,SUBSTITUTE(TRIM(AG43)," (s)","")),COUNTIF(AR85:AW85,SUBSTITUTE(TRIM(AG43)," (s)","")),COUNTIF(AR87:AW87,SUBSTITUTE(TRIM(AG43)," (s)","")))&gt;0,IF(ROUND(AP43,3)&gt;=1,ROUND(AP43,3)&amp;" Kg",ROUND(AP43*1000,0)&amp;" g"),"")))))</f>
        <v/>
      </c>
      <c r="AR43" s="379"/>
      <c r="AS43" s="714">
        <f t="shared" si="28"/>
        <v>0</v>
      </c>
      <c r="AT43" s="982" t="str">
        <f t="shared" si="22"/>
        <v>fleur de sel</v>
      </c>
      <c r="AU43" s="768"/>
      <c r="AV43" s="769"/>
      <c r="AW43" s="770"/>
      <c r="AX43" s="19"/>
      <c r="AY43" s="19"/>
      <c r="AZ43" s="1068">
        <v>15</v>
      </c>
      <c r="BA43" s="1069"/>
      <c r="BB43" s="1282" t="str">
        <f t="shared" si="12"/>
        <v/>
      </c>
      <c r="BC43" s="1283" t="str" cm="1">
        <f t="array" ref="BC43">IF(BJ43="","",IFERROR(_xlfn.TEXTJOIN(" • ",TRUE,_xlfn.UNIQUE(_xlfn._xlws.FILTER("⚠ "&amp;BQ29:BQ489,(BO29:BO489&lt;&gt;"")*ISNUMBER(SEARCH(" "&amp;BO29:BO489&amp;" "," "&amp;BJ43&amp;" "))))),""))</f>
        <v/>
      </c>
      <c r="BD43" s="1070" t="str">
        <f t="shared" si="23"/>
        <v>sel de celeri</v>
      </c>
      <c r="BE43" s="1070" t="str">
        <f t="shared" si="24"/>
        <v>⚠ Céleri</v>
      </c>
      <c r="BF43" s="1070" t="str">
        <f t="shared" si="25"/>
        <v/>
      </c>
      <c r="BG43" s="1070" t="str">
        <f t="shared" si="13"/>
        <v/>
      </c>
      <c r="BH43" s="1070" t="str">
        <f t="shared" si="14"/>
        <v/>
      </c>
      <c r="BI43" s="1070" t="str">
        <f t="shared" si="26"/>
        <v/>
      </c>
      <c r="BJ43" s="1070" t="str">
        <f t="shared" si="15"/>
        <v/>
      </c>
      <c r="BK43" s="1070" t="str">
        <f t="shared" si="27"/>
        <v>sel de celeri</v>
      </c>
      <c r="BL43" s="1070" t="str">
        <f t="shared" si="16"/>
        <v>sel de celeri</v>
      </c>
      <c r="BM43" s="1070" t="str">
        <f t="shared" si="17"/>
        <v>sel de celeri</v>
      </c>
      <c r="BN43" s="1071" t="s">
        <v>786</v>
      </c>
      <c r="BO43" s="1072" t="str">
        <f t="shared" si="18"/>
        <v>sel de celeri</v>
      </c>
      <c r="BP43" s="1073" t="s">
        <v>744</v>
      </c>
      <c r="BQ43" s="1074" t="s">
        <v>599</v>
      </c>
      <c r="BR43" s="993" t="s">
        <v>663</v>
      </c>
      <c r="BT43" s="1825"/>
      <c r="BU43" s="1099" t="str">
        <f>"• Cellule "&amp;ADDRESS(ROW(BA25),COLUMN(BA25),4)</f>
        <v>• Cellule BA25</v>
      </c>
      <c r="BV43" s="1099" t="s">
        <v>787</v>
      </c>
      <c r="BW43" s="1100"/>
      <c r="BX43" s="1101"/>
      <c r="BY43" s="19"/>
      <c r="BZ43" s="1014"/>
      <c r="CA43" s="1014"/>
      <c r="CB43" s="1014"/>
      <c r="CC43" s="1014"/>
      <c r="CD43" s="1014"/>
      <c r="CE43" s="9">
        <v>1</v>
      </c>
    </row>
    <row r="44" spans="1:83" ht="21" customHeight="1">
      <c r="B44" s="1113" t="str">
        <f>ADDRESS(ROW(K43),COLUMN(K43),4)&amp;L43</f>
        <v xml:space="preserve">K43◄• Cellule K43 2️⃣  Saisissez  la largeur du document dans lequel vous collerez ensuite le texte. </v>
      </c>
      <c r="C44" s="85"/>
      <c r="D44" s="85"/>
      <c r="E44" s="85"/>
      <c r="F44" s="1014"/>
      <c r="G44" s="1014"/>
      <c r="H44" s="1014"/>
      <c r="J44" s="1838"/>
      <c r="K44" s="1128">
        <v>120</v>
      </c>
      <c r="L44" s="1124" t="str">
        <f>"◄• Cellule "&amp;ADDRESS(ROW(K44),COLUMN(K44),4)&amp; " 3️⃣ saisissez un nombre de caractères par lignes"</f>
        <v>◄• Cellule K44 3️⃣ saisissez un nombre de caractères par lignes</v>
      </c>
      <c r="M44" s="85"/>
      <c r="N44" s="1129"/>
      <c r="O44" s="1129"/>
      <c r="P44" s="1129"/>
      <c r="Q44" s="1129"/>
      <c r="R44" s="85"/>
      <c r="S44" s="1023"/>
      <c r="T44" s="1840" t="s">
        <v>788</v>
      </c>
      <c r="U44" s="1840"/>
      <c r="V44" s="1841"/>
      <c r="W44" s="19"/>
      <c r="X44" s="695" t="str">
        <f t="shared" si="32"/>
        <v>►</v>
      </c>
      <c r="Y44" s="1029" t="str">
        <f>Y26</f>
        <v>N NOM DE VOTRE RECETTE | collez la--FAMILLE| Auteur &gt; VOUS</v>
      </c>
      <c r="Z44" s="1030">
        <f>Z26</f>
        <v>1</v>
      </c>
      <c r="AA44" s="1029" t="str">
        <f>AA26</f>
        <v>coupe</v>
      </c>
      <c r="AB44" s="1031" t="str">
        <f>AB26</f>
        <v>Recette mère ► Desserts assiette</v>
      </c>
      <c r="AC44" s="41"/>
      <c r="AD44" s="6"/>
      <c r="AE44" s="22" t="str">
        <f t="shared" si="20"/>
        <v/>
      </c>
      <c r="AF44" s="50"/>
      <c r="AG44" s="711"/>
      <c r="AH44" s="732">
        <f>IF(OR(AI44="",AI44=0),0,AI44*IFERROR(_xlfn.XLOOKUP(AG44,AG84:AW84,AG85:AW85,"",0,1)*AF44*IF(AC44&gt;0,AC44,1),IFERROR(_xlfn.XLOOKUP(AG44,AG86:AW86,AG87:AW87,"",0,1)*AF44*IF(AC44&gt;0,AC44,1),0)))</f>
        <v>0</v>
      </c>
      <c r="AI44" s="712">
        <v>1</v>
      </c>
      <c r="AJ44" s="713"/>
      <c r="AK44" s="1261"/>
      <c r="AL44" s="1208">
        <f>IF(AH75=0,0,(AH44/AH75)*AM29*1000)</f>
        <v>0</v>
      </c>
      <c r="AM44" s="46">
        <f>IF(AH75=0,0,(AC44/AH75)*AM29)</f>
        <v>0</v>
      </c>
      <c r="AN44" s="735">
        <f>IF(AV25&lt;&gt;0,AC44*AI44*AH25,0)</f>
        <v>0</v>
      </c>
      <c r="AO44" s="772">
        <f t="shared" si="21"/>
        <v>0</v>
      </c>
      <c r="AP44" s="44" t="str">
        <f>IF(OR(AV25="",AV25=0,AH44=0),"",AH44*AI44*AH25)</f>
        <v/>
      </c>
      <c r="AQ44" s="388" t="str">
        <f>IF(AG44="","",IF(AP44="","",IF(AP44=0,0,IF(SUM(COUNTIF(AG84:AQ84,SUBSTITUTE(TRIM(AG44)," (s)","")),COUNTIF(AG86:AQ86,SUBSTITUTE(TRIM(AG44)," (s)","")),COUNTIF(AG85:AQ85,SUBSTITUTE(TRIM(AG44)," (s)","")),COUNTIF(AG87:AQ87,SUBSTITUTE(TRIM(AG44)," (s)","")))&gt;0,IF(ROUND(AP44,3)&gt;=1,ROUND(AP44,3)&amp;" L",ROUND(AP44*100,0)&amp;" cl"),IF(SUM(COUNTIF(AR84:AW84,SUBSTITUTE(TRIM(AG44)," (s)","")),COUNTIF(AR86:AW86,SUBSTITUTE(TRIM(AG44)," (s)","")),COUNTIF(AR85:AW85,SUBSTITUTE(TRIM(AG44)," (s)","")),COUNTIF(AR87:AW87,SUBSTITUTE(TRIM(AG44)," (s)","")))&gt;0,IF(ROUND(AP44,3)&gt;=1,ROUND(AP44,3)&amp;" Kg",ROUND(AP44*1000,0)&amp;" g"),"")))))</f>
        <v/>
      </c>
      <c r="AR44" s="379"/>
      <c r="AS44" s="714">
        <f t="shared" si="28"/>
        <v>0</v>
      </c>
      <c r="AT44" s="982">
        <f t="shared" si="22"/>
        <v>0</v>
      </c>
      <c r="AU44" s="768"/>
      <c r="AV44" s="769"/>
      <c r="AW44" s="770"/>
      <c r="AX44" s="19"/>
      <c r="AY44" s="19"/>
      <c r="AZ44" s="1068">
        <v>16</v>
      </c>
      <c r="BA44" s="1069"/>
      <c r="BB44" s="1282" t="str">
        <f t="shared" si="12"/>
        <v/>
      </c>
      <c r="BC44" s="1283" t="str" cm="1">
        <f t="array" ref="BC44">IF(BJ44="","",IFERROR(_xlfn.TEXTJOIN(" • ",TRUE,_xlfn.UNIQUE(_xlfn._xlws.FILTER("⚠ "&amp;BQ29:BQ489,(BO29:BO489&lt;&gt;"")*ISNUMBER(SEARCH(" "&amp;BO29:BO489&amp;" "," "&amp;BJ44&amp;" "))))),""))</f>
        <v/>
      </c>
      <c r="BD44" s="1070" t="str">
        <f t="shared" si="23"/>
        <v>crab</v>
      </c>
      <c r="BE44" s="1070" t="str">
        <f t="shared" si="24"/>
        <v>⚠ Crustacés</v>
      </c>
      <c r="BF44" s="1070" t="str">
        <f t="shared" si="25"/>
        <v/>
      </c>
      <c r="BG44" s="1070" t="str">
        <f t="shared" si="13"/>
        <v/>
      </c>
      <c r="BH44" s="1070" t="str">
        <f t="shared" si="14"/>
        <v/>
      </c>
      <c r="BI44" s="1070" t="str">
        <f t="shared" si="26"/>
        <v/>
      </c>
      <c r="BJ44" s="1070" t="str">
        <f t="shared" si="15"/>
        <v/>
      </c>
      <c r="BK44" s="1070" t="str">
        <f t="shared" si="27"/>
        <v>crab</v>
      </c>
      <c r="BL44" s="1070" t="str">
        <f t="shared" si="16"/>
        <v>crab</v>
      </c>
      <c r="BM44" s="1070" t="str">
        <f t="shared" si="17"/>
        <v>crab</v>
      </c>
      <c r="BN44" s="1071" t="s">
        <v>789</v>
      </c>
      <c r="BO44" s="1072" t="str">
        <f t="shared" si="18"/>
        <v>crab</v>
      </c>
      <c r="BP44" s="1073" t="s">
        <v>744</v>
      </c>
      <c r="BQ44" s="1074" t="s">
        <v>603</v>
      </c>
      <c r="BR44" s="1001" t="s">
        <v>675</v>
      </c>
      <c r="BT44" s="1823" t="s">
        <v>790</v>
      </c>
      <c r="BU44" s="1119" t="str">
        <f>"• Colonne "&amp;SUBSTITUTE(ADDRESS(1,COLUMN(BD44),4),"1","")&amp;" à "&amp;SUBSTITUTE(ADDRESS(1,COLUMN(BM44),4),"1","")</f>
        <v>• Colonne BD à BM</v>
      </c>
      <c r="BV44" s="1078" t="s">
        <v>791</v>
      </c>
      <c r="BW44" s="1053"/>
      <c r="BX44" s="1079"/>
      <c r="BY44" s="19"/>
      <c r="BZ44" s="1014"/>
      <c r="CA44" s="1014"/>
      <c r="CB44" s="1014"/>
      <c r="CC44" s="1014"/>
      <c r="CD44" s="1014"/>
      <c r="CE44" s="9">
        <v>1</v>
      </c>
    </row>
    <row r="45" spans="1:83" ht="21" customHeight="1">
      <c r="B45" s="19" t="s">
        <v>792</v>
      </c>
      <c r="C45" s="85"/>
      <c r="D45" s="85"/>
      <c r="E45" s="85"/>
      <c r="F45" s="1014"/>
      <c r="G45" s="1014"/>
      <c r="H45" s="1014"/>
      <c r="J45" s="1838"/>
      <c r="K45" s="1130"/>
      <c r="L45" s="1131" t="str">
        <f>"◄• Cellule "&amp;ADDRESS(ROW(K45),COLUMN(K45),4)&amp; " 4️⃣  Si vous ne voulez pas de ponctuation saisissez un X dans cette cellule"</f>
        <v>◄• Cellule K45 4️⃣  Si vous ne voulez pas de ponctuation saisissez un X dans cette cellule</v>
      </c>
      <c r="M45" s="1132"/>
      <c r="N45" s="1014"/>
      <c r="O45" s="1014"/>
      <c r="P45" s="1014"/>
      <c r="Q45" s="1014"/>
      <c r="R45" s="85"/>
      <c r="S45" s="1132"/>
      <c r="T45" s="1840"/>
      <c r="U45" s="1840"/>
      <c r="V45" s="1841"/>
      <c r="W45" s="19"/>
      <c r="X45" s="695" t="str">
        <f t="shared" si="32"/>
        <v>►</v>
      </c>
      <c r="Y45" s="1029" t="str">
        <f>Y26</f>
        <v>N NOM DE VOTRE RECETTE | collez la--FAMILLE| Auteur &gt; VOUS</v>
      </c>
      <c r="Z45" s="1030">
        <f>Z26</f>
        <v>1</v>
      </c>
      <c r="AA45" s="1029" t="str">
        <f>AA26</f>
        <v>coupe</v>
      </c>
      <c r="AB45" s="1031" t="str">
        <f>AB26</f>
        <v>Recette mère ► Desserts assiette</v>
      </c>
      <c r="AC45" s="41"/>
      <c r="AD45" s="6"/>
      <c r="AE45" s="22" t="str">
        <f t="shared" si="20"/>
        <v/>
      </c>
      <c r="AF45" s="50"/>
      <c r="AG45" s="711"/>
      <c r="AH45" s="732">
        <f>IF(OR(AI45="",AI45=0),0,AI45*IFERROR(_xlfn.XLOOKUP(AG45,AG84:AW84,AG85:AW85,"",0,1)*AF45*IF(AC45&gt;0,AC45,1),IFERROR(_xlfn.XLOOKUP(AG45,AG86:AW86,AG87:AW87,"",0,1)*AF45*IF(AC45&gt;0,AC45,1),0)))</f>
        <v>0</v>
      </c>
      <c r="AI45" s="712">
        <v>1</v>
      </c>
      <c r="AJ45" s="713"/>
      <c r="AK45" s="1261"/>
      <c r="AL45" s="1208">
        <f>IF(AH75=0,0,(AH45/AH75)*AM29*1000)</f>
        <v>0</v>
      </c>
      <c r="AM45" s="46">
        <f>IF(AH75=0,0,(AC45/AH75)*AM29)</f>
        <v>0</v>
      </c>
      <c r="AN45" s="734">
        <f>IF(AV25&lt;&gt;0,AC45*AI45*AH25,0)</f>
        <v>0</v>
      </c>
      <c r="AO45" s="771">
        <f t="shared" si="21"/>
        <v>0</v>
      </c>
      <c r="AP45" s="44" t="str">
        <f>IF(OR(AV25="",AV25=0,AH45=0),"",AH45*AI45*AH25)</f>
        <v/>
      </c>
      <c r="AQ45" s="380" t="str">
        <f>IF(AG45="","",IF(AP45="","",IF(AP45=0,0,IF(SUM(COUNTIF(AG84:AQ84,SUBSTITUTE(TRIM(AG45)," (s)","")),COUNTIF(AG86:AQ86,SUBSTITUTE(TRIM(AG45)," (s)","")),COUNTIF(AG85:AQ85,SUBSTITUTE(TRIM(AG45)," (s)","")),COUNTIF(AG87:AQ87,SUBSTITUTE(TRIM(AG45)," (s)","")))&gt;0,IF(ROUND(AP45,3)&gt;=1,ROUND(AP45,3)&amp;" L",ROUND(AP45*100,0)&amp;" cl"),IF(SUM(COUNTIF(AR84:AW84,SUBSTITUTE(TRIM(AG45)," (s)","")),COUNTIF(AR86:AW86,SUBSTITUTE(TRIM(AG45)," (s)","")),COUNTIF(AR85:AW85,SUBSTITUTE(TRIM(AG45)," (s)","")),COUNTIF(AR87:AW87,SUBSTITUTE(TRIM(AG45)," (s)","")))&gt;0,IF(ROUND(AP45,3)&gt;=1,ROUND(AP45,3)&amp;" Kg",ROUND(AP45*1000,0)&amp;" g"),"")))))</f>
        <v/>
      </c>
      <c r="AR45" s="379"/>
      <c r="AS45" s="714">
        <f t="shared" si="28"/>
        <v>0</v>
      </c>
      <c r="AT45" s="982">
        <f t="shared" si="22"/>
        <v>0</v>
      </c>
      <c r="AU45" s="768"/>
      <c r="AV45" s="769"/>
      <c r="AW45" s="770"/>
      <c r="AX45" s="19"/>
      <c r="AY45" s="19"/>
      <c r="AZ45" s="1068">
        <v>17</v>
      </c>
      <c r="BA45" s="1069"/>
      <c r="BB45" s="1282" t="str">
        <f t="shared" si="12"/>
        <v/>
      </c>
      <c r="BC45" s="1283" t="str" cm="1">
        <f t="array" ref="BC45">IF(BJ45="","",IFERROR(_xlfn.TEXTJOIN(" • ",TRUE,_xlfn.UNIQUE(_xlfn._xlws.FILTER("⚠ "&amp;BQ29:BQ489,(BO29:BO489&lt;&gt;"")*ISNUMBER(SEARCH(" "&amp;BO29:BO489&amp;" "," "&amp;BJ45&amp;" "))))),""))</f>
        <v/>
      </c>
      <c r="BD45" s="1070" t="str">
        <f t="shared" si="23"/>
        <v>crabe</v>
      </c>
      <c r="BE45" s="1070" t="str">
        <f t="shared" si="24"/>
        <v>⚠ Crustacés</v>
      </c>
      <c r="BF45" s="1070" t="str">
        <f t="shared" si="25"/>
        <v/>
      </c>
      <c r="BG45" s="1070" t="str">
        <f t="shared" si="13"/>
        <v/>
      </c>
      <c r="BH45" s="1070" t="str">
        <f t="shared" si="14"/>
        <v/>
      </c>
      <c r="BI45" s="1070" t="str">
        <f t="shared" si="26"/>
        <v/>
      </c>
      <c r="BJ45" s="1070" t="str">
        <f t="shared" si="15"/>
        <v/>
      </c>
      <c r="BK45" s="1070" t="str">
        <f t="shared" si="27"/>
        <v>crabe</v>
      </c>
      <c r="BL45" s="1070" t="str">
        <f t="shared" si="16"/>
        <v>crabe</v>
      </c>
      <c r="BM45" s="1070" t="str">
        <f t="shared" si="17"/>
        <v>crabe</v>
      </c>
      <c r="BN45" s="1071" t="s">
        <v>793</v>
      </c>
      <c r="BO45" s="1072" t="str">
        <f t="shared" si="18"/>
        <v>crabe</v>
      </c>
      <c r="BP45" s="1073" t="s">
        <v>744</v>
      </c>
      <c r="BQ45" s="1074" t="s">
        <v>603</v>
      </c>
      <c r="BR45" s="1001" t="s">
        <v>675</v>
      </c>
      <c r="BT45" s="1823"/>
      <c r="BU45" s="75"/>
      <c r="BV45" s="75" t="s">
        <v>794</v>
      </c>
      <c r="BW45" s="19"/>
      <c r="BX45" s="104"/>
      <c r="BY45" s="19"/>
      <c r="BZ45" s="1014"/>
      <c r="CA45" s="1014"/>
      <c r="CB45" s="1014"/>
      <c r="CC45" s="1014"/>
      <c r="CD45" s="1014"/>
      <c r="CE45" s="9">
        <v>1</v>
      </c>
    </row>
    <row r="46" spans="1:83" ht="21" customHeight="1">
      <c r="B46" s="1133" t="str">
        <f>"et ajustez la largeur de la colonne "&amp;Q34&amp;"  à celle du document "</f>
        <v xml:space="preserve">et ajustez la largeur de la colonne Q  à celle du document </v>
      </c>
      <c r="C46" s="85"/>
      <c r="D46" s="85"/>
      <c r="E46" s="85"/>
      <c r="F46" s="1014"/>
      <c r="G46" s="1014"/>
      <c r="H46" s="1014"/>
      <c r="J46" s="1838"/>
      <c r="K46" s="1134"/>
      <c r="L46" s="1135"/>
      <c r="M46" s="1136"/>
      <c r="N46" s="1135"/>
      <c r="O46" s="1135"/>
      <c r="P46" s="1135"/>
      <c r="Q46" s="1135"/>
      <c r="R46" s="1137" t="s">
        <v>795</v>
      </c>
      <c r="S46" s="1138">
        <v>0</v>
      </c>
      <c r="T46" s="1139" t="s">
        <v>796</v>
      </c>
      <c r="U46" s="1140"/>
      <c r="V46" s="1141" t="s">
        <v>797</v>
      </c>
      <c r="W46" s="19"/>
      <c r="X46" s="695" t="str">
        <f t="shared" si="32"/>
        <v>►</v>
      </c>
      <c r="Y46" s="1029" t="str">
        <f>Y26</f>
        <v>N NOM DE VOTRE RECETTE | collez la--FAMILLE| Auteur &gt; VOUS</v>
      </c>
      <c r="Z46" s="1030">
        <f>Z26</f>
        <v>1</v>
      </c>
      <c r="AA46" s="1029" t="str">
        <f>AA26</f>
        <v>coupe</v>
      </c>
      <c r="AB46" s="1031" t="str">
        <f>AB26</f>
        <v>Recette mère ► Desserts assiette</v>
      </c>
      <c r="AC46" s="41"/>
      <c r="AD46" s="6"/>
      <c r="AE46" s="22" t="str">
        <f t="shared" si="20"/>
        <v/>
      </c>
      <c r="AF46" s="50"/>
      <c r="AG46" s="711"/>
      <c r="AH46" s="732">
        <f>IF(OR(AI46="",AI46=0),0,AI46*IFERROR(_xlfn.XLOOKUP(AG46,AG84:AW84,AG85:AW85,"",0,1)*AF46*IF(AC46&gt;0,AC46,1),IFERROR(_xlfn.XLOOKUP(AG46,AG86:AW86,AG87:AW87,"",0,1)*AF46*IF(AC46&gt;0,AC46,1),0)))</f>
        <v>0</v>
      </c>
      <c r="AI46" s="712">
        <v>1</v>
      </c>
      <c r="AJ46" s="713"/>
      <c r="AK46" s="1261"/>
      <c r="AL46" s="1208">
        <f>IF(AH75=0,0,(AH46/AH75)*AM29*1000)</f>
        <v>0</v>
      </c>
      <c r="AM46" s="46">
        <f>IF(AH75=0,0,(AC46/AH75)*AM29)</f>
        <v>0</v>
      </c>
      <c r="AN46" s="735">
        <f>IF(AV25&lt;&gt;0,AC46*AI46*AH25,0)</f>
        <v>0</v>
      </c>
      <c r="AO46" s="772">
        <f t="shared" si="21"/>
        <v>0</v>
      </c>
      <c r="AP46" s="44" t="str">
        <f>IF(OR(AV25="",AV25=0,AH46=0),"",AH46*AI46*AH25)</f>
        <v/>
      </c>
      <c r="AQ46" s="388" t="str">
        <f>IF(AG46="","",IF(AP46="","",IF(AP46=0,0,IF(SUM(COUNTIF(AG84:AQ84,SUBSTITUTE(TRIM(AG46)," (s)","")),COUNTIF(AG86:AQ86,SUBSTITUTE(TRIM(AG46)," (s)","")),COUNTIF(AG85:AQ85,SUBSTITUTE(TRIM(AG46)," (s)","")),COUNTIF(AG87:AQ87,SUBSTITUTE(TRIM(AG46)," (s)","")))&gt;0,IF(ROUND(AP46,3)&gt;=1,ROUND(AP46,3)&amp;" L",ROUND(AP46*100,0)&amp;" cl"),IF(SUM(COUNTIF(AR84:AW84,SUBSTITUTE(TRIM(AG46)," (s)","")),COUNTIF(AR86:AW86,SUBSTITUTE(TRIM(AG46)," (s)","")),COUNTIF(AR85:AW85,SUBSTITUTE(TRIM(AG46)," (s)","")),COUNTIF(AR87:AW87,SUBSTITUTE(TRIM(AG46)," (s)","")))&gt;0,IF(ROUND(AP46,3)&gt;=1,ROUND(AP46,3)&amp;" Kg",ROUND(AP46*1000,0)&amp;" g"),"")))))</f>
        <v/>
      </c>
      <c r="AR46" s="379"/>
      <c r="AS46" s="714">
        <f t="shared" si="28"/>
        <v>0</v>
      </c>
      <c r="AT46" s="982">
        <f t="shared" si="22"/>
        <v>0</v>
      </c>
      <c r="AU46" s="768"/>
      <c r="AV46" s="769"/>
      <c r="AW46" s="770"/>
      <c r="AX46" s="19"/>
      <c r="AY46" s="19"/>
      <c r="AZ46" s="1068">
        <v>18</v>
      </c>
      <c r="BA46" s="1069"/>
      <c r="BB46" s="1282" t="str">
        <f t="shared" si="12"/>
        <v/>
      </c>
      <c r="BC46" s="1283" t="str" cm="1">
        <f t="array" ref="BC46">IF(BJ46="","",IFERROR(_xlfn.TEXTJOIN(" • ",TRUE,_xlfn.UNIQUE(_xlfn._xlws.FILTER("⚠ "&amp;BQ29:BQ489,(BO29:BO489&lt;&gt;"")*ISNUMBER(SEARCH(" "&amp;BO29:BO489&amp;" "," "&amp;BJ46&amp;" "))))),""))</f>
        <v/>
      </c>
      <c r="BD46" s="1070" t="str">
        <f t="shared" si="23"/>
        <v>crayfish</v>
      </c>
      <c r="BE46" s="1070" t="str">
        <f t="shared" si="24"/>
        <v>⚠ Crustacés</v>
      </c>
      <c r="BF46" s="1070" t="str">
        <f t="shared" si="25"/>
        <v/>
      </c>
      <c r="BG46" s="1070" t="str">
        <f t="shared" si="13"/>
        <v/>
      </c>
      <c r="BH46" s="1070" t="str">
        <f t="shared" si="14"/>
        <v/>
      </c>
      <c r="BI46" s="1070" t="str">
        <f t="shared" si="26"/>
        <v/>
      </c>
      <c r="BJ46" s="1070" t="str">
        <f t="shared" si="15"/>
        <v/>
      </c>
      <c r="BK46" s="1070" t="str">
        <f t="shared" si="27"/>
        <v>crayfish</v>
      </c>
      <c r="BL46" s="1070" t="str">
        <f t="shared" si="16"/>
        <v>crayfish</v>
      </c>
      <c r="BM46" s="1070" t="str">
        <f t="shared" si="17"/>
        <v>crayfish</v>
      </c>
      <c r="BN46" s="1071" t="s">
        <v>798</v>
      </c>
      <c r="BO46" s="1072" t="str">
        <f t="shared" si="18"/>
        <v>crayfish</v>
      </c>
      <c r="BP46" s="1073" t="s">
        <v>744</v>
      </c>
      <c r="BQ46" s="1074" t="s">
        <v>603</v>
      </c>
      <c r="BR46" s="1001" t="s">
        <v>675</v>
      </c>
      <c r="BT46" s="1824" t="s">
        <v>799</v>
      </c>
      <c r="BU46" s="1089" t="str">
        <f>"• Colonne "&amp;SUBSTITUTE(ADDRESS(1,COLUMN(BN46),4),"1","")&amp;" . "&amp;SUBSTITUTE(ADDRESS(1,COLUMN(BQ46),4),"1","")&amp;" . "&amp;SUBSTITUTE(ADDRESS(1,COLUMN(BR46),4),"1","")</f>
        <v>• Colonne BN . BQ . BR</v>
      </c>
      <c r="BV46" s="1111" t="s">
        <v>800</v>
      </c>
      <c r="BW46" s="1112"/>
      <c r="BX46" s="1092"/>
      <c r="BY46" s="19"/>
      <c r="BZ46" s="1014"/>
      <c r="CA46" s="1014"/>
      <c r="CB46" s="1014"/>
      <c r="CC46" s="1014"/>
      <c r="CD46" s="1014"/>
      <c r="CE46" s="9">
        <v>1</v>
      </c>
    </row>
    <row r="47" spans="1:83" ht="21" customHeight="1">
      <c r="B47" s="75" t="s">
        <v>801</v>
      </c>
      <c r="C47" s="85"/>
      <c r="D47" s="85"/>
      <c r="E47" s="85"/>
      <c r="F47" s="1014"/>
      <c r="G47" s="1014"/>
      <c r="H47" s="1014"/>
      <c r="I47">
        <f>ROW()</f>
        <v>47</v>
      </c>
      <c r="J47" s="1838"/>
      <c r="K47" s="1142" t="str">
        <f>IF(TRIM(SUBSTITUTE(R47,CHAR(160),""))="","",R47)</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47" s="1143" t="str" cm="1">
        <f t="array" ref="L47">IF(ROW()=ROW(L47),K50,INDEX(M47:M60,ROW()-ROW(L47)))</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7" s="1144" t="str">
        <f>IF(OR(L47="",K49="",K49&lt;=0,N47=""),"",TRIM(MID(L47,LEN(N47)+1+IF(MID(L47,LEN(N47)+1,1)="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N47" s="1143" t="str">
        <f>IF(OR(O47="",O47=0,O47="0"),"",IF(LEN(O47)&lt;=K49,O47,IF(LEN(SUBSTITUTE(P47," ",""))=K49+1,LEFT(O47,K49),LEFT(O47,FIND("§",SUBSTITUTE(P47," ","§",LEN(P47)-LEN(SUBSTITUTE(P47," ",""))))-1))))</f>
        <v>Si vous récupérez du texte sur internet, collez-le d’abord dans la colonne 1️⃣ pour le “nettoyer” : cela supprime les</v>
      </c>
      <c r="O47" s="1143" t="str">
        <f t="shared" ref="O47:O110" si="33">IF(OR(L47="",L47=0),"",TRIM(SUBSTITUTE(SUBSTITUTE(L47,CHAR(160)," "),CHAR(10),"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7" s="1143" t="str">
        <f>IF(OR(O47="",O47=0,O47="0"),"",LEFT(O47,K49+1))</f>
        <v>Si vous récupérez du texte sur internet, collez-le d’abord dans la colonne 1️⃣ pour le “nettoyer” : cela supprime les esp</v>
      </c>
      <c r="Q47" s="1145" t="str">
        <f>IF(R47="","",LEN(TRIM(SUBSTITUTE(R47,CHAR(160),"")))&amp;" car.")</f>
        <v>554 car.</v>
      </c>
      <c r="R47" s="1146" t="s">
        <v>802</v>
      </c>
      <c r="S47" s="1147">
        <f>IF(LEN(TRIM(T47))&gt;0,MAX(S46:S46)+1,"")</f>
        <v>1</v>
      </c>
      <c r="T47" s="1148" t="str" cm="1">
        <f t="array" ref="T47:T54">_xlfn._xlws.FILTER(N47:N676,TRIM(SUBSTITUTE(N47:N676,CHAR(160),""))&lt;&gt;"")</f>
        <v>Si vous récupérez du texte sur internet, collez-le d’abord dans la colonne 1️⃣ pour le “nettoyer” : cela supprime les</v>
      </c>
      <c r="U47" s="1149" t="str">
        <f t="shared" ref="U47:U91" si="34">IF(T47="","",(LEN(TRIM(SUBSTITUTE(T47,CHAR(160)," ")))-LEN(SUBSTITUTE(TRIM(SUBSTITUTE(T47,CHAR(160)," "))," ",""))+1)&amp;" mot"&amp;IF((LEN(TRIM(SUBSTITUTE(T47,CHAR(160)," ")))-LEN(SUBSTITUTE(TRIM(SUBSTITUTE(T47,CHAR(160)," "))," ",""))+1)&gt;1,"s",""))</f>
        <v>20 mots</v>
      </c>
      <c r="V47" s="1150" t="str">
        <f t="shared" ref="V47:V91" si="35">IF(LEN(SUBSTITUTE(SUBSTITUTE(T47,CHAR(160),"")," ",""))=0,"",LEN(SUBSTITUTE(SUBSTITUTE(T47,CHAR(160),"")," ",""))&amp;" car.")</f>
        <v>98 car.</v>
      </c>
      <c r="W47" s="19"/>
      <c r="X47" s="695" t="str">
        <f t="shared" si="32"/>
        <v>►</v>
      </c>
      <c r="Y47" s="1029" t="str">
        <f>Y26</f>
        <v>N NOM DE VOTRE RECETTE | collez la--FAMILLE| Auteur &gt; VOUS</v>
      </c>
      <c r="Z47" s="1030">
        <f>Z26</f>
        <v>1</v>
      </c>
      <c r="AA47" s="1029" t="str">
        <f>AA26</f>
        <v>coupe</v>
      </c>
      <c r="AB47" s="1031" t="str">
        <f>AB26</f>
        <v>Recette mère ► Desserts assiette</v>
      </c>
      <c r="AC47" s="41"/>
      <c r="AD47" s="6"/>
      <c r="AE47" s="22" t="str">
        <f t="shared" si="20"/>
        <v/>
      </c>
      <c r="AF47" s="50"/>
      <c r="AG47" s="711"/>
      <c r="AH47" s="732">
        <f>IF(OR(AI47="",AI47=0),0,AI47*IFERROR(_xlfn.XLOOKUP(AG47,AG84:AW84,AG85:AW85,"",0,1)*AF47*IF(AC47&gt;0,AC47,1),IFERROR(_xlfn.XLOOKUP(AG47,AG86:AW86,AG87:AW87,"",0,1)*AF47*IF(AC47&gt;0,AC47,1),0)))</f>
        <v>0</v>
      </c>
      <c r="AI47" s="712">
        <v>1</v>
      </c>
      <c r="AJ47" s="713"/>
      <c r="AK47" s="1261"/>
      <c r="AL47" s="1208">
        <f>IF(AH75=0,0,(AH47/AH75)*AM29*1000)</f>
        <v>0</v>
      </c>
      <c r="AM47" s="46">
        <f>IF(AH75=0,0,(AC47/AH75)*AM29)</f>
        <v>0</v>
      </c>
      <c r="AN47" s="734">
        <f>IF(AV25&lt;&gt;0,AC47*AI47*AH25,0)</f>
        <v>0</v>
      </c>
      <c r="AO47" s="771">
        <f t="shared" si="21"/>
        <v>0</v>
      </c>
      <c r="AP47" s="44" t="str">
        <f>IF(OR(AV25="",AV25=0,AH47=0),"",AH47*AI47*AH25)</f>
        <v/>
      </c>
      <c r="AQ47" s="380" t="str">
        <f>IF(AG47="","",IF(AP47="","",IF(AP47=0,0,IF(SUM(COUNTIF(AG84:AQ84,SUBSTITUTE(TRIM(AG47)," (s)","")),COUNTIF(AG86:AQ86,SUBSTITUTE(TRIM(AG47)," (s)","")),COUNTIF(AG85:AQ85,SUBSTITUTE(TRIM(AG47)," (s)","")),COUNTIF(AG87:AQ87,SUBSTITUTE(TRIM(AG47)," (s)","")))&gt;0,IF(ROUND(AP47,3)&gt;=1,ROUND(AP47,3)&amp;" L",ROUND(AP47*100,0)&amp;" cl"),IF(SUM(COUNTIF(AR84:AW84,SUBSTITUTE(TRIM(AG47)," (s)","")),COUNTIF(AR86:AW86,SUBSTITUTE(TRIM(AG47)," (s)","")),COUNTIF(AR85:AW85,SUBSTITUTE(TRIM(AG47)," (s)","")),COUNTIF(AR87:AW87,SUBSTITUTE(TRIM(AG47)," (s)","")))&gt;0,IF(ROUND(AP47,3)&gt;=1,ROUND(AP47,3)&amp;" Kg",ROUND(AP47*1000,0)&amp;" g"),"")))))</f>
        <v/>
      </c>
      <c r="AR47" s="379"/>
      <c r="AS47" s="714">
        <f t="shared" si="28"/>
        <v>0</v>
      </c>
      <c r="AT47" s="982">
        <f t="shared" si="22"/>
        <v>0</v>
      </c>
      <c r="AU47" s="768"/>
      <c r="AV47" s="769"/>
      <c r="AW47" s="770"/>
      <c r="AX47" s="19"/>
      <c r="AY47" s="19"/>
      <c r="AZ47" s="1068">
        <v>19</v>
      </c>
      <c r="BA47" s="1069"/>
      <c r="BB47" s="1282" t="str">
        <f t="shared" si="12"/>
        <v/>
      </c>
      <c r="BC47" s="1283" t="str" cm="1">
        <f t="array" ref="BC47">IF(BJ47="","",IFERROR(_xlfn.TEXTJOIN(" • ",TRUE,_xlfn.UNIQUE(_xlfn._xlws.FILTER("⚠ "&amp;BQ29:BQ489,(BO29:BO489&lt;&gt;"")*ISNUMBER(SEARCH(" "&amp;BO29:BO489&amp;" "," "&amp;BJ47&amp;" "))))),""))</f>
        <v/>
      </c>
      <c r="BD47" s="1070" t="str">
        <f t="shared" si="23"/>
        <v>crevette</v>
      </c>
      <c r="BE47" s="1070" t="str">
        <f t="shared" si="24"/>
        <v>⚠ Crustacés</v>
      </c>
      <c r="BF47" s="1070" t="str">
        <f t="shared" si="25"/>
        <v/>
      </c>
      <c r="BG47" s="1070" t="str">
        <f t="shared" si="13"/>
        <v/>
      </c>
      <c r="BH47" s="1070" t="str">
        <f t="shared" si="14"/>
        <v/>
      </c>
      <c r="BI47" s="1070" t="str">
        <f t="shared" si="26"/>
        <v/>
      </c>
      <c r="BJ47" s="1070" t="str">
        <f t="shared" si="15"/>
        <v/>
      </c>
      <c r="BK47" s="1070" t="str">
        <f t="shared" si="27"/>
        <v>crevette</v>
      </c>
      <c r="BL47" s="1070" t="str">
        <f t="shared" si="16"/>
        <v>crevette</v>
      </c>
      <c r="BM47" s="1070" t="str">
        <f t="shared" si="17"/>
        <v>crevette</v>
      </c>
      <c r="BN47" s="1071" t="s">
        <v>803</v>
      </c>
      <c r="BO47" s="1072" t="str">
        <f t="shared" si="18"/>
        <v>crevette</v>
      </c>
      <c r="BP47" s="1073" t="s">
        <v>744</v>
      </c>
      <c r="BQ47" s="1074" t="s">
        <v>603</v>
      </c>
      <c r="BR47" s="1001" t="s">
        <v>675</v>
      </c>
      <c r="BT47" s="1823"/>
      <c r="BU47" s="1119" t="str">
        <f>"• Colonne "&amp;SUBSTITUTE(ADDRESS(1,COLUMN(BN47),4),"1","")</f>
        <v>• Colonne BN</v>
      </c>
      <c r="BV47" s="75" t="s">
        <v>804</v>
      </c>
      <c r="BW47" s="19"/>
      <c r="BX47" s="104"/>
      <c r="BY47" s="19"/>
      <c r="BZ47" s="1014"/>
      <c r="CA47" s="1014"/>
      <c r="CB47" s="1014"/>
      <c r="CC47" s="1014"/>
      <c r="CD47" s="1014"/>
      <c r="CE47" s="9">
        <v>1</v>
      </c>
    </row>
    <row r="48" spans="1:83" ht="21" customHeight="1">
      <c r="B48" s="85"/>
      <c r="C48" s="85"/>
      <c r="D48" s="85"/>
      <c r="E48" s="85"/>
      <c r="F48" s="1014"/>
      <c r="G48" s="1014"/>
      <c r="H48" s="1014"/>
      <c r="J48" s="1838"/>
      <c r="K48" s="1151" t="str">
        <f>TRIM(SUBSTITUTE(SUBSTITUTE(SUBSTITUTE(SUBSTITUTE(SUBSTITUTE(SUBSTITUTE(SUBSTITUTE(SUBSTITUTE(SUBSTITUTE(CLEAN(IF(OR(LEFT(K47,1)="-",LEFT(K47,1)="="),MID(K47,2,99999),K47)),"—","-"),"–","-"),CHAR(160)," "),CHAR(9)," "),CHAR(13)," "),CHAR(10)," ")," "," ")," "," ")," ","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48" s="1143" t="str" cm="1">
        <f t="array" ref="L48">IF(ROW()=ROW(L47),K50,INDEX(M47:M60,ROW()-ROW(L47)))</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8" s="1144" t="str">
        <f>IF(OR(L48="",K49="",K49&lt;=0,N48=""),"",TRIM(MID(L48,LEN(N48)+1+IF(MID(L48,LEN(N48)+1,1)="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N48" s="1143" t="str">
        <f>IF(OR(O48="",O48=0,O48="0"),"",IF(LEN(O48)&lt;=K49,O48,IF(LEN(SUBSTITUTE(P48," ",""))=K49+1,LEFT(O48,K49),LEFT(O48,FIND("§",SUBSTITUTE(P48," ","§",LEN(P48)-LEN(SUBSTITUTE(P48," ",""))))-1))))</f>
        <v>espaces insécables, tabulations invisibles et autres “pollutions”.◄ 2️⃣ Saisissez la largeur du document dans lequel</v>
      </c>
      <c r="O48" s="1143" t="str">
        <f t="shared" si="33"/>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8" s="1143" t="str">
        <f>IF(OR(O48="",O48=0,O48="0"),"",LEFT(O48,K49+1))</f>
        <v>espaces insécables, tabulations invisibles et autres “pollutions”.◄ 2️⃣ Saisissez la largeur du document dans lequel vous</v>
      </c>
      <c r="Q48" s="1145" t="str">
        <f t="shared" ref="Q48:Q91" si="36">IF(R48="","",LEN(TRIM(SUBSTITUTE(R48,CHAR(160),"")))&amp;" car.")</f>
        <v>16 car.</v>
      </c>
      <c r="R48" s="1146" t="s">
        <v>805</v>
      </c>
      <c r="S48" s="1147">
        <f>IF(LEN(TRIM(T48))&gt;0,MAX(S46:S47)+1,"")</f>
        <v>2</v>
      </c>
      <c r="T48" s="1148" t="str">
        <v>espaces insécables, tabulations invisibles et autres “pollutions”.◄ 2️⃣ Saisissez la largeur du document dans lequel</v>
      </c>
      <c r="U48" s="1149" t="str">
        <f t="shared" si="34"/>
        <v>15 mots</v>
      </c>
      <c r="V48" s="1150" t="str">
        <f t="shared" si="35"/>
        <v>102 car.</v>
      </c>
      <c r="W48" s="19"/>
      <c r="X48" s="695" t="str">
        <f t="shared" si="32"/>
        <v>►</v>
      </c>
      <c r="Y48" s="1029" t="str">
        <f>Y26</f>
        <v>N NOM DE VOTRE RECETTE | collez la--FAMILLE| Auteur &gt; VOUS</v>
      </c>
      <c r="Z48" s="1030">
        <f>Z26</f>
        <v>1</v>
      </c>
      <c r="AA48" s="1029" t="str">
        <f>AA26</f>
        <v>coupe</v>
      </c>
      <c r="AB48" s="1031" t="str">
        <f>AB26</f>
        <v>Recette mère ► Desserts assiette</v>
      </c>
      <c r="AC48" s="41"/>
      <c r="AD48" s="6"/>
      <c r="AE48" s="22" t="str">
        <f t="shared" si="20"/>
        <v/>
      </c>
      <c r="AF48" s="50"/>
      <c r="AG48" s="711"/>
      <c r="AH48" s="732">
        <f>IF(OR(AI48="",AI48=0),0,AI48*IFERROR(_xlfn.XLOOKUP(AG48,AG84:AW84,AG85:AW85,"",0,1)*AF48*IF(AC48&gt;0,AC48,1),IFERROR(_xlfn.XLOOKUP(AG48,AG86:AW86,AG87:AW87,"",0,1)*AF48*IF(AC48&gt;0,AC48,1),0)))</f>
        <v>0</v>
      </c>
      <c r="AI48" s="712">
        <v>1</v>
      </c>
      <c r="AJ48" s="713"/>
      <c r="AK48" s="1261"/>
      <c r="AL48" s="1208">
        <f>IF(AH75=0,0,(AH48/AH75)*AM29*1000)</f>
        <v>0</v>
      </c>
      <c r="AM48" s="46">
        <f>IF(AH75=0,0,(AC48/AH75)*AM29)</f>
        <v>0</v>
      </c>
      <c r="AN48" s="735">
        <f>IF(AV25&lt;&gt;0,AC48*AI48*AH25,0)</f>
        <v>0</v>
      </c>
      <c r="AO48" s="772">
        <f t="shared" si="21"/>
        <v>0</v>
      </c>
      <c r="AP48" s="44" t="str">
        <f>IF(OR(AV25="",AV25=0,AH48=0),"",AH48*AI48*AH25)</f>
        <v/>
      </c>
      <c r="AQ48" s="388" t="str">
        <f>IF(AG48="","",IF(AP48="","",IF(AP48=0,0,IF(SUM(COUNTIF(AG84:AQ84,SUBSTITUTE(TRIM(AG48)," (s)","")),COUNTIF(AG86:AQ86,SUBSTITUTE(TRIM(AG48)," (s)","")),COUNTIF(AG85:AQ85,SUBSTITUTE(TRIM(AG48)," (s)","")),COUNTIF(AG87:AQ87,SUBSTITUTE(TRIM(AG48)," (s)","")))&gt;0,IF(ROUND(AP48,3)&gt;=1,ROUND(AP48,3)&amp;" L",ROUND(AP48*100,0)&amp;" cl"),IF(SUM(COUNTIF(AR84:AW84,SUBSTITUTE(TRIM(AG48)," (s)","")),COUNTIF(AR86:AW86,SUBSTITUTE(TRIM(AG48)," (s)","")),COUNTIF(AR85:AW85,SUBSTITUTE(TRIM(AG48)," (s)","")),COUNTIF(AR87:AW87,SUBSTITUTE(TRIM(AG48)," (s)","")))&gt;0,IF(ROUND(AP48,3)&gt;=1,ROUND(AP48,3)&amp;" Kg",ROUND(AP48*1000,0)&amp;" g"),"")))))</f>
        <v/>
      </c>
      <c r="AR48" s="379"/>
      <c r="AS48" s="714">
        <f t="shared" si="28"/>
        <v>0</v>
      </c>
      <c r="AT48" s="982">
        <f t="shared" si="22"/>
        <v>0</v>
      </c>
      <c r="AU48" s="768"/>
      <c r="AV48" s="769"/>
      <c r="AW48" s="770"/>
      <c r="AX48" s="19"/>
      <c r="AY48" s="19"/>
      <c r="AZ48" s="1068">
        <v>20</v>
      </c>
      <c r="BA48" s="1069"/>
      <c r="BB48" s="1282" t="str">
        <f t="shared" si="12"/>
        <v/>
      </c>
      <c r="BC48" s="1283" t="str" cm="1">
        <f t="array" ref="BC48">IF(BJ48="","",IFERROR(_xlfn.TEXTJOIN(" • ",TRUE,_xlfn.UNIQUE(_xlfn._xlws.FILTER("⚠ "&amp;BQ29:BQ489,(BO29:BO489&lt;&gt;"")*ISNUMBER(SEARCH(" "&amp;BO29:BO489&amp;" "," "&amp;BJ48&amp;" "))))),""))</f>
        <v/>
      </c>
      <c r="BD48" s="1070" t="str">
        <f t="shared" si="23"/>
        <v>crevettes</v>
      </c>
      <c r="BE48" s="1070" t="str">
        <f t="shared" si="24"/>
        <v>⚠ Crustacés</v>
      </c>
      <c r="BF48" s="1070" t="str">
        <f t="shared" si="25"/>
        <v/>
      </c>
      <c r="BG48" s="1070" t="str">
        <f t="shared" si="13"/>
        <v/>
      </c>
      <c r="BH48" s="1070" t="str">
        <f t="shared" si="14"/>
        <v/>
      </c>
      <c r="BI48" s="1070" t="str">
        <f t="shared" si="26"/>
        <v/>
      </c>
      <c r="BJ48" s="1070" t="str">
        <f t="shared" si="15"/>
        <v/>
      </c>
      <c r="BK48" s="1070" t="str">
        <f t="shared" si="27"/>
        <v>crevettes</v>
      </c>
      <c r="BL48" s="1070" t="str">
        <f t="shared" si="16"/>
        <v>crevettes</v>
      </c>
      <c r="BM48" s="1070" t="str">
        <f t="shared" si="17"/>
        <v>crevettes</v>
      </c>
      <c r="BN48" s="1071" t="s">
        <v>806</v>
      </c>
      <c r="BO48" s="1072" t="str">
        <f t="shared" si="18"/>
        <v>crevettes</v>
      </c>
      <c r="BP48" s="1073" t="s">
        <v>744</v>
      </c>
      <c r="BQ48" s="1074" t="s">
        <v>603</v>
      </c>
      <c r="BR48" s="1001" t="s">
        <v>675</v>
      </c>
      <c r="BT48" s="1823"/>
      <c r="BU48" s="1119" t="str">
        <f>"• Colonne "&amp;SUBSTITUTE(ADDRESS(1,COLUMN(BQ48),4),"1","")</f>
        <v>• Colonne BQ</v>
      </c>
      <c r="BV48" s="75" t="s">
        <v>807</v>
      </c>
      <c r="BW48" s="19"/>
      <c r="BX48" s="104"/>
      <c r="BY48" s="19"/>
      <c r="BZ48" s="1014"/>
      <c r="CA48" s="1014"/>
      <c r="CB48" s="1014"/>
      <c r="CC48" s="1014"/>
      <c r="CD48" s="1014"/>
      <c r="CE48" s="9">
        <v>1</v>
      </c>
    </row>
    <row r="49" spans="2:83" ht="21" customHeight="1">
      <c r="B49" s="1113" t="str">
        <f>ADDRESS(ROW(K44),COLUMN(K44),4)&amp;L44</f>
        <v>K44◄• Cellule K44 3️⃣ saisissez un nombre de caractères par lignes</v>
      </c>
      <c r="C49" s="85"/>
      <c r="D49" s="85"/>
      <c r="E49" s="85"/>
      <c r="F49" s="1014"/>
      <c r="G49" s="1014"/>
      <c r="H49" s="1014"/>
      <c r="J49" s="1838"/>
      <c r="K49" s="1152">
        <f>K44</f>
        <v>120</v>
      </c>
      <c r="L49" s="1143" t="str" cm="1">
        <f t="array" ref="L49">IF(ROW()=ROW(L47),K50,INDEX(M47:M60,ROW()-ROW(L47)))</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M49" s="1144" t="str">
        <f>IF(OR(L49="",K49="",K49&lt;=0,N49=""),"",TRIM(MID(L49,LEN(N49)+1+IF(MID(L49,LEN(N49)+1,1)=" ",1,0),99999)))</f>
        <v>ponctuation saisissez un X dans la cellule - Ensuite, dans la colonne B copiez le texte nettoyé - puis dans votre document faites Collage spécial &gt; 1.2.3 Valeurs pour ne coller que le texte, sans formules.</v>
      </c>
      <c r="N49" s="1143" t="str">
        <f>IF(OR(O49="",O49=0,O49="0"),"",IF(LEN(O49)&lt;=K49,O49,IF(LEN(SUBSTITUTE(P49," ",""))=K49+1,LEFT(O49,K49),LEFT(O49,FIND("§",SUBSTITUTE(P49," ","§",LEN(P49)-LEN(SUBSTITUTE(P49," ",""))))-1))))</f>
        <v>vous collerez ensuite le texte. ◄ 3️⃣ saisissez un nombre de caractères par lignes ◄ 4️⃣ Si vous ne voulez pas de</v>
      </c>
      <c r="O49" s="1143" t="str">
        <f t="shared" si="33"/>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P49" s="1143" t="str">
        <f>IF(OR(O49="",O49=0,O49="0"),"",LEFT(O49,K49+1))</f>
        <v>vous collerez ensuite le texte. ◄ 3️⃣ saisissez un nombre de caractères par lignes ◄ 4️⃣ Si vous ne voulez pas de ponctua</v>
      </c>
      <c r="Q49" s="1145" t="str">
        <f t="shared" si="36"/>
        <v>1 car.</v>
      </c>
      <c r="R49" s="1115" t="s">
        <v>588</v>
      </c>
      <c r="S49" s="1147">
        <f>IF(LEN(TRIM(T49))&gt;0,MAX(S46:S48)+1,"")</f>
        <v>3</v>
      </c>
      <c r="T49" s="1148" t="str">
        <v>vous collerez ensuite le texte. ◄ 3️⃣ saisissez un nombre de caractères par lignes ◄ 4️⃣ Si vous ne voulez pas de</v>
      </c>
      <c r="U49" s="1149" t="str">
        <f t="shared" si="34"/>
        <v>22 mots</v>
      </c>
      <c r="V49" s="1150" t="str">
        <f t="shared" si="35"/>
        <v>92 car.</v>
      </c>
      <c r="W49" s="19"/>
      <c r="X49" s="695" t="str">
        <f t="shared" si="32"/>
        <v>►</v>
      </c>
      <c r="Y49" s="1029" t="str">
        <f>Y26</f>
        <v>N NOM DE VOTRE RECETTE | collez la--FAMILLE| Auteur &gt; VOUS</v>
      </c>
      <c r="Z49" s="1030">
        <f>Z26</f>
        <v>1</v>
      </c>
      <c r="AA49" s="1029" t="str">
        <f>AA26</f>
        <v>coupe</v>
      </c>
      <c r="AB49" s="1031" t="str">
        <f>AB26</f>
        <v>Recette mère ► Desserts assiette</v>
      </c>
      <c r="AC49" s="41"/>
      <c r="AD49" s="6"/>
      <c r="AE49" s="22" t="str">
        <f t="shared" si="20"/>
        <v/>
      </c>
      <c r="AF49" s="50"/>
      <c r="AG49" s="711"/>
      <c r="AH49" s="732">
        <f>IF(OR(AI49="",AI49=0),0,AI49*IFERROR(_xlfn.XLOOKUP(AG49,AG84:AW84,AG85:AW85,"",0,1)*AF49*IF(AC49&gt;0,AC49,1),IFERROR(_xlfn.XLOOKUP(AG49,AG86:AW86,AG87:AW87,"",0,1)*AF49*IF(AC49&gt;0,AC49,1),0)))</f>
        <v>0</v>
      </c>
      <c r="AI49" s="712">
        <v>1</v>
      </c>
      <c r="AJ49" s="713"/>
      <c r="AK49" s="1261"/>
      <c r="AL49" s="1208">
        <f>IF(AH75=0,0,(AH49/AH75)*AM29*1000)</f>
        <v>0</v>
      </c>
      <c r="AM49" s="46">
        <f>IF(AH75=0,0,(AC49/AH75)*AM29)</f>
        <v>0</v>
      </c>
      <c r="AN49" s="734">
        <f>IF(AV25&lt;&gt;0,AC49*AI49*AH25,0)</f>
        <v>0</v>
      </c>
      <c r="AO49" s="771">
        <f t="shared" si="21"/>
        <v>0</v>
      </c>
      <c r="AP49" s="44" t="str">
        <f>IF(OR(AV25="",AV25=0,AH49=0),"",AH49*AI49*AH25)</f>
        <v/>
      </c>
      <c r="AQ49" s="388" t="str">
        <f>IF(AG49="","",IF(AP49="","",IF(AP49=0,0,IF(SUM(COUNTIF(AG84:AQ84,SUBSTITUTE(TRIM(AG49)," (s)","")),COUNTIF(AG86:AQ86,SUBSTITUTE(TRIM(AG49)," (s)","")),COUNTIF(AG85:AQ85,SUBSTITUTE(TRIM(AG49)," (s)","")),COUNTIF(AG87:AQ87,SUBSTITUTE(TRIM(AG49)," (s)","")))&gt;0,IF(ROUND(AP49,3)&gt;=1,ROUND(AP49,3)&amp;" L",ROUND(AP49*100,0)&amp;" cl"),IF(SUM(COUNTIF(AR84:AW84,SUBSTITUTE(TRIM(AG49)," (s)","")),COUNTIF(AR86:AW86,SUBSTITUTE(TRIM(AG49)," (s)","")),COUNTIF(AR85:AW85,SUBSTITUTE(TRIM(AG49)," (s)","")),COUNTIF(AR87:AW87,SUBSTITUTE(TRIM(AG49)," (s)","")))&gt;0,IF(ROUND(AP49,3)&gt;=1,ROUND(AP49,3)&amp;" Kg",ROUND(AP49*1000,0)&amp;" g"),"")))))</f>
        <v/>
      </c>
      <c r="AR49" s="379"/>
      <c r="AS49" s="714">
        <f t="shared" si="28"/>
        <v>0</v>
      </c>
      <c r="AT49" s="982">
        <f t="shared" si="22"/>
        <v>0</v>
      </c>
      <c r="AU49" s="768"/>
      <c r="AV49" s="769"/>
      <c r="AW49" s="770"/>
      <c r="AX49" s="19"/>
      <c r="AY49" s="19"/>
      <c r="AZ49" s="1068">
        <v>21</v>
      </c>
      <c r="BA49" s="1069"/>
      <c r="BB49" s="1282" t="str">
        <f t="shared" si="12"/>
        <v/>
      </c>
      <c r="BC49" s="1283" t="str" cm="1">
        <f t="array" ref="BC49">IF(BJ49="","",IFERROR(_xlfn.TEXTJOIN(" • ",TRUE,_xlfn.UNIQUE(_xlfn._xlws.FILTER("⚠ "&amp;BQ29:BQ489,(BO29:BO489&lt;&gt;"")*ISNUMBER(SEARCH(" "&amp;BO29:BO489&amp;" "," "&amp;BJ49&amp;" "))))),""))</f>
        <v/>
      </c>
      <c r="BD49" s="1070" t="str">
        <f t="shared" si="23"/>
        <v>crustaces</v>
      </c>
      <c r="BE49" s="1070" t="str">
        <f t="shared" si="24"/>
        <v>⚠ Crustacés</v>
      </c>
      <c r="BF49" s="1070" t="str">
        <f t="shared" si="25"/>
        <v/>
      </c>
      <c r="BG49" s="1070" t="str">
        <f t="shared" si="13"/>
        <v/>
      </c>
      <c r="BH49" s="1070" t="str">
        <f t="shared" si="14"/>
        <v/>
      </c>
      <c r="BI49" s="1070" t="str">
        <f t="shared" si="26"/>
        <v/>
      </c>
      <c r="BJ49" s="1070" t="str">
        <f t="shared" si="15"/>
        <v/>
      </c>
      <c r="BK49" s="1070" t="str">
        <f t="shared" si="27"/>
        <v>crustacés</v>
      </c>
      <c r="BL49" s="1070" t="str">
        <f t="shared" si="16"/>
        <v>crustaces</v>
      </c>
      <c r="BM49" s="1070" t="str">
        <f t="shared" si="17"/>
        <v>crustaces</v>
      </c>
      <c r="BN49" s="1071" t="s">
        <v>808</v>
      </c>
      <c r="BO49" s="1072" t="str">
        <f t="shared" si="18"/>
        <v>crustacés</v>
      </c>
      <c r="BP49" s="1073" t="s">
        <v>744</v>
      </c>
      <c r="BQ49" s="1074" t="s">
        <v>603</v>
      </c>
      <c r="BR49" s="1001" t="s">
        <v>675</v>
      </c>
      <c r="BT49" s="1823"/>
      <c r="BU49" s="1119" t="str">
        <f>"• Colonnes "&amp;SUBSTITUTE(ADDRESS(1,COLUMN(BP49),4),"1","")&amp;" . "&amp;SUBSTITUTE(ADDRESS(1,COLUMN(BR49),4),"1","")</f>
        <v>• Colonnes BP . BR</v>
      </c>
      <c r="BV49" s="75" t="s">
        <v>809</v>
      </c>
      <c r="BW49" s="19"/>
      <c r="BX49" s="104"/>
      <c r="BY49" s="19"/>
      <c r="BZ49" s="1014"/>
      <c r="CA49" s="1014"/>
      <c r="CB49" s="1014"/>
      <c r="CC49" s="1014"/>
      <c r="CD49" s="1014"/>
      <c r="CE49" s="9">
        <v>1</v>
      </c>
    </row>
    <row r="50" spans="2:83" ht="21" customHeight="1">
      <c r="B50" s="973" t="s">
        <v>810</v>
      </c>
      <c r="C50" s="85"/>
      <c r="D50" s="85"/>
      <c r="E50" s="85"/>
      <c r="F50" s="1014"/>
      <c r="G50" s="1014"/>
      <c r="H50" s="1014"/>
      <c r="J50" s="1838"/>
      <c r="K50" s="1151" t="str">
        <f>IF(UPPER(TRIM(K45))="X",K54,K48)</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L50" s="1143" t="str" cm="1">
        <f t="array" ref="L50">IF(ROW()=ROW(L47),K50,INDEX(M47:M60,ROW()-ROW(L47)))</f>
        <v>ponctuation saisissez un X dans la cellule - Ensuite, dans la colonne B copiez le texte nettoyé - puis dans votre document faites Collage spécial &gt; 1.2.3 Valeurs pour ne coller que le texte, sans formules.</v>
      </c>
      <c r="M50" s="1144" t="str">
        <f>IF(OR(L50="",K49="",K49&lt;=0,N50=""),"",TRIM(MID(L50,LEN(N50)+1+IF(MID(L50,LEN(N50)+1,1)=" ",1,0),99999)))</f>
        <v>document faites Collage spécial &gt; 1.2.3 Valeurs pour ne coller que le texte, sans formules.</v>
      </c>
      <c r="N50" s="1143" t="str">
        <f>IF(OR(O50="",O50=0,O50="0"),"",IF(LEN(O50)&lt;=K49,O50,IF(LEN(SUBSTITUTE(P50," ",""))=K49+1,LEFT(O50,K49),LEFT(O50,FIND("§",SUBSTITUTE(P50," ","§",LEN(P50)-LEN(SUBSTITUTE(P50," ",""))))-1))))</f>
        <v>ponctuation saisissez un X dans la cellule - Ensuite, dans la colonne B copiez le texte nettoyé - puis dans votre</v>
      </c>
      <c r="O50" s="1143" t="str">
        <f t="shared" si="33"/>
        <v>ponctuation saisissez un X dans la cellule - Ensuite, dans la colonne B copiez le texte nettoyé - puis dans votre document faites Collage spécial &gt; 1.2.3 Valeurs pour ne coller que le texte, sans formules.</v>
      </c>
      <c r="P50" s="1143" t="str">
        <f>IF(OR(O50="",O50=0,O50="0"),"",LEFT(O50,K49+1))</f>
        <v>ponctuation saisissez un X dans la cellule - Ensuite, dans la colonne B copiez le texte nettoyé - puis dans votre documen</v>
      </c>
      <c r="Q50" s="1145" t="str">
        <f t="shared" si="36"/>
        <v>31 car.</v>
      </c>
      <c r="R50" s="1146" t="s">
        <v>811</v>
      </c>
      <c r="S50" s="1147">
        <f>IF(LEN(TRIM(T50))&gt;0,MAX(S46:S49)+1,"")</f>
        <v>4</v>
      </c>
      <c r="T50" s="1148" t="str">
        <v>ponctuation saisissez un X dans la cellule - Ensuite, dans la colonne B copiez le texte nettoyé - puis dans votre</v>
      </c>
      <c r="U50" s="1149" t="str">
        <f t="shared" si="34"/>
        <v>21 mots</v>
      </c>
      <c r="V50" s="1150" t="str">
        <f t="shared" si="35"/>
        <v>93 car.</v>
      </c>
      <c r="W50" s="19"/>
      <c r="X50" s="695" t="str">
        <f t="shared" si="32"/>
        <v>►</v>
      </c>
      <c r="Y50" s="1029" t="str">
        <f>Y26</f>
        <v>N NOM DE VOTRE RECETTE | collez la--FAMILLE| Auteur &gt; VOUS</v>
      </c>
      <c r="Z50" s="1030">
        <f>Z26</f>
        <v>1</v>
      </c>
      <c r="AA50" s="1029" t="str">
        <f>AA26</f>
        <v>coupe</v>
      </c>
      <c r="AB50" s="1031" t="str">
        <f>AB26</f>
        <v>Recette mère ► Desserts assiette</v>
      </c>
      <c r="AC50" s="41"/>
      <c r="AD50" s="6"/>
      <c r="AE50" s="22" t="str">
        <f t="shared" si="20"/>
        <v/>
      </c>
      <c r="AF50" s="50"/>
      <c r="AG50" s="711"/>
      <c r="AH50" s="732">
        <f>IF(OR(AI50="",AI50=0),0,AI50*IFERROR(_xlfn.XLOOKUP(AG50,AG84:AW84,AG85:AW85,"",0,1)*AF50*IF(AC50&gt;0,AC50,1),IFERROR(_xlfn.XLOOKUP(AG50,AG86:AW86,AG87:AW87,"",0,1)*AF50*IF(AC50&gt;0,AC50,1),0)))</f>
        <v>0</v>
      </c>
      <c r="AI50" s="712">
        <v>1</v>
      </c>
      <c r="AJ50" s="713"/>
      <c r="AK50" s="1261"/>
      <c r="AL50" s="1208">
        <f>IF(AH75=0,0,(AH50/AH75)*AM29*1000)</f>
        <v>0</v>
      </c>
      <c r="AM50" s="46">
        <f>IF(AH75=0,0,(AC50/AH75)*AM29)</f>
        <v>0</v>
      </c>
      <c r="AN50" s="735">
        <f>IF(AV25&lt;&gt;0,AC50*AI50*AH25,0)</f>
        <v>0</v>
      </c>
      <c r="AO50" s="772">
        <f t="shared" si="21"/>
        <v>0</v>
      </c>
      <c r="AP50" s="44" t="str">
        <f>IF(OR(AV25="",AV25=0,AH50=0),"",AH50*AI50*AH25)</f>
        <v/>
      </c>
      <c r="AQ50" s="388" t="str">
        <f>IF(AG50="","",IF(AP50="","",IF(AP50=0,0,IF(SUM(COUNTIF(AG84:AQ84,SUBSTITUTE(TRIM(AG50)," (s)","")),COUNTIF(AG86:AQ86,SUBSTITUTE(TRIM(AG50)," (s)","")),COUNTIF(AG85:AQ85,SUBSTITUTE(TRIM(AG50)," (s)","")),COUNTIF(AG87:AQ87,SUBSTITUTE(TRIM(AG50)," (s)","")))&gt;0,IF(ROUND(AP50,3)&gt;=1,ROUND(AP50,3)&amp;" L",ROUND(AP50*100,0)&amp;" cl"),IF(SUM(COUNTIF(AR84:AW84,SUBSTITUTE(TRIM(AG50)," (s)","")),COUNTIF(AR86:AW86,SUBSTITUTE(TRIM(AG50)," (s)","")),COUNTIF(AR85:AW85,SUBSTITUTE(TRIM(AG50)," (s)","")),COUNTIF(AR87:AW87,SUBSTITUTE(TRIM(AG50)," (s)","")))&gt;0,IF(ROUND(AP50,3)&gt;=1,ROUND(AP50,3)&amp;" Kg",ROUND(AP50*1000,0)&amp;" g"),"")))))</f>
        <v/>
      </c>
      <c r="AR50" s="379"/>
      <c r="AS50" s="714">
        <f t="shared" si="28"/>
        <v>0</v>
      </c>
      <c r="AT50" s="982">
        <f t="shared" si="22"/>
        <v>0</v>
      </c>
      <c r="AU50" s="768"/>
      <c r="AV50" s="769"/>
      <c r="AW50" s="770"/>
      <c r="AX50" s="19"/>
      <c r="AY50" s="19"/>
      <c r="AZ50" s="1068">
        <v>22</v>
      </c>
      <c r="BA50" s="1069"/>
      <c r="BB50" s="1282" t="str">
        <f t="shared" si="12"/>
        <v/>
      </c>
      <c r="BC50" s="1283" t="str" cm="1">
        <f t="array" ref="BC50">IF(BJ50="","",IFERROR(_xlfn.TEXTJOIN(" • ",TRUE,_xlfn.UNIQUE(_xlfn._xlws.FILTER("⚠ "&amp;BQ29:BQ489,(BO29:BO489&lt;&gt;"")*ISNUMBER(SEARCH(" "&amp;BO29:BO489&amp;" "," "&amp;BJ50&amp;" "))))),""))</f>
        <v/>
      </c>
      <c r="BD50" s="1070" t="str">
        <f t="shared" si="23"/>
        <v>ecrevisse</v>
      </c>
      <c r="BE50" s="1070" t="str">
        <f t="shared" si="24"/>
        <v>⚠ Crustacés</v>
      </c>
      <c r="BF50" s="1070" t="str">
        <f t="shared" si="25"/>
        <v/>
      </c>
      <c r="BG50" s="1070" t="str">
        <f t="shared" si="13"/>
        <v/>
      </c>
      <c r="BH50" s="1070" t="str">
        <f t="shared" si="14"/>
        <v/>
      </c>
      <c r="BI50" s="1070" t="str">
        <f t="shared" si="26"/>
        <v/>
      </c>
      <c r="BJ50" s="1070" t="str">
        <f t="shared" si="15"/>
        <v/>
      </c>
      <c r="BK50" s="1070" t="str">
        <f t="shared" si="27"/>
        <v>ecrevisse</v>
      </c>
      <c r="BL50" s="1070" t="str">
        <f t="shared" si="16"/>
        <v>ecrevisse</v>
      </c>
      <c r="BM50" s="1070" t="str">
        <f t="shared" si="17"/>
        <v>ecrevisse</v>
      </c>
      <c r="BN50" s="1071" t="s">
        <v>812</v>
      </c>
      <c r="BO50" s="1072" t="str">
        <f t="shared" si="18"/>
        <v>ecrevisse</v>
      </c>
      <c r="BP50" s="1073" t="s">
        <v>744</v>
      </c>
      <c r="BQ50" s="1074" t="s">
        <v>603</v>
      </c>
      <c r="BR50" s="1001" t="s">
        <v>675</v>
      </c>
      <c r="BT50" s="1825"/>
      <c r="BU50" s="1153" t="str">
        <f>"• Colonne "&amp;SUBSTITUTE(ADDRESS(1,COLUMN(BN50),4),"1","")</f>
        <v>• Colonne BN</v>
      </c>
      <c r="BV50" s="1099" t="s">
        <v>813</v>
      </c>
      <c r="BW50" s="1100"/>
      <c r="BX50" s="1101"/>
      <c r="BY50" s="19"/>
      <c r="BZ50" s="1014"/>
      <c r="CA50" s="1014"/>
      <c r="CB50" s="1014"/>
      <c r="CC50" s="1014"/>
      <c r="CD50" s="1014"/>
      <c r="CE50" s="9">
        <v>1</v>
      </c>
    </row>
    <row r="51" spans="2:83" ht="21" customHeight="1">
      <c r="B51" s="1154" t="s">
        <v>814</v>
      </c>
      <c r="C51" s="85"/>
      <c r="D51" s="85"/>
      <c r="E51" s="85"/>
      <c r="F51" s="1014"/>
      <c r="G51" s="1014"/>
      <c r="H51" s="1014"/>
      <c r="J51" s="1838"/>
      <c r="K51" s="1155" t="str">
        <f>TRIM(SUBSTITUTE(SUBSTITUTE(SUBSTITUTE(SUBSTITUTE(SUBSTITUTE(SUBSTITUTE(SUBSTITUTE(SUBSTITUTE(SUBSTITUTE(SUBSTITUTE(K48,","," "),";"," "),":"," "),"!"," "),"?"," "),"…"," "),"»"," "),"«"," "),"/"," "),"."," "))</f>
        <v>Si vous récupérez du texte sur internet collez-le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L51" s="1143" t="str" cm="1">
        <f t="array" ref="L51">IF(ROW()=ROW(L47),K50,INDEX(M47:M60,ROW()-ROW(L47)))</f>
        <v>document faites Collage spécial &gt; 1.2.3 Valeurs pour ne coller que le texte, sans formules.</v>
      </c>
      <c r="M51" s="1144" t="str">
        <f>IF(OR(L51="",K49="",K49&lt;=0,N51=""),"",TRIM(MID(L51,LEN(N51)+1+IF(MID(L51,LEN(N51)+1,1)=" ",1,0),99999)))</f>
        <v/>
      </c>
      <c r="N51" s="1143" t="str">
        <f>IF(OR(O51="",O51=0,O51="0"),"",IF(LEN(O51)&lt;=K49,O51,IF(LEN(SUBSTITUTE(P51," ",""))=K49+1,LEFT(O51,K49),LEFT(O51,FIND("§",SUBSTITUTE(P51," ","§",LEN(P51)-LEN(SUBSTITUTE(P51," ",""))))-1))))</f>
        <v>document faites Collage spécial &gt; 1.2.3 Valeurs pour ne coller que le texte, sans formules.</v>
      </c>
      <c r="O51" s="1143" t="str">
        <f t="shared" si="33"/>
        <v>document faites Collage spécial &gt; 1.2.3 Valeurs pour ne coller que le texte, sans formules.</v>
      </c>
      <c r="P51" s="1143" t="str">
        <f>IF(OR(O51="",O51=0,O51="0"),"",LEFT(O51,K49+1))</f>
        <v>document faites Collage spécial &gt; 1.2.3 Valeurs pour ne coller que le texte, sans formules.</v>
      </c>
      <c r="Q51" s="1145" t="str">
        <f t="shared" si="36"/>
        <v/>
      </c>
      <c r="R51" s="1146"/>
      <c r="S51" s="1147">
        <f>IF(LEN(TRIM(T51))&gt;0,MAX(S46:S50)+1,"")</f>
        <v>5</v>
      </c>
      <c r="T51" s="1148" t="str">
        <v>document faites Collage spécial &gt; 1.2.3 Valeurs pour ne coller que le texte, sans formules.</v>
      </c>
      <c r="U51" s="1149" t="str">
        <f t="shared" si="34"/>
        <v>15 mots</v>
      </c>
      <c r="V51" s="1150" t="str">
        <f t="shared" si="35"/>
        <v>77 car.</v>
      </c>
      <c r="W51" s="19"/>
      <c r="X51" s="695" t="str">
        <f t="shared" si="32"/>
        <v>►</v>
      </c>
      <c r="Y51" s="1029" t="str">
        <f>Y26</f>
        <v>N NOM DE VOTRE RECETTE | collez la--FAMILLE| Auteur &gt; VOUS</v>
      </c>
      <c r="Z51" s="1030">
        <f>Z26</f>
        <v>1</v>
      </c>
      <c r="AA51" s="1029" t="str">
        <f>AA26</f>
        <v>coupe</v>
      </c>
      <c r="AB51" s="1031" t="str">
        <f>AB26</f>
        <v>Recette mère ► Desserts assiette</v>
      </c>
      <c r="AC51" s="41"/>
      <c r="AD51" s="6"/>
      <c r="AE51" s="22" t="str">
        <f t="shared" si="20"/>
        <v/>
      </c>
      <c r="AF51" s="50"/>
      <c r="AG51" s="711"/>
      <c r="AH51" s="732">
        <f>IF(OR(AI51="",AI51=0),0,AI51*IFERROR(_xlfn.XLOOKUP(AG51,AG84:AW84,AG85:AW85,"",0,1)*AF51*IF(AC51&gt;0,AC51,1),IFERROR(_xlfn.XLOOKUP(AG51,AG86:AW86,AG87:AW87,"",0,1)*AF51*IF(AC51&gt;0,AC51,1),0)))</f>
        <v>0</v>
      </c>
      <c r="AI51" s="712">
        <v>1</v>
      </c>
      <c r="AJ51" s="713"/>
      <c r="AK51" s="1261"/>
      <c r="AL51" s="1208">
        <f>IF(AH75=0,0,(AH51/AH75)*AM29*1000)</f>
        <v>0</v>
      </c>
      <c r="AM51" s="46">
        <f>IF(AH75=0,0,(AC51/AH75)*AM29)</f>
        <v>0</v>
      </c>
      <c r="AN51" s="734">
        <f>IF(AV25&lt;&gt;0,AC51*AI51*AH25,0)</f>
        <v>0</v>
      </c>
      <c r="AO51" s="771">
        <f t="shared" si="21"/>
        <v>0</v>
      </c>
      <c r="AP51" s="44" t="str">
        <f>IF(OR(AV25="",AV25=0,AH51=0),"",AH51*AI51*AH25)</f>
        <v/>
      </c>
      <c r="AQ51" s="388" t="str">
        <f>IF(AG51="","",IF(AP51="","",IF(AP51=0,0,IF(SUM(COUNTIF(AG84:AQ84,SUBSTITUTE(TRIM(AG51)," (s)","")),COUNTIF(AG86:AQ86,SUBSTITUTE(TRIM(AG51)," (s)","")),COUNTIF(AG85:AQ85,SUBSTITUTE(TRIM(AG51)," (s)","")),COUNTIF(AG87:AQ87,SUBSTITUTE(TRIM(AG51)," (s)","")))&gt;0,IF(ROUND(AP51,3)&gt;=1,ROUND(AP51,3)&amp;" L",ROUND(AP51*100,0)&amp;" cl"),IF(SUM(COUNTIF(AR84:AW84,SUBSTITUTE(TRIM(AG51)," (s)","")),COUNTIF(AR86:AW86,SUBSTITUTE(TRIM(AG51)," (s)","")),COUNTIF(AR85:AW85,SUBSTITUTE(TRIM(AG51)," (s)","")),COUNTIF(AR87:AW87,SUBSTITUTE(TRIM(AG51)," (s)","")))&gt;0,IF(ROUND(AP51,3)&gt;=1,ROUND(AP51,3)&amp;" Kg",ROUND(AP51*1000,0)&amp;" g"),"")))))</f>
        <v/>
      </c>
      <c r="AR51" s="379"/>
      <c r="AS51" s="714">
        <f t="shared" si="28"/>
        <v>0</v>
      </c>
      <c r="AT51" s="982">
        <f t="shared" si="22"/>
        <v>0</v>
      </c>
      <c r="AU51" s="768"/>
      <c r="AV51" s="769"/>
      <c r="AW51" s="770"/>
      <c r="AX51" s="19"/>
      <c r="AY51" s="19"/>
      <c r="AZ51" s="1068">
        <v>23</v>
      </c>
      <c r="BA51" s="1069"/>
      <c r="BB51" s="1282" t="str">
        <f t="shared" si="12"/>
        <v/>
      </c>
      <c r="BC51" s="1283" t="str" cm="1">
        <f t="array" ref="BC51">IF(BJ51="","",IFERROR(_xlfn.TEXTJOIN(" • ",TRUE,_xlfn.UNIQUE(_xlfn._xlws.FILTER("⚠ "&amp;BQ29:BQ489,(BO29:BO489&lt;&gt;"")*ISNUMBER(SEARCH(" "&amp;BO29:BO489&amp;" "," "&amp;BJ51&amp;" "))))),""))</f>
        <v/>
      </c>
      <c r="BD51" s="1070" t="str">
        <f t="shared" si="23"/>
        <v>ecrevisse</v>
      </c>
      <c r="BE51" s="1070" t="str">
        <f t="shared" si="24"/>
        <v>⚠ Crustacés</v>
      </c>
      <c r="BF51" s="1070" t="str">
        <f t="shared" si="25"/>
        <v/>
      </c>
      <c r="BG51" s="1070" t="str">
        <f t="shared" si="13"/>
        <v/>
      </c>
      <c r="BH51" s="1070" t="str">
        <f t="shared" si="14"/>
        <v/>
      </c>
      <c r="BI51" s="1070" t="str">
        <f t="shared" si="26"/>
        <v/>
      </c>
      <c r="BJ51" s="1070" t="str">
        <f t="shared" si="15"/>
        <v/>
      </c>
      <c r="BK51" s="1070" t="str">
        <f t="shared" si="27"/>
        <v>écrevisse</v>
      </c>
      <c r="BL51" s="1070" t="str">
        <f t="shared" si="16"/>
        <v>ecrevisse</v>
      </c>
      <c r="BM51" s="1070" t="str">
        <f t="shared" si="17"/>
        <v>ecrevisse</v>
      </c>
      <c r="BN51" s="1071" t="s">
        <v>815</v>
      </c>
      <c r="BO51" s="1072" t="str">
        <f t="shared" si="18"/>
        <v>écrevisse</v>
      </c>
      <c r="BP51" s="1073" t="s">
        <v>744</v>
      </c>
      <c r="BQ51" s="1074" t="s">
        <v>603</v>
      </c>
      <c r="BR51" s="1001" t="s">
        <v>675</v>
      </c>
      <c r="BT51" s="1823" t="s">
        <v>816</v>
      </c>
      <c r="BU51" s="1119" t="str">
        <f>"• Colonne "&amp;SUBSTITUTE(ADDRESS(1,COLUMN(BA51),4),"1","")</f>
        <v>• Colonne BA</v>
      </c>
      <c r="BV51" s="1078" t="s">
        <v>817</v>
      </c>
      <c r="BW51" s="1053"/>
      <c r="BX51" s="1079"/>
      <c r="BZ51" s="1014"/>
      <c r="CA51" s="1014"/>
      <c r="CB51" s="1014"/>
      <c r="CC51" s="1014"/>
      <c r="CD51" s="1014"/>
      <c r="CE51" s="9">
        <v>1</v>
      </c>
    </row>
    <row r="52" spans="2:83" ht="21" customHeight="1">
      <c r="B52" s="85"/>
      <c r="C52" s="85"/>
      <c r="D52" s="85"/>
      <c r="E52" s="85"/>
      <c r="F52" s="1014"/>
      <c r="G52" s="1014"/>
      <c r="H52" s="1014"/>
      <c r="J52" s="1838"/>
      <c r="K52" s="1143" t="str">
        <f>TRIM(SUBSTITUTE(SUBSTITUTE(SUBSTITUTE(SUBSTITUTE(SUBSTITUTE(SUBSTITUTE(SUBSTITUTE(SUBSTITUTE(K51,"("," "),")"," "),CHAR(34)," "),"-"," "),"_"," "),"&lt;"," "),"&gt;"," "),"="," "))</f>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L52" s="1143" t="str" cm="1">
        <f t="array" ref="L52">IF(ROW()=ROW(L47),K50,INDEX(M47:M60,ROW()-ROW(L47)))</f>
        <v/>
      </c>
      <c r="M52" s="1144" t="str">
        <f>IF(OR(L52="",K49="",K49&lt;=0,N52=""),"",TRIM(MID(L52,LEN(N52)+1+IF(MID(L52,LEN(N52)+1,1)=" ",1,0),99999)))</f>
        <v/>
      </c>
      <c r="N52" s="1143" t="str">
        <f>IF(OR(O52="",O52=0,O52="0"),"",IF(LEN(O52)&lt;=K49,O52,IF(LEN(SUBSTITUTE(P52," ",""))=K49+1,LEFT(O52,K49),LEFT(O52,FIND("§",SUBSTITUTE(P52," ","§",LEN(P52)-LEN(SUBSTITUTE(P52," ",""))))-1))))</f>
        <v/>
      </c>
      <c r="O52" s="1143" t="str">
        <f t="shared" si="33"/>
        <v/>
      </c>
      <c r="P52" s="1143" t="str">
        <f>IF(OR(O52="",O52=0,O52="0"),"",LEFT(O52,K49+1))</f>
        <v/>
      </c>
      <c r="Q52" s="1145" t="str">
        <f t="shared" si="36"/>
        <v/>
      </c>
      <c r="R52" s="1146"/>
      <c r="S52" s="1147">
        <f>IF(LEN(TRIM(T52))&gt;0,MAX(S46:S51)+1,"")</f>
        <v>6</v>
      </c>
      <c r="T52" s="1148" t="str">
        <v>FAITES UN ESSAIS</v>
      </c>
      <c r="U52" s="1149" t="str">
        <f t="shared" si="34"/>
        <v>3 mots</v>
      </c>
      <c r="V52" s="1150" t="str">
        <f t="shared" si="35"/>
        <v>14 car.</v>
      </c>
      <c r="W52" s="19"/>
      <c r="X52" s="695" t="str">
        <f t="shared" si="32"/>
        <v>►</v>
      </c>
      <c r="Y52" s="1029" t="str">
        <f>Y26</f>
        <v>N NOM DE VOTRE RECETTE | collez la--FAMILLE| Auteur &gt; VOUS</v>
      </c>
      <c r="Z52" s="1030">
        <f>Z26</f>
        <v>1</v>
      </c>
      <c r="AA52" s="1029" t="str">
        <f>AA26</f>
        <v>coupe</v>
      </c>
      <c r="AB52" s="1031" t="str">
        <f>AB26</f>
        <v>Recette mère ► Desserts assiette</v>
      </c>
      <c r="AC52" s="41"/>
      <c r="AD52" s="6"/>
      <c r="AE52" s="22" t="str">
        <f t="shared" si="20"/>
        <v/>
      </c>
      <c r="AF52" s="50"/>
      <c r="AG52" s="711"/>
      <c r="AH52" s="732">
        <f>IF(OR(AI52="",AI52=0),0,AI52*IFERROR(_xlfn.XLOOKUP(AG52,AG84:AW84,AG85:AW85,"",0,1)*AF52*IF(AC52&gt;0,AC52,1),IFERROR(_xlfn.XLOOKUP(AG52,AG86:AW86,AG87:AW87,"",0,1)*AF52*IF(AC52&gt;0,AC52,1),0)))</f>
        <v>0</v>
      </c>
      <c r="AI52" s="712">
        <v>1</v>
      </c>
      <c r="AJ52" s="713"/>
      <c r="AK52" s="1261"/>
      <c r="AL52" s="1208">
        <f>IF(AH75=0,0,(AH52/AH75)*AM29*1000)</f>
        <v>0</v>
      </c>
      <c r="AM52" s="46">
        <f>IF(AH75=0,0,(AC52/AH75)*AM29)</f>
        <v>0</v>
      </c>
      <c r="AN52" s="735">
        <f>IF(AV25&lt;&gt;0,AC52*AI52*AH25,0)</f>
        <v>0</v>
      </c>
      <c r="AO52" s="772">
        <f t="shared" si="21"/>
        <v>0</v>
      </c>
      <c r="AP52" s="44" t="str">
        <f>IF(OR(AV25="",AV25=0,AH52=0),"",AH52*AI52*AH25)</f>
        <v/>
      </c>
      <c r="AQ52" s="388" t="str">
        <f>IF(AG52="","",IF(AP52="","",IF(AP52=0,0,IF(SUM(COUNTIF(AG84:AQ84,SUBSTITUTE(TRIM(AG52)," (s)","")),COUNTIF(AG86:AQ86,SUBSTITUTE(TRIM(AG52)," (s)","")),COUNTIF(AG85:AQ85,SUBSTITUTE(TRIM(AG52)," (s)","")),COUNTIF(AG87:AQ87,SUBSTITUTE(TRIM(AG52)," (s)","")))&gt;0,IF(ROUND(AP52,3)&gt;=1,ROUND(AP52,3)&amp;" L",ROUND(AP52*100,0)&amp;" cl"),IF(SUM(COUNTIF(AR84:AW84,SUBSTITUTE(TRIM(AG52)," (s)","")),COUNTIF(AR86:AW86,SUBSTITUTE(TRIM(AG52)," (s)","")),COUNTIF(AR85:AW85,SUBSTITUTE(TRIM(AG52)," (s)","")),COUNTIF(AR87:AW87,SUBSTITUTE(TRIM(AG52)," (s)","")))&gt;0,IF(ROUND(AP52,3)&gt;=1,ROUND(AP52,3)&amp;" Kg",ROUND(AP52*1000,0)&amp;" g"),"")))))</f>
        <v/>
      </c>
      <c r="AR52" s="379"/>
      <c r="AS52" s="714">
        <f t="shared" si="28"/>
        <v>0</v>
      </c>
      <c r="AT52" s="982">
        <f t="shared" si="22"/>
        <v>0</v>
      </c>
      <c r="AU52" s="768"/>
      <c r="AV52" s="769"/>
      <c r="AW52" s="770"/>
      <c r="AX52" s="19"/>
      <c r="AY52" s="19"/>
      <c r="AZ52" s="1068">
        <v>24</v>
      </c>
      <c r="BA52" s="1069"/>
      <c r="BB52" s="1282" t="str">
        <f t="shared" si="12"/>
        <v/>
      </c>
      <c r="BC52" s="1283" t="str" cm="1">
        <f t="array" ref="BC52">IF(BJ52="","",IFERROR(_xlfn.TEXTJOIN(" • ",TRUE,_xlfn.UNIQUE(_xlfn._xlws.FILTER("⚠ "&amp;BQ29:BQ489,(BO29:BO489&lt;&gt;"")*ISNUMBER(SEARCH(" "&amp;BO29:BO489&amp;" "," "&amp;BJ52&amp;" "))))),""))</f>
        <v/>
      </c>
      <c r="BD52" s="1070" t="str">
        <f t="shared" si="23"/>
        <v>ecrevisses</v>
      </c>
      <c r="BE52" s="1070" t="str">
        <f t="shared" si="24"/>
        <v>⚠ Crustacés</v>
      </c>
      <c r="BF52" s="1070" t="str">
        <f t="shared" si="25"/>
        <v/>
      </c>
      <c r="BG52" s="1070" t="str">
        <f t="shared" si="13"/>
        <v/>
      </c>
      <c r="BH52" s="1070" t="str">
        <f t="shared" si="14"/>
        <v/>
      </c>
      <c r="BI52" s="1070" t="str">
        <f t="shared" si="26"/>
        <v/>
      </c>
      <c r="BJ52" s="1070" t="str">
        <f t="shared" si="15"/>
        <v/>
      </c>
      <c r="BK52" s="1070" t="str">
        <f t="shared" si="27"/>
        <v>écrevisses</v>
      </c>
      <c r="BL52" s="1070" t="str">
        <f t="shared" si="16"/>
        <v>ecrevisses</v>
      </c>
      <c r="BM52" s="1070" t="str">
        <f t="shared" si="17"/>
        <v>ecrevisses</v>
      </c>
      <c r="BN52" s="1071" t="s">
        <v>818</v>
      </c>
      <c r="BO52" s="1072" t="str">
        <f t="shared" si="18"/>
        <v>écrevisses</v>
      </c>
      <c r="BP52" s="1073" t="s">
        <v>744</v>
      </c>
      <c r="BQ52" s="1074" t="s">
        <v>603</v>
      </c>
      <c r="BR52" s="1001" t="s">
        <v>675</v>
      </c>
      <c r="BT52" s="1823"/>
      <c r="BU52" s="1119" t="str">
        <f>"• Colonne "&amp;SUBSTITUTE(ADDRESS(1,COLUMN(BF52),4),"1","")&amp;" . "&amp;SUBSTITUTE(ADDRESS(1,COLUMN(BO52),4),"1","")</f>
        <v>• Colonne BF . BO</v>
      </c>
      <c r="BV52" s="75" t="s">
        <v>819</v>
      </c>
      <c r="BW52" s="19"/>
      <c r="BX52" s="104"/>
      <c r="BZ52" s="1014"/>
      <c r="CA52" s="1014"/>
      <c r="CB52" s="1014"/>
      <c r="CC52" s="1014"/>
      <c r="CD52" s="1014"/>
      <c r="CE52" s="9">
        <v>1</v>
      </c>
    </row>
    <row r="53" spans="2:83" ht="21" customHeight="1">
      <c r="B53" s="1113" t="str">
        <f>ADDRESS(ROW(K45),COLUMN(K45),4)&amp;L45</f>
        <v>K45◄• Cellule K45 4️⃣  Si vous ne voulez pas de ponctuation saisissez un X dans cette cellule</v>
      </c>
      <c r="C53" s="85"/>
      <c r="D53" s="85"/>
      <c r="E53" s="85"/>
      <c r="F53" s="1014"/>
      <c r="G53" s="1014"/>
      <c r="H53" s="1014"/>
      <c r="J53" s="1838"/>
      <c r="K53" s="1151" t="str">
        <f>TRIM(SUBSTITUTE(SUBSTITUTE(SUBSTITUTE(SUBSTITUTE(K52,"►"," "),"▼"," "),"▲","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L53" s="1143" t="str" cm="1">
        <f t="array" ref="L53">IF(ROW()=ROW(L47),K50,INDEX(M47:M60,ROW()-ROW(L47)))</f>
        <v/>
      </c>
      <c r="M53" s="1144" t="str">
        <f>IF(OR(L53="",K49="",K49&lt;=0,N53=""),"",TRIM(MID(L53,LEN(N53)+1+IF(MID(L53,LEN(N53)+1,1)=" ",1,0),99999)))</f>
        <v/>
      </c>
      <c r="N53" s="1143" t="str">
        <f>IF(OR(O53="",O53=0,O53="0"),"",IF(LEN(O53)&lt;=K49,O53,IF(LEN(SUBSTITUTE(P53," ",""))=K49+1,LEFT(O53,K49),LEFT(O53,FIND("§",SUBSTITUTE(P53," ","§",LEN(P53)-LEN(SUBSTITUTE(P53," ",""))))-1))))</f>
        <v/>
      </c>
      <c r="O53" s="1143" t="str">
        <f t="shared" si="33"/>
        <v/>
      </c>
      <c r="P53" s="1143" t="str">
        <f>IF(OR(O53="",O53=0,O53="0"),"",LEFT(O53,K49+1))</f>
        <v/>
      </c>
      <c r="Q53" s="1145" t="str">
        <f t="shared" si="36"/>
        <v/>
      </c>
      <c r="R53" s="1146"/>
      <c r="S53" s="1147">
        <f>IF(LEN(TRIM(T53))&gt;0,MAX(S46:S52)+1,"")</f>
        <v>7</v>
      </c>
      <c r="T53" s="1148" t="str">
        <v>▼</v>
      </c>
      <c r="U53" s="1149" t="str">
        <f t="shared" si="34"/>
        <v>1 mot</v>
      </c>
      <c r="V53" s="1150" t="str">
        <f t="shared" si="35"/>
        <v>1 car.</v>
      </c>
      <c r="W53" s="19"/>
      <c r="X53" s="695" t="str">
        <f t="shared" si="32"/>
        <v>►</v>
      </c>
      <c r="Y53" s="1029" t="str">
        <f>Y26</f>
        <v>N NOM DE VOTRE RECETTE | collez la--FAMILLE| Auteur &gt; VOUS</v>
      </c>
      <c r="Z53" s="1030">
        <f>Z26</f>
        <v>1</v>
      </c>
      <c r="AA53" s="1029" t="str">
        <f>AA26</f>
        <v>coupe</v>
      </c>
      <c r="AB53" s="1031" t="str">
        <f>AB26</f>
        <v>Recette mère ► Desserts assiette</v>
      </c>
      <c r="AC53" s="41"/>
      <c r="AD53" s="6"/>
      <c r="AE53" s="22" t="str">
        <f t="shared" si="20"/>
        <v/>
      </c>
      <c r="AF53" s="50"/>
      <c r="AG53" s="711"/>
      <c r="AH53" s="732">
        <f>IF(OR(AI53="",AI53=0),0,AI53*IFERROR(_xlfn.XLOOKUP(AG53,AG84:AW84,AG85:AW85,"",0,1)*AF53*IF(AC53&gt;0,AC53,1),IFERROR(_xlfn.XLOOKUP(AG53,AG86:AW86,AG87:AW87,"",0,1)*AF53*IF(AC53&gt;0,AC53,1),0)))</f>
        <v>0</v>
      </c>
      <c r="AI53" s="712">
        <v>1</v>
      </c>
      <c r="AJ53" s="713"/>
      <c r="AK53" s="1261"/>
      <c r="AL53" s="1208">
        <f>IF(AH75=0,0,(AH53/AH75)*AM29*1000)</f>
        <v>0</v>
      </c>
      <c r="AM53" s="46">
        <f>IF(AH75=0,0,(AC53/AH75)*AM29)</f>
        <v>0</v>
      </c>
      <c r="AN53" s="734">
        <f>IF(AV25&lt;&gt;0,AC53*AI53*AH25,0)</f>
        <v>0</v>
      </c>
      <c r="AO53" s="771">
        <f t="shared" si="21"/>
        <v>0</v>
      </c>
      <c r="AP53" s="44" t="str">
        <f>IF(OR(AV25="",AV25=0,AH53=0),"",AH53*AI53*AH25)</f>
        <v/>
      </c>
      <c r="AQ53" s="388" t="str">
        <f>IF(AG53="","",IF(AP53="","",IF(AP53=0,0,IF(SUM(COUNTIF(AG84:AQ84,SUBSTITUTE(TRIM(AG53)," (s)","")),COUNTIF(AG86:AQ86,SUBSTITUTE(TRIM(AG53)," (s)","")),COUNTIF(AG85:AQ85,SUBSTITUTE(TRIM(AG53)," (s)","")),COUNTIF(AG87:AQ87,SUBSTITUTE(TRIM(AG53)," (s)","")))&gt;0,IF(ROUND(AP53,3)&gt;=1,ROUND(AP53,3)&amp;" L",ROUND(AP53*100,0)&amp;" cl"),IF(SUM(COUNTIF(AR84:AW84,SUBSTITUTE(TRIM(AG53)," (s)","")),COUNTIF(AR86:AW86,SUBSTITUTE(TRIM(AG53)," (s)","")),COUNTIF(AR85:AW85,SUBSTITUTE(TRIM(AG53)," (s)","")),COUNTIF(AR87:AW87,SUBSTITUTE(TRIM(AG53)," (s)","")))&gt;0,IF(ROUND(AP53,3)&gt;=1,ROUND(AP53,3)&amp;" Kg",ROUND(AP53*1000,0)&amp;" g"),"")))))</f>
        <v/>
      </c>
      <c r="AR53" s="379"/>
      <c r="AS53" s="714">
        <f t="shared" si="28"/>
        <v>0</v>
      </c>
      <c r="AT53" s="982">
        <f t="shared" si="22"/>
        <v>0</v>
      </c>
      <c r="AU53" s="768"/>
      <c r="AV53" s="769"/>
      <c r="AW53" s="770"/>
      <c r="AX53" s="19"/>
      <c r="AY53" s="19"/>
      <c r="AZ53" s="1068">
        <v>25</v>
      </c>
      <c r="BA53" s="1069"/>
      <c r="BB53" s="1282" t="str">
        <f t="shared" si="12"/>
        <v/>
      </c>
      <c r="BC53" s="1283" t="str" cm="1">
        <f t="array" ref="BC53">IF(BJ53="","",IFERROR(_xlfn.TEXTJOIN(" • ",TRUE,_xlfn.UNIQUE(_xlfn._xlws.FILTER("⚠ "&amp;BQ29:BQ489,(BO29:BO489&lt;&gt;"")*ISNUMBER(SEARCH(" "&amp;BO29:BO489&amp;" "," "&amp;BJ53&amp;" "))))),""))</f>
        <v/>
      </c>
      <c r="BD53" s="1070" t="str">
        <f t="shared" si="23"/>
        <v>gambas</v>
      </c>
      <c r="BE53" s="1070" t="str">
        <f t="shared" si="24"/>
        <v>⚠ Crustacés</v>
      </c>
      <c r="BF53" s="1070" t="str">
        <f t="shared" si="25"/>
        <v/>
      </c>
      <c r="BG53" s="1070" t="str">
        <f t="shared" si="13"/>
        <v/>
      </c>
      <c r="BH53" s="1070" t="str">
        <f t="shared" si="14"/>
        <v/>
      </c>
      <c r="BI53" s="1070" t="str">
        <f t="shared" si="26"/>
        <v/>
      </c>
      <c r="BJ53" s="1070" t="str">
        <f t="shared" si="15"/>
        <v/>
      </c>
      <c r="BK53" s="1070" t="str">
        <f t="shared" si="27"/>
        <v>gambas</v>
      </c>
      <c r="BL53" s="1070" t="str">
        <f t="shared" si="16"/>
        <v>gambas</v>
      </c>
      <c r="BM53" s="1070" t="str">
        <f t="shared" si="17"/>
        <v>gambas</v>
      </c>
      <c r="BN53" s="1071" t="s">
        <v>820</v>
      </c>
      <c r="BO53" s="1072" t="str">
        <f t="shared" si="18"/>
        <v>gambas</v>
      </c>
      <c r="BP53" s="1073" t="s">
        <v>744</v>
      </c>
      <c r="BQ53" s="1074" t="s">
        <v>603</v>
      </c>
      <c r="BR53" s="1001" t="s">
        <v>675</v>
      </c>
      <c r="BT53" s="1823"/>
      <c r="BU53" s="1119" t="str">
        <f>"• Colonne "&amp;SUBSTITUTE(ADDRESS(1,COLUMN(BC53),4),"1","")&amp;" et Cellule "&amp;ADDRESS(ROW(BA22),COLUMN(BA22),4)</f>
        <v>• Colonne BC et Cellule BA22</v>
      </c>
      <c r="BV53" s="75" t="s">
        <v>821</v>
      </c>
      <c r="BW53" s="19"/>
      <c r="BX53" s="104"/>
      <c r="BZ53" s="1014"/>
      <c r="CA53" s="1014"/>
      <c r="CB53" s="1014"/>
      <c r="CC53" s="1014"/>
      <c r="CD53" s="1014"/>
      <c r="CE53" s="9">
        <v>1</v>
      </c>
    </row>
    <row r="54" spans="2:83" ht="21" customHeight="1">
      <c r="B54" s="85"/>
      <c r="C54" s="85"/>
      <c r="D54" s="85"/>
      <c r="E54" s="85"/>
      <c r="F54" s="1014"/>
      <c r="G54" s="1014"/>
      <c r="H54" s="1014"/>
      <c r="J54" s="1838"/>
      <c r="K54" s="1151" t="str">
        <f>TRIM(SUBSTITUTE(SUBSTITUTE(K53,"“","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L54" s="1143" t="str" cm="1">
        <f t="array" ref="L54">IF(ROW()=ROW(L47),K50,INDEX(M47:M60,ROW()-ROW(L47)))</f>
        <v/>
      </c>
      <c r="M54" s="1144" t="str">
        <f>IF(OR(L54="",K49="",K49&lt;=0,N54=""),"",TRIM(MID(L54,LEN(N54)+1+IF(MID(L54,LEN(N54)+1,1)=" ",1,0),99999)))</f>
        <v/>
      </c>
      <c r="N54" s="1143" t="str">
        <f>IF(OR(O54="",O54=0,O54="0"),"",IF(LEN(O54)&lt;=K49,O54,IF(LEN(SUBSTITUTE(P54," ",""))=K49+1,LEFT(O54,K49),LEFT(O54,FIND("§",SUBSTITUTE(P54," ","§",LEN(P54)-LEN(SUBSTITUTE(P54," ",""))))-1))))</f>
        <v/>
      </c>
      <c r="O54" s="1143" t="str">
        <f t="shared" si="33"/>
        <v/>
      </c>
      <c r="P54" s="1143" t="str">
        <f>IF(OR(O54="",O54=0,O54="0"),"",LEFT(O54,K49+1))</f>
        <v/>
      </c>
      <c r="Q54" s="1145" t="str">
        <f t="shared" si="36"/>
        <v/>
      </c>
      <c r="R54" s="1146"/>
      <c r="S54" s="1147">
        <f>IF(LEN(TRIM(T54))&gt;0,MAX(S46:S53)+1,"")</f>
        <v>8</v>
      </c>
      <c r="T54" s="1148" t="str">
        <v>►collez votre texte colonne 1️⃣</v>
      </c>
      <c r="U54" s="1149" t="str">
        <f t="shared" si="34"/>
        <v>5 mots</v>
      </c>
      <c r="V54" s="1150" t="str">
        <f t="shared" si="35"/>
        <v>27 car.</v>
      </c>
      <c r="W54" s="19"/>
      <c r="X54" s="695" t="str">
        <f t="shared" si="32"/>
        <v>►</v>
      </c>
      <c r="Y54" s="1029" t="str">
        <f>Y26</f>
        <v>N NOM DE VOTRE RECETTE | collez la--FAMILLE| Auteur &gt; VOUS</v>
      </c>
      <c r="Z54" s="1030">
        <f>Z26</f>
        <v>1</v>
      </c>
      <c r="AA54" s="1029" t="str">
        <f>AA26</f>
        <v>coupe</v>
      </c>
      <c r="AB54" s="1031" t="str">
        <f>AB26</f>
        <v>Recette mère ► Desserts assiette</v>
      </c>
      <c r="AC54" s="41"/>
      <c r="AD54" s="6"/>
      <c r="AE54" s="22" t="str">
        <f t="shared" si="20"/>
        <v/>
      </c>
      <c r="AF54" s="50"/>
      <c r="AG54" s="711"/>
      <c r="AH54" s="732">
        <f>IF(OR(AI54="",AI54=0),0,AI54*IFERROR(_xlfn.XLOOKUP(AG54,AG84:AW84,AG85:AW85,"",0,1)*AF54*IF(AC54&gt;0,AC54,1),IFERROR(_xlfn.XLOOKUP(AG54,AG86:AW86,AG87:AW87,"",0,1)*AF54*IF(AC54&gt;0,AC54,1),0)))</f>
        <v>0</v>
      </c>
      <c r="AI54" s="712">
        <v>1</v>
      </c>
      <c r="AJ54" s="713"/>
      <c r="AK54" s="1261"/>
      <c r="AL54" s="1208">
        <f>IF(AH75=0,0,(AH54/AH75)*AM29*1000)</f>
        <v>0</v>
      </c>
      <c r="AM54" s="46">
        <f>IF(AH75=0,0,(AC54/AH75)*AM29)</f>
        <v>0</v>
      </c>
      <c r="AN54" s="735">
        <f>IF(AV25&lt;&gt;0,AC54*AI54*AH25,0)</f>
        <v>0</v>
      </c>
      <c r="AO54" s="772">
        <f t="shared" si="21"/>
        <v>0</v>
      </c>
      <c r="AP54" s="44" t="str">
        <f>IF(OR(AV25="",AV25=0,AH54=0),"",AH54*AI54*AH25)</f>
        <v/>
      </c>
      <c r="AQ54" s="388" t="str">
        <f>IF(AG54="","",IF(AP54="","",IF(AP54=0,0,IF(SUM(COUNTIF(AG84:AQ84,SUBSTITUTE(TRIM(AG54)," (s)","")),COUNTIF(AG86:AQ86,SUBSTITUTE(TRIM(AG54)," (s)","")),COUNTIF(AG85:AQ85,SUBSTITUTE(TRIM(AG54)," (s)","")),COUNTIF(AG87:AQ87,SUBSTITUTE(TRIM(AG54)," (s)","")))&gt;0,IF(ROUND(AP54,3)&gt;=1,ROUND(AP54,3)&amp;" L",ROUND(AP54*100,0)&amp;" cl"),IF(SUM(COUNTIF(AR84:AW84,SUBSTITUTE(TRIM(AG54)," (s)","")),COUNTIF(AR86:AW86,SUBSTITUTE(TRIM(AG54)," (s)","")),COUNTIF(AR85:AW85,SUBSTITUTE(TRIM(AG54)," (s)","")),COUNTIF(AR87:AW87,SUBSTITUTE(TRIM(AG54)," (s)","")))&gt;0,IF(ROUND(AP54,3)&gt;=1,ROUND(AP54,3)&amp;" Kg",ROUND(AP54*1000,0)&amp;" g"),"")))))</f>
        <v/>
      </c>
      <c r="AR54" s="379"/>
      <c r="AS54" s="714">
        <f t="shared" si="28"/>
        <v>0</v>
      </c>
      <c r="AT54" s="982">
        <f t="shared" si="22"/>
        <v>0</v>
      </c>
      <c r="AU54" s="768"/>
      <c r="AV54" s="769"/>
      <c r="AW54" s="770"/>
      <c r="AX54" s="19"/>
      <c r="AY54" s="19"/>
      <c r="AZ54" s="1068">
        <v>26</v>
      </c>
      <c r="BA54" s="1069"/>
      <c r="BB54" s="1282" t="str">
        <f t="shared" si="12"/>
        <v/>
      </c>
      <c r="BC54" s="1283" t="str" cm="1">
        <f t="array" ref="BC54">IF(BJ54="","",IFERROR(_xlfn.TEXTJOIN(" • ",TRUE,_xlfn.UNIQUE(_xlfn._xlws.FILTER("⚠ "&amp;BQ29:BQ489,(BO29:BO489&lt;&gt;"")*ISNUMBER(SEARCH(" "&amp;BO29:BO489&amp;" "," "&amp;BJ54&amp;" "))))),""))</f>
        <v/>
      </c>
      <c r="BD54" s="1070" t="str">
        <f t="shared" si="23"/>
        <v>homard</v>
      </c>
      <c r="BE54" s="1070" t="str">
        <f t="shared" si="24"/>
        <v>⚠ Crustacés</v>
      </c>
      <c r="BF54" s="1070" t="str">
        <f t="shared" si="25"/>
        <v/>
      </c>
      <c r="BG54" s="1070" t="str">
        <f t="shared" si="13"/>
        <v/>
      </c>
      <c r="BH54" s="1070" t="str">
        <f t="shared" si="14"/>
        <v/>
      </c>
      <c r="BI54" s="1070" t="str">
        <f t="shared" si="26"/>
        <v/>
      </c>
      <c r="BJ54" s="1070" t="str">
        <f t="shared" si="15"/>
        <v/>
      </c>
      <c r="BK54" s="1070" t="str">
        <f t="shared" si="27"/>
        <v>homard</v>
      </c>
      <c r="BL54" s="1070" t="str">
        <f t="shared" si="16"/>
        <v>homard</v>
      </c>
      <c r="BM54" s="1070" t="str">
        <f t="shared" si="17"/>
        <v>homard</v>
      </c>
      <c r="BN54" s="1071" t="s">
        <v>822</v>
      </c>
      <c r="BO54" s="1072" t="str">
        <f t="shared" si="18"/>
        <v>homard</v>
      </c>
      <c r="BP54" s="1073" t="s">
        <v>744</v>
      </c>
      <c r="BQ54" s="1074" t="s">
        <v>603</v>
      </c>
      <c r="BR54" s="1001" t="s">
        <v>675</v>
      </c>
      <c r="BT54" s="1823"/>
      <c r="BU54" s="1119" t="str">
        <f>"• Pour copier vers une fiche recette ; colonne "&amp;SUBSTITUTE(ADDRESS(1,COLUMN(BB54),4),"1","")&amp;" copiez"&amp;"   puis Collage spécial → Valeurs. Dans votre document"</f>
        <v>• Pour copier vers une fiche recette ; colonne BB copiez   puis Collage spécial → Valeurs. Dans votre document</v>
      </c>
      <c r="BV54" s="75"/>
      <c r="BW54" s="19"/>
      <c r="BX54" s="104"/>
      <c r="BZ54" s="1014"/>
      <c r="CA54" s="1014"/>
      <c r="CB54" s="1014"/>
      <c r="CC54" s="1014"/>
      <c r="CD54" s="1014"/>
      <c r="CE54" s="9">
        <v>1</v>
      </c>
    </row>
    <row r="55" spans="2:83" ht="21" customHeight="1">
      <c r="B55" s="1156" t="s">
        <v>823</v>
      </c>
      <c r="C55" s="85"/>
      <c r="D55" s="85"/>
      <c r="E55" s="85"/>
      <c r="F55" s="85"/>
      <c r="G55" s="85"/>
      <c r="H55" s="85"/>
      <c r="J55" s="1838"/>
      <c r="K55" s="1151"/>
      <c r="L55" s="1143" t="str" cm="1">
        <f t="array" ref="L55">IF(ROW()=ROW(L47),K50,INDEX(M47:M60,ROW()-ROW(L47)))</f>
        <v/>
      </c>
      <c r="M55" s="1144" t="str">
        <f>IF(OR(L55="",K49="",K49&lt;=0,N55=""),"",TRIM(MID(L55,LEN(N55)+1+IF(MID(L55,LEN(N55)+1,1)=" ",1,0),99999)))</f>
        <v/>
      </c>
      <c r="N55" s="1143" t="str">
        <f>IF(OR(O55="",O55=0,O55="0"),"",IF(LEN(O55)&lt;=K49,O55,IF(LEN(SUBSTITUTE(P55," ",""))=K49+1,LEFT(O55,K49),LEFT(O55,FIND("§",SUBSTITUTE(P55," ","§",LEN(P55)-LEN(SUBSTITUTE(P55," ",""))))-1))))</f>
        <v/>
      </c>
      <c r="O55" s="1143" t="str">
        <f t="shared" si="33"/>
        <v/>
      </c>
      <c r="P55" s="1143" t="str">
        <f>IF(OR(O55="",O55=0,O55="0"),"",LEFT(O55,K49+1))</f>
        <v/>
      </c>
      <c r="Q55" s="1145" t="str">
        <f t="shared" si="36"/>
        <v/>
      </c>
      <c r="R55" s="1146"/>
      <c r="S55" s="1147" t="str">
        <f>IF(LEN(TRIM(T55))&gt;0,MAX(S46:S54)+1,"")</f>
        <v/>
      </c>
      <c r="T55" s="1148"/>
      <c r="U55" s="1149" t="str">
        <f t="shared" si="34"/>
        <v/>
      </c>
      <c r="V55" s="1150" t="str">
        <f t="shared" si="35"/>
        <v/>
      </c>
      <c r="W55" s="19"/>
      <c r="X55" s="695" t="str">
        <f t="shared" si="32"/>
        <v>►</v>
      </c>
      <c r="Y55" s="1029" t="str">
        <f>Y26</f>
        <v>N NOM DE VOTRE RECETTE | collez la--FAMILLE| Auteur &gt; VOUS</v>
      </c>
      <c r="Z55" s="1030">
        <f>Z26</f>
        <v>1</v>
      </c>
      <c r="AA55" s="1029" t="str">
        <f>AA26</f>
        <v>coupe</v>
      </c>
      <c r="AB55" s="1031" t="str">
        <f>AB26</f>
        <v>Recette mère ► Desserts assiette</v>
      </c>
      <c r="AC55" s="41"/>
      <c r="AD55" s="6"/>
      <c r="AE55" s="22" t="str">
        <f t="shared" si="20"/>
        <v/>
      </c>
      <c r="AF55" s="50"/>
      <c r="AG55" s="711"/>
      <c r="AH55" s="732">
        <f>IF(OR(AI55="",AI55=0),0,AI55*IFERROR(_xlfn.XLOOKUP(AG55,AG84:AW84,AG85:AW85,"",0,1)*AF55*IF(AC55&gt;0,AC55,1),IFERROR(_xlfn.XLOOKUP(AG55,AG86:AW86,AG87:AW87,"",0,1)*AF55*IF(AC55&gt;0,AC55,1),0)))</f>
        <v>0</v>
      </c>
      <c r="AI55" s="712">
        <v>1</v>
      </c>
      <c r="AJ55" s="713"/>
      <c r="AK55" s="1261"/>
      <c r="AL55" s="1208">
        <f>IF(AH75=0,0,(AH55/AH75)*AM29*1000)</f>
        <v>0</v>
      </c>
      <c r="AM55" s="46">
        <f>IF(AH75=0,0,(AC55/AH75)*AM29)</f>
        <v>0</v>
      </c>
      <c r="AN55" s="734">
        <f>IF(AV25&lt;&gt;0,AC55*AI55*AH25,0)</f>
        <v>0</v>
      </c>
      <c r="AO55" s="771">
        <f t="shared" si="21"/>
        <v>0</v>
      </c>
      <c r="AP55" s="44" t="str">
        <f>IF(OR(AV25="",AV25=0,AH55=0),"",AH55*AI55*AH25)</f>
        <v/>
      </c>
      <c r="AQ55" s="388" t="str">
        <f>IF(AG55="","",IF(AP55="","",IF(AP55=0,0,IF(SUM(COUNTIF(AG84:AQ84,SUBSTITUTE(TRIM(AG55)," (s)","")),COUNTIF(AG86:AQ86,SUBSTITUTE(TRIM(AG55)," (s)","")),COUNTIF(AG85:AQ85,SUBSTITUTE(TRIM(AG55)," (s)","")),COUNTIF(AG87:AQ87,SUBSTITUTE(TRIM(AG55)," (s)","")))&gt;0,IF(ROUND(AP55,3)&gt;=1,ROUND(AP55,3)&amp;" L",ROUND(AP55*100,0)&amp;" cl"),IF(SUM(COUNTIF(AR84:AW84,SUBSTITUTE(TRIM(AG55)," (s)","")),COUNTIF(AR86:AW86,SUBSTITUTE(TRIM(AG55)," (s)","")),COUNTIF(AR85:AW85,SUBSTITUTE(TRIM(AG55)," (s)","")),COUNTIF(AR87:AW87,SUBSTITUTE(TRIM(AG55)," (s)","")))&gt;0,IF(ROUND(AP55,3)&gt;=1,ROUND(AP55,3)&amp;" Kg",ROUND(AP55*1000,0)&amp;" g"),"")))))</f>
        <v/>
      </c>
      <c r="AR55" s="379"/>
      <c r="AS55" s="714">
        <f t="shared" si="28"/>
        <v>0</v>
      </c>
      <c r="AT55" s="982">
        <f t="shared" si="22"/>
        <v>0</v>
      </c>
      <c r="AU55" s="768"/>
      <c r="AV55" s="769"/>
      <c r="AW55" s="770"/>
      <c r="AX55" s="19"/>
      <c r="AY55" s="19"/>
      <c r="AZ55" s="1068">
        <v>27</v>
      </c>
      <c r="BA55" s="1069"/>
      <c r="BB55" s="1282" t="str">
        <f t="shared" si="12"/>
        <v/>
      </c>
      <c r="BC55" s="1283" t="str" cm="1">
        <f t="array" ref="BC55">IF(BJ55="","",IFERROR(_xlfn.TEXTJOIN(" • ",TRUE,_xlfn.UNIQUE(_xlfn._xlws.FILTER("⚠ "&amp;BQ29:BQ489,(BO29:BO489&lt;&gt;"")*ISNUMBER(SEARCH(" "&amp;BO29:BO489&amp;" "," "&amp;BJ55&amp;" "))))),""))</f>
        <v/>
      </c>
      <c r="BD55" s="1070" t="str">
        <f t="shared" si="23"/>
        <v>krill</v>
      </c>
      <c r="BE55" s="1070" t="str">
        <f t="shared" si="24"/>
        <v>⚠ Crustacés</v>
      </c>
      <c r="BF55" s="1070" t="str">
        <f t="shared" si="25"/>
        <v/>
      </c>
      <c r="BG55" s="1070" t="str">
        <f t="shared" si="13"/>
        <v/>
      </c>
      <c r="BH55" s="1070" t="str">
        <f t="shared" si="14"/>
        <v/>
      </c>
      <c r="BI55" s="1070" t="str">
        <f t="shared" si="26"/>
        <v/>
      </c>
      <c r="BJ55" s="1070" t="str">
        <f t="shared" si="15"/>
        <v/>
      </c>
      <c r="BK55" s="1070" t="str">
        <f t="shared" si="27"/>
        <v>krill</v>
      </c>
      <c r="BL55" s="1070" t="str">
        <f t="shared" si="16"/>
        <v>krill</v>
      </c>
      <c r="BM55" s="1070" t="str">
        <f t="shared" si="17"/>
        <v>krill</v>
      </c>
      <c r="BN55" s="1071" t="s">
        <v>824</v>
      </c>
      <c r="BO55" s="1072" t="str">
        <f t="shared" si="18"/>
        <v>krill</v>
      </c>
      <c r="BP55" s="1073" t="s">
        <v>744</v>
      </c>
      <c r="BQ55" s="1074" t="s">
        <v>603</v>
      </c>
      <c r="BR55" s="1001" t="s">
        <v>675</v>
      </c>
      <c r="BT55" s="1824" t="s">
        <v>825</v>
      </c>
      <c r="BU55" s="1089" t="str">
        <f>"• Colonne "&amp;SUBSTITUTE(ADDRESS(1,COLUMN(BN55),4),"1","")&amp;" . "&amp;SUBSTITUTE(ADDRESS(1,COLUMN(BQ55),4),"1","")&amp;" . "&amp;SUBSTITUTE(ADDRESS(1,COLUMN(BR55),4),"1","")</f>
        <v>• Colonne BN . BQ . BR</v>
      </c>
      <c r="BV55" s="1111" t="s">
        <v>826</v>
      </c>
      <c r="BW55" s="1112"/>
      <c r="BX55" s="1092"/>
      <c r="BZ55" s="1014"/>
      <c r="CA55" s="1014"/>
      <c r="CB55" s="1014"/>
      <c r="CC55" s="1014"/>
      <c r="CD55" s="1014"/>
      <c r="CE55" s="9">
        <v>1</v>
      </c>
    </row>
    <row r="56" spans="2:83" ht="21" customHeight="1">
      <c r="B56" s="973" t="str">
        <f>"Copiez le texte ajusté colonne "&amp;ADDRESS(ROW(T46),COLUMN(T46),4)</f>
        <v>Copiez le texte ajusté colonne T46</v>
      </c>
      <c r="C56" s="85"/>
      <c r="D56" s="85"/>
      <c r="E56" s="85"/>
      <c r="F56" s="85"/>
      <c r="G56" s="85"/>
      <c r="H56" s="85"/>
      <c r="J56" s="1838"/>
      <c r="K56" s="1151"/>
      <c r="L56" s="1143" t="str" cm="1">
        <f t="array" ref="L56">IF(ROW()=ROW(L47),K50,INDEX(M47:M60,ROW()-ROW(L47)))</f>
        <v/>
      </c>
      <c r="M56" s="1144" t="str">
        <f>IF(OR(L56="",K49="",K49&lt;=0,N56=""),"",TRIM(MID(L56,LEN(N56)+1+IF(MID(L56,LEN(N56)+1,1)=" ",1,0),99999)))</f>
        <v/>
      </c>
      <c r="N56" s="1143" t="str">
        <f>IF(OR(O56="",O56=0,O56="0"),"",IF(LEN(O56)&lt;=K49,O56,IF(LEN(SUBSTITUTE(P56," ",""))=K49+1,LEFT(O56,K49),LEFT(O56,FIND("§",SUBSTITUTE(P56," ","§",LEN(P56)-LEN(SUBSTITUTE(P56," ",""))))-1))))</f>
        <v/>
      </c>
      <c r="O56" s="1143" t="str">
        <f t="shared" si="33"/>
        <v/>
      </c>
      <c r="P56" s="1143" t="str">
        <f>IF(OR(O56="",O56=0,O56="0"),"",LEFT(O56,K49+1))</f>
        <v/>
      </c>
      <c r="Q56" s="1145" t="str">
        <f t="shared" si="36"/>
        <v/>
      </c>
      <c r="R56" s="1146"/>
      <c r="S56" s="1147" t="str">
        <f>IF(LEN(TRIM(T56))&gt;0,MAX(S46:S55)+1,"")</f>
        <v/>
      </c>
      <c r="T56" s="1148"/>
      <c r="U56" s="1149" t="str">
        <f t="shared" si="34"/>
        <v/>
      </c>
      <c r="V56" s="1150" t="str">
        <f t="shared" si="35"/>
        <v/>
      </c>
      <c r="W56" s="19"/>
      <c r="X56" s="695" t="str">
        <f t="shared" si="32"/>
        <v>►</v>
      </c>
      <c r="Y56" s="1029" t="str">
        <f>Y26</f>
        <v>N NOM DE VOTRE RECETTE | collez la--FAMILLE| Auteur &gt; VOUS</v>
      </c>
      <c r="Z56" s="1030">
        <f>Z26</f>
        <v>1</v>
      </c>
      <c r="AA56" s="1029" t="str">
        <f>AA26</f>
        <v>coupe</v>
      </c>
      <c r="AB56" s="1031" t="str">
        <f>AB26</f>
        <v>Recette mère ► Desserts assiette</v>
      </c>
      <c r="AC56" s="41"/>
      <c r="AD56" s="6"/>
      <c r="AE56" s="22" t="str">
        <f t="shared" si="20"/>
        <v/>
      </c>
      <c r="AF56" s="50"/>
      <c r="AG56" s="711"/>
      <c r="AH56" s="732">
        <f>IF(OR(AI56="",AI56=0),0,AI56*IFERROR(_xlfn.XLOOKUP(AG56,AG84:AW84,AG85:AW85,"",0,1)*AF56*IF(AC56&gt;0,AC56,1),IFERROR(_xlfn.XLOOKUP(AG56,AG86:AW86,AG87:AW87,"",0,1)*AF56*IF(AC56&gt;0,AC56,1),0)))</f>
        <v>0</v>
      </c>
      <c r="AI56" s="712">
        <v>1</v>
      </c>
      <c r="AJ56" s="713"/>
      <c r="AK56" s="1261"/>
      <c r="AL56" s="1208">
        <f>IF(AH75=0,0,(AH56/AH75)*AM29*1000)</f>
        <v>0</v>
      </c>
      <c r="AM56" s="46">
        <f>IF(AH75=0,0,(AC56/AH75)*AM29)</f>
        <v>0</v>
      </c>
      <c r="AN56" s="735">
        <f>IF(AV25&lt;&gt;0,AC56*AI56*AH25,0)</f>
        <v>0</v>
      </c>
      <c r="AO56" s="772">
        <f t="shared" si="21"/>
        <v>0</v>
      </c>
      <c r="AP56" s="44" t="str">
        <f>IF(OR(AV25="",AV25=0,AH56=0),"",AH56*AI56*AH25)</f>
        <v/>
      </c>
      <c r="AQ56" s="388" t="str">
        <f>IF(AG56="","",IF(AP56="","",IF(AP56=0,0,IF(SUM(COUNTIF(AG84:AQ84,SUBSTITUTE(TRIM(AG56)," (s)","")),COUNTIF(AG86:AQ86,SUBSTITUTE(TRIM(AG56)," (s)","")),COUNTIF(AG85:AQ85,SUBSTITUTE(TRIM(AG56)," (s)","")),COUNTIF(AG87:AQ87,SUBSTITUTE(TRIM(AG56)," (s)","")))&gt;0,IF(ROUND(AP56,3)&gt;=1,ROUND(AP56,3)&amp;" L",ROUND(AP56*100,0)&amp;" cl"),IF(SUM(COUNTIF(AR84:AW84,SUBSTITUTE(TRIM(AG56)," (s)","")),COUNTIF(AR86:AW86,SUBSTITUTE(TRIM(AG56)," (s)","")),COUNTIF(AR85:AW85,SUBSTITUTE(TRIM(AG56)," (s)","")),COUNTIF(AR87:AW87,SUBSTITUTE(TRIM(AG56)," (s)","")))&gt;0,IF(ROUND(AP56,3)&gt;=1,ROUND(AP56,3)&amp;" Kg",ROUND(AP56*1000,0)&amp;" g"),"")))))</f>
        <v/>
      </c>
      <c r="AR56" s="379"/>
      <c r="AS56" s="714">
        <f t="shared" si="28"/>
        <v>0</v>
      </c>
      <c r="AT56" s="982">
        <f t="shared" si="22"/>
        <v>0</v>
      </c>
      <c r="AU56" s="768"/>
      <c r="AV56" s="769"/>
      <c r="AW56" s="770"/>
      <c r="AX56" s="19"/>
      <c r="AY56" s="19"/>
      <c r="AZ56" s="1068">
        <v>28</v>
      </c>
      <c r="BA56" s="1069"/>
      <c r="BB56" s="1282" t="str">
        <f t="shared" si="12"/>
        <v/>
      </c>
      <c r="BC56" s="1283" t="str" cm="1">
        <f t="array" ref="BC56">IF(BJ56="","",IFERROR(_xlfn.TEXTJOIN(" • ",TRUE,_xlfn.UNIQUE(_xlfn._xlws.FILTER("⚠ "&amp;BQ29:BQ489,(BO29:BO489&lt;&gt;"")*ISNUMBER(SEARCH(" "&amp;BO29:BO489&amp;" "," "&amp;BJ56&amp;" "))))),""))</f>
        <v/>
      </c>
      <c r="BD56" s="1070" t="str">
        <f t="shared" si="23"/>
        <v>langoustine</v>
      </c>
      <c r="BE56" s="1070" t="str">
        <f t="shared" si="24"/>
        <v>⚠ Crustacés</v>
      </c>
      <c r="BF56" s="1070" t="str">
        <f t="shared" si="25"/>
        <v/>
      </c>
      <c r="BG56" s="1070" t="str">
        <f t="shared" si="13"/>
        <v/>
      </c>
      <c r="BH56" s="1070" t="str">
        <f t="shared" si="14"/>
        <v/>
      </c>
      <c r="BI56" s="1070" t="str">
        <f t="shared" si="26"/>
        <v/>
      </c>
      <c r="BJ56" s="1070" t="str">
        <f t="shared" si="15"/>
        <v/>
      </c>
      <c r="BK56" s="1070" t="str">
        <f t="shared" si="27"/>
        <v>langoustine</v>
      </c>
      <c r="BL56" s="1070" t="str">
        <f t="shared" si="16"/>
        <v>langoustine</v>
      </c>
      <c r="BM56" s="1070" t="str">
        <f t="shared" si="17"/>
        <v>langoustine</v>
      </c>
      <c r="BN56" s="1071" t="s">
        <v>827</v>
      </c>
      <c r="BO56" s="1072" t="str">
        <f t="shared" si="18"/>
        <v>langoustine</v>
      </c>
      <c r="BP56" s="1073" t="s">
        <v>744</v>
      </c>
      <c r="BQ56" s="1074" t="s">
        <v>603</v>
      </c>
      <c r="BR56" s="1001" t="s">
        <v>675</v>
      </c>
      <c r="BT56" s="1823"/>
      <c r="BU56" s="1119" t="str">
        <f>"• Colonne "&amp;SUBSTITUTE(ADDRESS(1,COLUMN(BA56),4),"1","")</f>
        <v>• Colonne BA</v>
      </c>
      <c r="BV56" s="75" t="s">
        <v>828</v>
      </c>
      <c r="BW56" s="19"/>
      <c r="BX56" s="104"/>
      <c r="BZ56" s="1014"/>
      <c r="CA56" s="1014"/>
      <c r="CB56" s="1014"/>
      <c r="CC56" s="1014"/>
      <c r="CD56" s="1014"/>
      <c r="CE56" s="9">
        <v>1</v>
      </c>
    </row>
    <row r="57" spans="2:83" ht="21" customHeight="1">
      <c r="B57" s="1157" t="s">
        <v>829</v>
      </c>
      <c r="C57" s="85"/>
      <c r="D57" s="85"/>
      <c r="E57" s="85"/>
      <c r="F57" s="85"/>
      <c r="G57" s="85"/>
      <c r="H57" s="85"/>
      <c r="J57" s="1838"/>
      <c r="K57" s="1151"/>
      <c r="L57" s="1143" t="str" cm="1">
        <f t="array" ref="L57">IF(ROW()=ROW(L47),K50,INDEX(M47:M60,ROW()-ROW(L47)))</f>
        <v/>
      </c>
      <c r="M57" s="1144" t="str">
        <f>IF(OR(L57="",K49="",K49&lt;=0,N57=""),"",TRIM(MID(L57,LEN(N57)+1+IF(MID(L57,LEN(N57)+1,1)=" ",1,0),99999)))</f>
        <v/>
      </c>
      <c r="N57" s="1143" t="str">
        <f>IF(OR(O57="",O57=0,O57="0"),"",IF(LEN(O57)&lt;=K49,O57,IF(LEN(SUBSTITUTE(P57," ",""))=K49+1,LEFT(O57,K49),LEFT(O57,FIND("§",SUBSTITUTE(P57," ","§",LEN(P57)-LEN(SUBSTITUTE(P57," ",""))))-1))))</f>
        <v/>
      </c>
      <c r="O57" s="1143" t="str">
        <f t="shared" si="33"/>
        <v/>
      </c>
      <c r="P57" s="1143" t="str">
        <f>IF(OR(O57="",O57=0,O57="0"),"",LEFT(O57,K49+1))</f>
        <v/>
      </c>
      <c r="Q57" s="1145" t="str">
        <f t="shared" si="36"/>
        <v/>
      </c>
      <c r="R57" s="1146"/>
      <c r="S57" s="1147" t="str">
        <f>IF(LEN(TRIM(T57))&gt;0,MAX(S46:S56)+1,"")</f>
        <v/>
      </c>
      <c r="T57" s="1148"/>
      <c r="U57" s="1149" t="str">
        <f t="shared" si="34"/>
        <v/>
      </c>
      <c r="V57" s="1150" t="str">
        <f t="shared" si="35"/>
        <v/>
      </c>
      <c r="W57" s="19"/>
      <c r="X57" s="695" t="str">
        <f t="shared" si="32"/>
        <v>►</v>
      </c>
      <c r="Y57" s="1029" t="str">
        <f>Y26</f>
        <v>N NOM DE VOTRE RECETTE | collez la--FAMILLE| Auteur &gt; VOUS</v>
      </c>
      <c r="Z57" s="1030">
        <f>Z26</f>
        <v>1</v>
      </c>
      <c r="AA57" s="1029" t="str">
        <f>AA26</f>
        <v>coupe</v>
      </c>
      <c r="AB57" s="1031" t="str">
        <f>AB26</f>
        <v>Recette mère ► Desserts assiette</v>
      </c>
      <c r="AC57" s="41"/>
      <c r="AD57" s="6"/>
      <c r="AE57" s="22" t="str">
        <f t="shared" si="20"/>
        <v/>
      </c>
      <c r="AF57" s="50"/>
      <c r="AG57" s="711"/>
      <c r="AH57" s="732">
        <f>IF(OR(AI57="",AI57=0),0,AI57*IFERROR(_xlfn.XLOOKUP(AG57,AG84:AW84,AG85:AW85,"",0,1)*AF57*IF(AC57&gt;0,AC57,1),IFERROR(_xlfn.XLOOKUP(AG57,AG86:AW86,AG87:AW87,"",0,1)*AF57*IF(AC57&gt;0,AC57,1),0)))</f>
        <v>0</v>
      </c>
      <c r="AI57" s="712">
        <v>1</v>
      </c>
      <c r="AJ57" s="713"/>
      <c r="AK57" s="1261"/>
      <c r="AL57" s="1208">
        <f>IF(AH75=0,0,(AH57/AH75)*AM29*1000)</f>
        <v>0</v>
      </c>
      <c r="AM57" s="46">
        <f>IF(AH75=0,0,(AC57/AH75)*AM29)</f>
        <v>0</v>
      </c>
      <c r="AN57" s="734">
        <f>IF(AV25&lt;&gt;0,AC57*AI57*AH25,0)</f>
        <v>0</v>
      </c>
      <c r="AO57" s="771">
        <f t="shared" si="21"/>
        <v>0</v>
      </c>
      <c r="AP57" s="44" t="str">
        <f>IF(OR(AV25="",AV25=0,AH57=0),"",AH57*AI57*AH25)</f>
        <v/>
      </c>
      <c r="AQ57" s="388" t="str">
        <f>IF(AG57="","",IF(AP57="","",IF(AP57=0,0,IF(SUM(COUNTIF(AG84:AQ84,SUBSTITUTE(TRIM(AG57)," (s)","")),COUNTIF(AG86:AQ86,SUBSTITUTE(TRIM(AG57)," (s)","")),COUNTIF(AG85:AQ85,SUBSTITUTE(TRIM(AG57)," (s)","")),COUNTIF(AG87:AQ87,SUBSTITUTE(TRIM(AG57)," (s)","")))&gt;0,IF(ROUND(AP57,3)&gt;=1,ROUND(AP57,3)&amp;" L",ROUND(AP57*100,0)&amp;" cl"),IF(SUM(COUNTIF(AR84:AW84,SUBSTITUTE(TRIM(AG57)," (s)","")),COUNTIF(AR86:AW86,SUBSTITUTE(TRIM(AG57)," (s)","")),COUNTIF(AR85:AW85,SUBSTITUTE(TRIM(AG57)," (s)","")),COUNTIF(AR87:AW87,SUBSTITUTE(TRIM(AG57)," (s)","")))&gt;0,IF(ROUND(AP57,3)&gt;=1,ROUND(AP57,3)&amp;" Kg",ROUND(AP57*1000,0)&amp;" g"),"")))))</f>
        <v/>
      </c>
      <c r="AR57" s="379"/>
      <c r="AS57" s="714">
        <f t="shared" si="28"/>
        <v>0</v>
      </c>
      <c r="AT57" s="982">
        <f t="shared" si="22"/>
        <v>0</v>
      </c>
      <c r="AU57" s="768"/>
      <c r="AV57" s="769"/>
      <c r="AW57" s="770"/>
      <c r="AX57" s="19"/>
      <c r="AY57" s="19"/>
      <c r="AZ57" s="1068">
        <v>29</v>
      </c>
      <c r="BA57" s="1069"/>
      <c r="BB57" s="1282" t="str">
        <f t="shared" si="12"/>
        <v/>
      </c>
      <c r="BC57" s="1283" t="str" cm="1">
        <f t="array" ref="BC57">IF(BJ57="","",IFERROR(_xlfn.TEXTJOIN(" • ",TRUE,_xlfn.UNIQUE(_xlfn._xlws.FILTER("⚠ "&amp;BQ29:BQ489,(BO29:BO489&lt;&gt;"")*ISNUMBER(SEARCH(" "&amp;BO29:BO489&amp;" "," "&amp;BJ57&amp;" "))))),""))</f>
        <v/>
      </c>
      <c r="BD57" s="1070" t="str">
        <f t="shared" si="23"/>
        <v>langoustines</v>
      </c>
      <c r="BE57" s="1070" t="str">
        <f t="shared" si="24"/>
        <v>⚠ Crustacés</v>
      </c>
      <c r="BF57" s="1070" t="str">
        <f t="shared" si="25"/>
        <v/>
      </c>
      <c r="BG57" s="1070" t="str">
        <f t="shared" si="13"/>
        <v/>
      </c>
      <c r="BH57" s="1070" t="str">
        <f t="shared" si="14"/>
        <v/>
      </c>
      <c r="BI57" s="1070" t="str">
        <f t="shared" si="26"/>
        <v/>
      </c>
      <c r="BJ57" s="1070" t="str">
        <f t="shared" si="15"/>
        <v/>
      </c>
      <c r="BK57" s="1070" t="str">
        <f t="shared" si="27"/>
        <v>langoustines</v>
      </c>
      <c r="BL57" s="1070" t="str">
        <f t="shared" si="16"/>
        <v>langoustines</v>
      </c>
      <c r="BM57" s="1070" t="str">
        <f t="shared" si="17"/>
        <v>langoustines</v>
      </c>
      <c r="BN57" s="1071" t="s">
        <v>830</v>
      </c>
      <c r="BO57" s="1072" t="str">
        <f t="shared" si="18"/>
        <v>langoustines</v>
      </c>
      <c r="BP57" s="1073" t="s">
        <v>744</v>
      </c>
      <c r="BQ57" s="1074" t="s">
        <v>603</v>
      </c>
      <c r="BR57" s="1001" t="s">
        <v>675</v>
      </c>
      <c r="BT57" s="1823"/>
      <c r="BU57" s="1119" t="str">
        <f>"• Colonne "&amp;SUBSTITUTE(ADDRESS(1,COLUMN(BB57),4),"1","")</f>
        <v>• Colonne BB</v>
      </c>
      <c r="BV57" s="75" t="s">
        <v>831</v>
      </c>
      <c r="BW57" s="19"/>
      <c r="BX57" s="104"/>
      <c r="BZ57" s="1014"/>
      <c r="CA57" s="1014"/>
      <c r="CB57" s="1014"/>
      <c r="CC57" s="1014"/>
      <c r="CD57" s="1014"/>
      <c r="CE57" s="9">
        <v>1</v>
      </c>
    </row>
    <row r="58" spans="2:83" ht="21" customHeight="1">
      <c r="B58" s="973" t="s">
        <v>832</v>
      </c>
      <c r="C58" s="85"/>
      <c r="D58" s="85"/>
      <c r="E58" s="85"/>
      <c r="F58" s="85"/>
      <c r="G58" s="85"/>
      <c r="H58" s="85"/>
      <c r="J58" s="1838"/>
      <c r="K58" s="1151"/>
      <c r="L58" s="1143" t="str" cm="1">
        <f t="array" ref="L58">IF(ROW()=ROW(L47),K50,INDEX(M47:M60,ROW()-ROW(L47)))</f>
        <v/>
      </c>
      <c r="M58" s="1144" t="str">
        <f>IF(OR(L58="",K49="",K49&lt;=0,N58=""),"",TRIM(MID(L58,LEN(N58)+1+IF(MID(L58,LEN(N58)+1,1)=" ",1,0),99999)))</f>
        <v/>
      </c>
      <c r="N58" s="1143" t="str">
        <f>IF(OR(O58="",O58=0,O58="0"),"",IF(LEN(O58)&lt;=K49,O58,IF(LEN(SUBSTITUTE(P58," ",""))=K49+1,LEFT(O58,K49),LEFT(O58,FIND("§",SUBSTITUTE(P58," ","§",LEN(P58)-LEN(SUBSTITUTE(P58," ",""))))-1))))</f>
        <v/>
      </c>
      <c r="O58" s="1143" t="str">
        <f t="shared" si="33"/>
        <v/>
      </c>
      <c r="P58" s="1143" t="str">
        <f>IF(OR(O58="",O58=0,O58="0"),"",LEFT(O58,K49+1))</f>
        <v/>
      </c>
      <c r="Q58" s="1145" t="str">
        <f t="shared" si="36"/>
        <v/>
      </c>
      <c r="R58" s="1146"/>
      <c r="S58" s="1147" t="str">
        <f>IF(LEN(TRIM(T58))&gt;0,MAX(S46:S57)+1,"")</f>
        <v/>
      </c>
      <c r="T58" s="1148"/>
      <c r="U58" s="1149" t="str">
        <f t="shared" si="34"/>
        <v/>
      </c>
      <c r="V58" s="1150" t="str">
        <f t="shared" si="35"/>
        <v/>
      </c>
      <c r="W58" s="19"/>
      <c r="X58" s="695" t="str">
        <f t="shared" si="32"/>
        <v>►</v>
      </c>
      <c r="Y58" s="1029" t="str">
        <f>Y26</f>
        <v>N NOM DE VOTRE RECETTE | collez la--FAMILLE| Auteur &gt; VOUS</v>
      </c>
      <c r="Z58" s="1030">
        <f>Z26</f>
        <v>1</v>
      </c>
      <c r="AA58" s="1029" t="str">
        <f>AA26</f>
        <v>coupe</v>
      </c>
      <c r="AB58" s="1031" t="str">
        <f>AB26</f>
        <v>Recette mère ► Desserts assiette</v>
      </c>
      <c r="AC58" s="41"/>
      <c r="AD58" s="6"/>
      <c r="AE58" s="22" t="str">
        <f t="shared" si="20"/>
        <v/>
      </c>
      <c r="AF58" s="50"/>
      <c r="AG58" s="711"/>
      <c r="AH58" s="732">
        <f>IF(OR(AI58="",AI58=0),0,AI58*IFERROR(_xlfn.XLOOKUP(AG58,AG84:AW84,AG85:AW85,"",0,1)*AF58*IF(AC58&gt;0,AC58,1),IFERROR(_xlfn.XLOOKUP(AG58,AG86:AW86,AG87:AW87,"",0,1)*AF58*IF(AC58&gt;0,AC58,1),0)))</f>
        <v>0</v>
      </c>
      <c r="AI58" s="712">
        <v>1</v>
      </c>
      <c r="AJ58" s="713"/>
      <c r="AK58" s="1261"/>
      <c r="AL58" s="1208">
        <f>IF(AH75=0,0,(AH58/AH75)*AM29*1000)</f>
        <v>0</v>
      </c>
      <c r="AM58" s="46">
        <f>IF(AH75=0,0,(AC58/AH75)*AM29)</f>
        <v>0</v>
      </c>
      <c r="AN58" s="735">
        <f>IF(AV25&lt;&gt;0,AC58*AI58*AH25,0)</f>
        <v>0</v>
      </c>
      <c r="AO58" s="772">
        <f t="shared" si="21"/>
        <v>0</v>
      </c>
      <c r="AP58" s="44" t="str">
        <f>IF(OR(AV25="",AV25=0,AH58=0),"",AH58*AI58*AH25)</f>
        <v/>
      </c>
      <c r="AQ58" s="388" t="str">
        <f>IF(AG58="","",IF(AP58="","",IF(AP58=0,0,IF(SUM(COUNTIF(AG84:AQ84,SUBSTITUTE(TRIM(AG58)," (s)","")),COUNTIF(AG86:AQ86,SUBSTITUTE(TRIM(AG58)," (s)","")),COUNTIF(AG85:AQ85,SUBSTITUTE(TRIM(AG58)," (s)","")),COUNTIF(AG87:AQ87,SUBSTITUTE(TRIM(AG58)," (s)","")))&gt;0,IF(ROUND(AP58,3)&gt;=1,ROUND(AP58,3)&amp;" L",ROUND(AP58*100,0)&amp;" cl"),IF(SUM(COUNTIF(AR84:AW84,SUBSTITUTE(TRIM(AG58)," (s)","")),COUNTIF(AR86:AW86,SUBSTITUTE(TRIM(AG58)," (s)","")),COUNTIF(AR85:AW85,SUBSTITUTE(TRIM(AG58)," (s)","")),COUNTIF(AR87:AW87,SUBSTITUTE(TRIM(AG58)," (s)","")))&gt;0,IF(ROUND(AP58,3)&gt;=1,ROUND(AP58,3)&amp;" Kg",ROUND(AP58*1000,0)&amp;" g"),"")))))</f>
        <v/>
      </c>
      <c r="AR58" s="379"/>
      <c r="AS58" s="714">
        <f t="shared" si="28"/>
        <v>0</v>
      </c>
      <c r="AT58" s="982">
        <f t="shared" si="22"/>
        <v>0</v>
      </c>
      <c r="AU58" s="768"/>
      <c r="AV58" s="769"/>
      <c r="AW58" s="770"/>
      <c r="AX58" s="19"/>
      <c r="AY58" s="19"/>
      <c r="AZ58" s="1068">
        <v>30</v>
      </c>
      <c r="BA58" s="1069"/>
      <c r="BB58" s="1282" t="str">
        <f t="shared" si="12"/>
        <v/>
      </c>
      <c r="BC58" s="1283" t="str" cm="1">
        <f t="array" ref="BC58">IF(BJ58="","",IFERROR(_xlfn.TEXTJOIN(" • ",TRUE,_xlfn.UNIQUE(_xlfn._xlws.FILTER("⚠ "&amp;BQ29:BQ489,(BO29:BO489&lt;&gt;"")*ISNUMBER(SEARCH(" "&amp;BO29:BO489&amp;" "," "&amp;BJ58&amp;" "))))),""))</f>
        <v/>
      </c>
      <c r="BD58" s="1070" t="str">
        <f t="shared" si="23"/>
        <v>lobster</v>
      </c>
      <c r="BE58" s="1070" t="str">
        <f t="shared" si="24"/>
        <v>⚠ Crustacés</v>
      </c>
      <c r="BF58" s="1070" t="str">
        <f t="shared" si="25"/>
        <v/>
      </c>
      <c r="BG58" s="1070" t="str">
        <f t="shared" si="13"/>
        <v/>
      </c>
      <c r="BH58" s="1070" t="str">
        <f t="shared" si="14"/>
        <v/>
      </c>
      <c r="BI58" s="1070" t="str">
        <f t="shared" si="26"/>
        <v/>
      </c>
      <c r="BJ58" s="1070" t="str">
        <f t="shared" si="15"/>
        <v/>
      </c>
      <c r="BK58" s="1070" t="str">
        <f t="shared" si="27"/>
        <v>lobster</v>
      </c>
      <c r="BL58" s="1070" t="str">
        <f t="shared" si="16"/>
        <v>lobster</v>
      </c>
      <c r="BM58" s="1070" t="str">
        <f t="shared" si="17"/>
        <v>lobster</v>
      </c>
      <c r="BN58" s="1071" t="s">
        <v>833</v>
      </c>
      <c r="BO58" s="1072" t="str">
        <f t="shared" si="18"/>
        <v>lobster</v>
      </c>
      <c r="BP58" s="1073" t="s">
        <v>744</v>
      </c>
      <c r="BQ58" s="1074" t="s">
        <v>603</v>
      </c>
      <c r="BR58" s="1001" t="s">
        <v>675</v>
      </c>
      <c r="BT58" s="1825"/>
      <c r="BU58" s="1153" t="str">
        <f>"• Colonne "&amp;SUBSTITUTE(ADDRESS(1,COLUMN(BN58),4),"1","")</f>
        <v>• Colonne BN</v>
      </c>
      <c r="BV58" s="1099" t="s">
        <v>834</v>
      </c>
      <c r="BW58" s="1100"/>
      <c r="BX58" s="1101"/>
      <c r="BZ58" s="1014"/>
      <c r="CA58" s="1014"/>
      <c r="CB58" s="1014"/>
      <c r="CC58" s="1014"/>
      <c r="CD58" s="1014"/>
      <c r="CE58" s="9">
        <v>1</v>
      </c>
    </row>
    <row r="59" spans="2:83" ht="21" customHeight="1">
      <c r="B59" s="973" t="s">
        <v>835</v>
      </c>
      <c r="C59" s="85"/>
      <c r="D59" s="85"/>
      <c r="E59" s="85"/>
      <c r="F59" s="85"/>
      <c r="G59" s="85"/>
      <c r="H59" s="85"/>
      <c r="J59" s="1838"/>
      <c r="K59" s="1151"/>
      <c r="L59" s="1143" t="str" cm="1">
        <f t="array" ref="L59">IF(ROW()=ROW(L47),K50,INDEX(M47:M60,ROW()-ROW(L47)))</f>
        <v/>
      </c>
      <c r="M59" s="1144" t="str">
        <f>IF(OR(L59="",K49="",K49&lt;=0,N59=""),"",TRIM(MID(L59,LEN(N59)+1+IF(MID(L59,LEN(N59)+1,1)=" ",1,0),99999)))</f>
        <v/>
      </c>
      <c r="N59" s="1143" t="str">
        <f>IF(OR(O59="",O59=0,O59="0"),"",IF(LEN(O59)&lt;=K49,O59,IF(LEN(SUBSTITUTE(P59," ",""))=K49+1,LEFT(O59,K49),LEFT(O59,FIND("§",SUBSTITUTE(P59," ","§",LEN(P59)-LEN(SUBSTITUTE(P59," ",""))))-1))))</f>
        <v/>
      </c>
      <c r="O59" s="1143" t="str">
        <f t="shared" si="33"/>
        <v/>
      </c>
      <c r="P59" s="1143" t="str">
        <f>IF(OR(O59="",O59=0,O59="0"),"",LEFT(O59,K49+1))</f>
        <v/>
      </c>
      <c r="Q59" s="1145" t="str">
        <f t="shared" si="36"/>
        <v/>
      </c>
      <c r="R59" s="1146"/>
      <c r="S59" s="1147" t="str">
        <f>IF(LEN(TRIM(T59))&gt;0,MAX(S46:S58)+1,"")</f>
        <v/>
      </c>
      <c r="T59" s="1148"/>
      <c r="U59" s="1149" t="str">
        <f t="shared" si="34"/>
        <v/>
      </c>
      <c r="V59" s="1150" t="str">
        <f t="shared" si="35"/>
        <v/>
      </c>
      <c r="W59" s="19"/>
      <c r="X59" s="695" t="str">
        <f t="shared" si="32"/>
        <v>►</v>
      </c>
      <c r="Y59" s="1029" t="str">
        <f>Y26</f>
        <v>N NOM DE VOTRE RECETTE | collez la--FAMILLE| Auteur &gt; VOUS</v>
      </c>
      <c r="Z59" s="1030">
        <f>Z26</f>
        <v>1</v>
      </c>
      <c r="AA59" s="1029" t="str">
        <f>AA26</f>
        <v>coupe</v>
      </c>
      <c r="AB59" s="1031" t="str">
        <f>AB26</f>
        <v>Recette mère ► Desserts assiette</v>
      </c>
      <c r="AC59" s="41"/>
      <c r="AD59" s="6"/>
      <c r="AE59" s="22" t="str">
        <f t="shared" si="20"/>
        <v/>
      </c>
      <c r="AF59" s="50"/>
      <c r="AG59" s="711"/>
      <c r="AH59" s="732">
        <f>IF(OR(AI59="",AI59=0),0,AI59*IFERROR(_xlfn.XLOOKUP(AG59,AG84:AW84,AG85:AW85,"",0,1)*AF59*IF(AC59&gt;0,AC59,1),IFERROR(_xlfn.XLOOKUP(AG59,AG86:AW86,AG87:AW87,"",0,1)*AF59*IF(AC59&gt;0,AC59,1),0)))</f>
        <v>0</v>
      </c>
      <c r="AI59" s="712">
        <v>1</v>
      </c>
      <c r="AJ59" s="713"/>
      <c r="AK59" s="1261"/>
      <c r="AL59" s="1208">
        <f>IF(AH75=0,0,(AH59/AH75)*AM29*1000)</f>
        <v>0</v>
      </c>
      <c r="AM59" s="46">
        <f>IF(AH75=0,0,(AC59/AH75)*AM29)</f>
        <v>0</v>
      </c>
      <c r="AN59" s="734">
        <f>IF(AV25&lt;&gt;0,AC59*AI59*AH25,0)</f>
        <v>0</v>
      </c>
      <c r="AO59" s="771">
        <f t="shared" si="21"/>
        <v>0</v>
      </c>
      <c r="AP59" s="44" t="str">
        <f>IF(OR(AV25="",AV25=0,AH59=0),"",AH59*AI59*AH25)</f>
        <v/>
      </c>
      <c r="AQ59" s="388" t="str">
        <f>IF(AG59="","",IF(AP59="","",IF(AP59=0,0,IF(SUM(COUNTIF(AG84:AQ84,SUBSTITUTE(TRIM(AG59)," (s)","")),COUNTIF(AG86:AQ86,SUBSTITUTE(TRIM(AG59)," (s)","")),COUNTIF(AG85:AQ85,SUBSTITUTE(TRIM(AG59)," (s)","")),COUNTIF(AG87:AQ87,SUBSTITUTE(TRIM(AG59)," (s)","")))&gt;0,IF(ROUND(AP59,3)&gt;=1,ROUND(AP59,3)&amp;" L",ROUND(AP59*100,0)&amp;" cl"),IF(SUM(COUNTIF(AR84:AW84,SUBSTITUTE(TRIM(AG59)," (s)","")),COUNTIF(AR86:AW86,SUBSTITUTE(TRIM(AG59)," (s)","")),COUNTIF(AR85:AW85,SUBSTITUTE(TRIM(AG59)," (s)","")),COUNTIF(AR87:AW87,SUBSTITUTE(TRIM(AG59)," (s)","")))&gt;0,IF(ROUND(AP59,3)&gt;=1,ROUND(AP59,3)&amp;" Kg",ROUND(AP59*1000,0)&amp;" g"),"")))))</f>
        <v/>
      </c>
      <c r="AR59" s="379"/>
      <c r="AS59" s="714">
        <f t="shared" si="28"/>
        <v>0</v>
      </c>
      <c r="AT59" s="982">
        <f t="shared" si="22"/>
        <v>0</v>
      </c>
      <c r="AU59" s="768"/>
      <c r="AV59" s="769"/>
      <c r="AW59" s="770"/>
      <c r="AX59" s="19"/>
      <c r="AY59" s="19"/>
      <c r="AZ59" s="1068">
        <v>31</v>
      </c>
      <c r="BA59" s="1069"/>
      <c r="BB59" s="1282" t="str">
        <f t="shared" si="12"/>
        <v/>
      </c>
      <c r="BC59" s="1283" t="str" cm="1">
        <f t="array" ref="BC59">IF(BJ59="","",IFERROR(_xlfn.TEXTJOIN(" • ",TRUE,_xlfn.UNIQUE(_xlfn._xlws.FILTER("⚠ "&amp;BQ29:BQ489,(BO29:BO489&lt;&gt;"")*ISNUMBER(SEARCH(" "&amp;BO29:BO489&amp;" "," "&amp;BJ59&amp;" "))))),""))</f>
        <v/>
      </c>
      <c r="BD59" s="1070" t="str">
        <f t="shared" si="23"/>
        <v>prawn</v>
      </c>
      <c r="BE59" s="1070" t="str">
        <f t="shared" si="24"/>
        <v>⚠ Crustacés</v>
      </c>
      <c r="BF59" s="1070" t="str">
        <f t="shared" si="25"/>
        <v/>
      </c>
      <c r="BG59" s="1070" t="str">
        <f t="shared" si="13"/>
        <v/>
      </c>
      <c r="BH59" s="1070" t="str">
        <f t="shared" si="14"/>
        <v/>
      </c>
      <c r="BI59" s="1070" t="str">
        <f t="shared" si="26"/>
        <v/>
      </c>
      <c r="BJ59" s="1070" t="str">
        <f t="shared" si="15"/>
        <v/>
      </c>
      <c r="BK59" s="1070" t="str">
        <f t="shared" si="27"/>
        <v>prawn</v>
      </c>
      <c r="BL59" s="1070" t="str">
        <f t="shared" si="16"/>
        <v>prawn</v>
      </c>
      <c r="BM59" s="1070" t="str">
        <f t="shared" si="17"/>
        <v>prawn</v>
      </c>
      <c r="BN59" s="1071" t="s">
        <v>836</v>
      </c>
      <c r="BO59" s="1072" t="str">
        <f t="shared" si="18"/>
        <v>prawn</v>
      </c>
      <c r="BP59" s="1073" t="s">
        <v>744</v>
      </c>
      <c r="BQ59" s="1074" t="s">
        <v>603</v>
      </c>
      <c r="BR59" s="1001" t="s">
        <v>675</v>
      </c>
      <c r="BT59" s="1826" t="s">
        <v>837</v>
      </c>
      <c r="BU59" s="1111" t="s">
        <v>838</v>
      </c>
      <c r="BV59" s="1111"/>
      <c r="BW59" s="1112"/>
      <c r="BX59" s="1158"/>
      <c r="BZ59" s="1014"/>
      <c r="CA59" s="1014"/>
      <c r="CB59" s="1014"/>
      <c r="CC59" s="1014"/>
      <c r="CD59" s="1014"/>
      <c r="CE59" s="9">
        <v>1</v>
      </c>
    </row>
    <row r="60" spans="2:83" ht="21" customHeight="1">
      <c r="B60" s="973" t="s">
        <v>839</v>
      </c>
      <c r="C60" s="85"/>
      <c r="D60" s="973"/>
      <c r="E60" s="973"/>
      <c r="F60" s="85"/>
      <c r="G60" s="85"/>
      <c r="H60" s="85"/>
      <c r="J60" s="1838"/>
      <c r="K60" s="1151"/>
      <c r="L60" s="1143" t="str" cm="1">
        <f t="array" ref="L60">IF(ROW()=ROW(L47),K50,INDEX(M47:M60,ROW()-ROW(L47)))</f>
        <v/>
      </c>
      <c r="M60" s="1144" t="str">
        <f>IF(OR(L60="",K49="",K49&lt;=0,N60=""),"",TRIM(MID(L60,LEN(N60)+1+IF(MID(L60,LEN(N60)+1,1)=" ",1,0),99999)))</f>
        <v/>
      </c>
      <c r="N60" s="1143" t="str">
        <f>IF(OR(O60="",O60=0,O60="0"),"",IF(LEN(O60)&lt;=K49,O60,IF(LEN(SUBSTITUTE(P60," ",""))=K49+1,LEFT(O60,K49),LEFT(O60,FIND("§",SUBSTITUTE(P60," ","§",LEN(P60)-LEN(SUBSTITUTE(P60," ",""))))-1))))</f>
        <v/>
      </c>
      <c r="O60" s="1143" t="str">
        <f t="shared" si="33"/>
        <v/>
      </c>
      <c r="P60" s="1143" t="str">
        <f>IF(OR(O60="",O60=0,O60="0"),"",LEFT(O60,K49+1))</f>
        <v/>
      </c>
      <c r="Q60" s="1145" t="str">
        <f t="shared" si="36"/>
        <v/>
      </c>
      <c r="R60" s="1146"/>
      <c r="S60" s="1147" t="str">
        <f>IF(LEN(TRIM(T60))&gt;0,MAX(S46:S59)+1,"")</f>
        <v/>
      </c>
      <c r="T60" s="1148"/>
      <c r="U60" s="1149" t="str">
        <f t="shared" si="34"/>
        <v/>
      </c>
      <c r="V60" s="1150" t="str">
        <f t="shared" si="35"/>
        <v/>
      </c>
      <c r="W60" s="19"/>
      <c r="X60" s="695" t="str">
        <f t="shared" si="32"/>
        <v>►</v>
      </c>
      <c r="Y60" s="1029" t="str">
        <f>Y26</f>
        <v>N NOM DE VOTRE RECETTE | collez la--FAMILLE| Auteur &gt; VOUS</v>
      </c>
      <c r="Z60" s="1030">
        <f>Z26</f>
        <v>1</v>
      </c>
      <c r="AA60" s="1029" t="str">
        <f>AA26</f>
        <v>coupe</v>
      </c>
      <c r="AB60" s="1031" t="str">
        <f>AB26</f>
        <v>Recette mère ► Desserts assiette</v>
      </c>
      <c r="AC60" s="41"/>
      <c r="AD60" s="6"/>
      <c r="AE60" s="22" t="str">
        <f t="shared" si="20"/>
        <v/>
      </c>
      <c r="AF60" s="50"/>
      <c r="AG60" s="711"/>
      <c r="AH60" s="732">
        <f>IF(OR(AI60="",AI60=0),0,AI60*IFERROR(_xlfn.XLOOKUP(AG60,AG84:AW84,AG85:AW85,"",0,1)*AF60*IF(AC60&gt;0,AC60,1),IFERROR(_xlfn.XLOOKUP(AG60,AG86:AW86,AG87:AW87,"",0,1)*AF60*IF(AC60&gt;0,AC60,1),0)))</f>
        <v>0</v>
      </c>
      <c r="AI60" s="712">
        <v>1</v>
      </c>
      <c r="AJ60" s="713"/>
      <c r="AK60" s="1261"/>
      <c r="AL60" s="1208">
        <f>IF(AH75=0,0,(AH60/AH75)*AM29*1000)</f>
        <v>0</v>
      </c>
      <c r="AM60" s="46">
        <f>IF(AH75=0,0,(AC60/AH75)*AM29)</f>
        <v>0</v>
      </c>
      <c r="AN60" s="735">
        <f>IF(AV25&lt;&gt;0,AC60*AI60*AH25,0)</f>
        <v>0</v>
      </c>
      <c r="AO60" s="772">
        <f t="shared" si="21"/>
        <v>0</v>
      </c>
      <c r="AP60" s="44" t="str">
        <f>IF(OR(AV25="",AV25=0,AH60=0),"",AH60*AI60*AH25)</f>
        <v/>
      </c>
      <c r="AQ60" s="388" t="str">
        <f>IF(AG60="","",IF(AP60="","",IF(AP60=0,0,IF(SUM(COUNTIF(AG84:AQ84,SUBSTITUTE(TRIM(AG60)," (s)","")),COUNTIF(AG86:AQ86,SUBSTITUTE(TRIM(AG60)," (s)","")),COUNTIF(AG85:AQ85,SUBSTITUTE(TRIM(AG60)," (s)","")),COUNTIF(AG87:AQ87,SUBSTITUTE(TRIM(AG60)," (s)","")))&gt;0,IF(ROUND(AP60,3)&gt;=1,ROUND(AP60,3)&amp;" L",ROUND(AP60*100,0)&amp;" cl"),IF(SUM(COUNTIF(AR84:AW84,SUBSTITUTE(TRIM(AG60)," (s)","")),COUNTIF(AR86:AW86,SUBSTITUTE(TRIM(AG60)," (s)","")),COUNTIF(AR85:AW85,SUBSTITUTE(TRIM(AG60)," (s)","")),COUNTIF(AR87:AW87,SUBSTITUTE(TRIM(AG60)," (s)","")))&gt;0,IF(ROUND(AP60,3)&gt;=1,ROUND(AP60,3)&amp;" Kg",ROUND(AP60*1000,0)&amp;" g"),"")))))</f>
        <v/>
      </c>
      <c r="AR60" s="379"/>
      <c r="AS60" s="714">
        <f t="shared" si="28"/>
        <v>0</v>
      </c>
      <c r="AT60" s="982">
        <f t="shared" si="22"/>
        <v>0</v>
      </c>
      <c r="AU60" s="768"/>
      <c r="AV60" s="769"/>
      <c r="AW60" s="770"/>
      <c r="AX60" s="19"/>
      <c r="AY60" s="19"/>
      <c r="AZ60" s="1068">
        <v>32</v>
      </c>
      <c r="BA60" s="1069"/>
      <c r="BB60" s="1282" t="str">
        <f t="shared" si="12"/>
        <v/>
      </c>
      <c r="BC60" s="1283" t="str" cm="1">
        <f t="array" ref="BC60">IF(BJ60="","",IFERROR(_xlfn.TEXTJOIN(" • ",TRUE,_xlfn.UNIQUE(_xlfn._xlws.FILTER("⚠ "&amp;BQ29:BQ489,(BO29:BO489&lt;&gt;"")*ISNUMBER(SEARCH(" "&amp;BO29:BO489&amp;" "," "&amp;BJ60&amp;" "))))),""))</f>
        <v/>
      </c>
      <c r="BD60" s="1070" t="str">
        <f t="shared" si="23"/>
        <v>shrimp</v>
      </c>
      <c r="BE60" s="1070" t="str">
        <f t="shared" si="24"/>
        <v>⚠ Crustacés</v>
      </c>
      <c r="BF60" s="1070" t="str">
        <f t="shared" si="25"/>
        <v/>
      </c>
      <c r="BG60" s="1070" t="str">
        <f t="shared" si="13"/>
        <v/>
      </c>
      <c r="BH60" s="1070" t="str">
        <f t="shared" si="14"/>
        <v/>
      </c>
      <c r="BI60" s="1070" t="str">
        <f t="shared" si="26"/>
        <v/>
      </c>
      <c r="BJ60" s="1070" t="str">
        <f t="shared" si="15"/>
        <v/>
      </c>
      <c r="BK60" s="1070" t="str">
        <f t="shared" si="27"/>
        <v>shrimp</v>
      </c>
      <c r="BL60" s="1070" t="str">
        <f t="shared" si="16"/>
        <v>shrimp</v>
      </c>
      <c r="BM60" s="1070" t="str">
        <f t="shared" si="17"/>
        <v>shrimp</v>
      </c>
      <c r="BN60" s="1071" t="s">
        <v>840</v>
      </c>
      <c r="BO60" s="1072" t="str">
        <f t="shared" si="18"/>
        <v>shrimp</v>
      </c>
      <c r="BP60" s="1073" t="s">
        <v>744</v>
      </c>
      <c r="BQ60" s="1074" t="s">
        <v>603</v>
      </c>
      <c r="BR60" s="1001" t="s">
        <v>675</v>
      </c>
      <c r="BT60" s="1827"/>
      <c r="BU60" s="75" t="s">
        <v>841</v>
      </c>
      <c r="BV60" s="75"/>
      <c r="BW60" s="19"/>
      <c r="BX60" s="104"/>
      <c r="BZ60" s="1014"/>
      <c r="CA60" s="1014"/>
      <c r="CB60" s="1014"/>
      <c r="CC60" s="1014"/>
      <c r="CD60" s="1014"/>
      <c r="CE60" s="9">
        <v>1</v>
      </c>
    </row>
    <row r="61" spans="2:83" ht="21" customHeight="1">
      <c r="B61" s="85"/>
      <c r="C61" s="85"/>
      <c r="D61" s="1014"/>
      <c r="E61" s="1014"/>
      <c r="F61" s="85"/>
      <c r="G61" s="85"/>
      <c r="H61" s="85"/>
      <c r="J61" s="1838"/>
      <c r="K61" s="1142" t="str">
        <f>IF(TRIM(SUBSTITUTE(R48,CHAR(160),""))="","",R48)</f>
        <v>FAITES UN ESSAIS</v>
      </c>
      <c r="L61" s="1143" t="str" cm="1">
        <f t="array" ref="L61">IF(ROW()=ROW(L61),K64,INDEX(M61:M74,ROW()-ROW(L61)))</f>
        <v>FAITES UN ESSAIS</v>
      </c>
      <c r="M61" s="1144" t="str">
        <f>IF(OR(L61="",K63="",K63&lt;=0,N61=""),"",TRIM(MID(L61,LEN(N61)+1+IF(MID(L61,LEN(N61)+1,1)=" ",1,0),99999)))</f>
        <v/>
      </c>
      <c r="N61" s="1143" t="str">
        <f>IF(OR(O61="",O61=0,O61="0"),"",IF(LEN(O61)&lt;=K63,O61,IF(LEN(SUBSTITUTE(P61," ",""))=K63+1,LEFT(O61,K63),LEFT(O61,FIND("§",SUBSTITUTE(P61," ","§",LEN(P61)-LEN(SUBSTITUTE(P61," ",""))))-1))))</f>
        <v>FAITES UN ESSAIS</v>
      </c>
      <c r="O61" s="1143" t="str">
        <f t="shared" si="33"/>
        <v>FAITES UN ESSAIS</v>
      </c>
      <c r="P61" s="1143" t="str">
        <f>IF(OR(O61="",O61=0,O61="0"),"",LEFT(O61,K63+1))</f>
        <v>FAITES UN ESSAIS</v>
      </c>
      <c r="Q61" s="1145" t="str">
        <f t="shared" si="36"/>
        <v/>
      </c>
      <c r="R61" s="1146"/>
      <c r="S61" s="1147" t="str">
        <f>IF(LEN(TRIM(T61))&gt;0,MAX(S46:S60)+1,"")</f>
        <v/>
      </c>
      <c r="T61" s="1148"/>
      <c r="U61" s="1149" t="str">
        <f t="shared" si="34"/>
        <v/>
      </c>
      <c r="V61" s="1150" t="str">
        <f t="shared" si="35"/>
        <v/>
      </c>
      <c r="W61" s="19"/>
      <c r="X61" s="695" t="str">
        <f t="shared" si="32"/>
        <v>►</v>
      </c>
      <c r="Y61" s="1029" t="str">
        <f>Y26</f>
        <v>N NOM DE VOTRE RECETTE | collez la--FAMILLE| Auteur &gt; VOUS</v>
      </c>
      <c r="Z61" s="1030">
        <f>Z26</f>
        <v>1</v>
      </c>
      <c r="AA61" s="1029" t="str">
        <f>AA26</f>
        <v>coupe</v>
      </c>
      <c r="AB61" s="1031" t="str">
        <f>AB26</f>
        <v>Recette mère ► Desserts assiette</v>
      </c>
      <c r="AC61" s="41"/>
      <c r="AD61" s="6"/>
      <c r="AE61" s="22" t="str">
        <f t="shared" si="20"/>
        <v/>
      </c>
      <c r="AF61" s="50"/>
      <c r="AG61" s="711"/>
      <c r="AH61" s="732">
        <f>IF(OR(AI61="",AI61=0),0,AI61*IFERROR(_xlfn.XLOOKUP(AG61,AG84:AW84,AG85:AW85,"",0,1)*AF61*IF(AC61&gt;0,AC61,1),IFERROR(_xlfn.XLOOKUP(AG61,AG86:AW86,AG87:AW87,"",0,1)*AF61*IF(AC61&gt;0,AC61,1),0)))</f>
        <v>0</v>
      </c>
      <c r="AI61" s="712">
        <v>1</v>
      </c>
      <c r="AJ61" s="713"/>
      <c r="AK61" s="1261"/>
      <c r="AL61" s="1208">
        <f>IF(AH75=0,0,(AH61/AH75)*AM29*1000)</f>
        <v>0</v>
      </c>
      <c r="AM61" s="46">
        <f>IF(AH75=0,0,(AC61/AH75)*AM29)</f>
        <v>0</v>
      </c>
      <c r="AN61" s="734">
        <f>IF(AV25&lt;&gt;0,AC61*AI61*AH25,0)</f>
        <v>0</v>
      </c>
      <c r="AO61" s="771">
        <f t="shared" si="21"/>
        <v>0</v>
      </c>
      <c r="AP61" s="44" t="str">
        <f>IF(OR(AV25="",AV25=0,AH61=0),"",AH61*AI61*AH25)</f>
        <v/>
      </c>
      <c r="AQ61" s="388" t="str">
        <f>IF(AG61="","",IF(AP61="","",IF(AP61=0,0,IF(SUM(COUNTIF(AG84:AQ84,SUBSTITUTE(TRIM(AG61)," (s)","")),COUNTIF(AG86:AQ86,SUBSTITUTE(TRIM(AG61)," (s)","")),COUNTIF(AG85:AQ85,SUBSTITUTE(TRIM(AG61)," (s)","")),COUNTIF(AG87:AQ87,SUBSTITUTE(TRIM(AG61)," (s)","")))&gt;0,IF(ROUND(AP61,3)&gt;=1,ROUND(AP61,3)&amp;" L",ROUND(AP61*100,0)&amp;" cl"),IF(SUM(COUNTIF(AR84:AW84,SUBSTITUTE(TRIM(AG61)," (s)","")),COUNTIF(AR86:AW86,SUBSTITUTE(TRIM(AG61)," (s)","")),COUNTIF(AR85:AW85,SUBSTITUTE(TRIM(AG61)," (s)","")),COUNTIF(AR87:AW87,SUBSTITUTE(TRIM(AG61)," (s)","")))&gt;0,IF(ROUND(AP61,3)&gt;=1,ROUND(AP61,3)&amp;" Kg",ROUND(AP61*1000,0)&amp;" g"),"")))))</f>
        <v/>
      </c>
      <c r="AR61" s="379"/>
      <c r="AS61" s="714">
        <f t="shared" si="28"/>
        <v>0</v>
      </c>
      <c r="AT61" s="982">
        <f t="shared" si="22"/>
        <v>0</v>
      </c>
      <c r="AU61" s="768"/>
      <c r="AV61" s="769"/>
      <c r="AW61" s="770"/>
      <c r="AX61" s="19"/>
      <c r="AY61" s="19"/>
      <c r="AZ61" s="1068">
        <v>33</v>
      </c>
      <c r="BA61" s="1069"/>
      <c r="BB61" s="1282" t="str">
        <f t="shared" si="12"/>
        <v/>
      </c>
      <c r="BC61" s="1283" t="str" cm="1">
        <f t="array" ref="BC61">IF(BJ61="","",IFERROR(_xlfn.TEXTJOIN(" • ",TRUE,_xlfn.UNIQUE(_xlfn._xlws.FILTER("⚠ "&amp;BQ29:BQ489,(BO29:BO489&lt;&gt;"")*ISNUMBER(SEARCH(" "&amp;BO29:BO489&amp;" "," "&amp;BJ61&amp;" "))))),""))</f>
        <v/>
      </c>
      <c r="BD61" s="1070" t="str">
        <f t="shared" si="23"/>
        <v>almond</v>
      </c>
      <c r="BE61" s="1070" t="str">
        <f t="shared" si="24"/>
        <v>⚠ Fruits à coque</v>
      </c>
      <c r="BF61" s="1070" t="str">
        <f t="shared" si="25"/>
        <v/>
      </c>
      <c r="BG61" s="1070" t="str">
        <f t="shared" si="13"/>
        <v/>
      </c>
      <c r="BH61" s="1070" t="str">
        <f t="shared" si="14"/>
        <v/>
      </c>
      <c r="BI61" s="1070" t="str">
        <f t="shared" si="26"/>
        <v/>
      </c>
      <c r="BJ61" s="1070" t="str">
        <f t="shared" si="15"/>
        <v/>
      </c>
      <c r="BK61" s="1070" t="str">
        <f t="shared" si="27"/>
        <v>almond</v>
      </c>
      <c r="BL61" s="1070" t="str">
        <f t="shared" si="16"/>
        <v>almond</v>
      </c>
      <c r="BM61" s="1070" t="str">
        <f t="shared" si="17"/>
        <v>almond</v>
      </c>
      <c r="BN61" s="1071" t="s">
        <v>842</v>
      </c>
      <c r="BO61" s="1072" t="str">
        <f t="shared" si="18"/>
        <v>almond</v>
      </c>
      <c r="BP61" s="1073" t="s">
        <v>744</v>
      </c>
      <c r="BQ61" s="1074" t="s">
        <v>605</v>
      </c>
      <c r="BR61" s="1004" t="s">
        <v>680</v>
      </c>
      <c r="BT61" s="1827"/>
      <c r="BU61" s="75" t="s">
        <v>843</v>
      </c>
      <c r="BV61" s="75"/>
      <c r="BW61" s="19"/>
      <c r="BX61" s="104"/>
      <c r="BZ61" s="1014"/>
      <c r="CA61" s="1014"/>
      <c r="CB61" s="1014"/>
      <c r="CC61" s="1014"/>
      <c r="CD61" s="1014"/>
      <c r="CE61" s="9">
        <v>1</v>
      </c>
    </row>
    <row r="62" spans="2:83" ht="21" customHeight="1">
      <c r="B62" s="1159" t="s">
        <v>682</v>
      </c>
      <c r="C62" s="1014"/>
      <c r="D62" s="1014"/>
      <c r="E62" s="1014"/>
      <c r="F62" s="85"/>
      <c r="G62" s="85"/>
      <c r="H62" s="85"/>
      <c r="J62" s="1838"/>
      <c r="K62" s="1151" t="str">
        <f>TRIM(SUBSTITUTE(SUBSTITUTE(SUBSTITUTE(SUBSTITUTE(SUBSTITUTE(SUBSTITUTE(SUBSTITUTE(SUBSTITUTE(SUBSTITUTE(CLEAN(IF(OR(LEFT(K61,1)="-",LEFT(K61,1)="="),MID(K61,2,99999),K61)),"—","-"),"–","-"),CHAR(160)," "),CHAR(9)," "),CHAR(13)," "),CHAR(10)," ")," "," ")," "," ")," "," "))</f>
        <v>FAITES UN ESSAIS</v>
      </c>
      <c r="L62" s="1143" t="str" cm="1">
        <f t="array" ref="L62">IF(ROW()=ROW(L61),K64,INDEX(M61:M74,ROW()-ROW(L61)))</f>
        <v/>
      </c>
      <c r="M62" s="1144" t="str">
        <f>IF(OR(L62="",K63="",K63&lt;=0,N62=""),"",TRIM(MID(L62,LEN(N62)+1+IF(MID(L62,LEN(N62)+1,1)=" ",1,0),99999)))</f>
        <v/>
      </c>
      <c r="N62" s="1143" t="str">
        <f>IF(OR(O62="",O62=0,O62="0"),"",IF(LEN(O62)&lt;=K63,O62,IF(LEN(SUBSTITUTE(P62," ",""))=K63+1,LEFT(O62,K63),LEFT(O62,FIND("§",SUBSTITUTE(P62," ","§",LEN(P62)-LEN(SUBSTITUTE(P62," ",""))))-1))))</f>
        <v/>
      </c>
      <c r="O62" s="1143" t="str">
        <f t="shared" si="33"/>
        <v/>
      </c>
      <c r="P62" s="1143" t="str">
        <f>IF(OR(O62="",O62=0,O62="0"),"",LEFT(O62,K63+1))</f>
        <v/>
      </c>
      <c r="Q62" s="1145" t="str">
        <f t="shared" si="36"/>
        <v/>
      </c>
      <c r="R62" s="1146"/>
      <c r="S62" s="1147" t="str">
        <f>IF(LEN(TRIM(T62))&gt;0,MAX(S46:S61)+1,"")</f>
        <v/>
      </c>
      <c r="T62" s="1148"/>
      <c r="U62" s="1149" t="str">
        <f t="shared" si="34"/>
        <v/>
      </c>
      <c r="V62" s="1150" t="str">
        <f t="shared" si="35"/>
        <v/>
      </c>
      <c r="W62" s="19"/>
      <c r="X62" s="695" t="str">
        <f t="shared" si="32"/>
        <v>►</v>
      </c>
      <c r="Y62" s="1029" t="str">
        <f>Y26</f>
        <v>N NOM DE VOTRE RECETTE | collez la--FAMILLE| Auteur &gt; VOUS</v>
      </c>
      <c r="Z62" s="1030">
        <f>Z26</f>
        <v>1</v>
      </c>
      <c r="AA62" s="1029" t="str">
        <f>AA26</f>
        <v>coupe</v>
      </c>
      <c r="AB62" s="1031" t="str">
        <f>AB26</f>
        <v>Recette mère ► Desserts assiette</v>
      </c>
      <c r="AC62" s="41"/>
      <c r="AD62" s="6"/>
      <c r="AE62" s="22" t="str">
        <f t="shared" si="20"/>
        <v/>
      </c>
      <c r="AF62" s="50"/>
      <c r="AG62" s="711"/>
      <c r="AH62" s="732">
        <f>IF(OR(AI62="",AI62=0),0,AI62*IFERROR(_xlfn.XLOOKUP(AG62,AG84:AW84,AG85:AW85,"",0,1)*AF62*IF(AC62&gt;0,AC62,1),IFERROR(_xlfn.XLOOKUP(AG62,AG86:AW86,AG87:AW87,"",0,1)*AF62*IF(AC62&gt;0,AC62,1),0)))</f>
        <v>0</v>
      </c>
      <c r="AI62" s="712">
        <v>1</v>
      </c>
      <c r="AJ62" s="713"/>
      <c r="AK62" s="1261"/>
      <c r="AL62" s="1208">
        <f>IF(AH75=0,0,(AH62/AH75)*AM29*1000)</f>
        <v>0</v>
      </c>
      <c r="AM62" s="46">
        <f>IF(AH75=0,0,(AC62/AH75)*AM29)</f>
        <v>0</v>
      </c>
      <c r="AN62" s="735">
        <f>IF(AV25&lt;&gt;0,AC62*AI62*AH25,0)</f>
        <v>0</v>
      </c>
      <c r="AO62" s="772">
        <f t="shared" si="21"/>
        <v>0</v>
      </c>
      <c r="AP62" s="44" t="str">
        <f>IF(OR(AV25="",AV25=0,AH62=0),"",AH62*AI62*AH25)</f>
        <v/>
      </c>
      <c r="AQ62" s="388" t="str">
        <f>IF(AG62="","",IF(AP62="","",IF(AP62=0,0,IF(SUM(COUNTIF(AG84:AQ84,SUBSTITUTE(TRIM(AG62)," (s)","")),COUNTIF(AG86:AQ86,SUBSTITUTE(TRIM(AG62)," (s)","")),COUNTIF(AG85:AQ85,SUBSTITUTE(TRIM(AG62)," (s)","")),COUNTIF(AG87:AQ87,SUBSTITUTE(TRIM(AG62)," (s)","")))&gt;0,IF(ROUND(AP62,3)&gt;=1,ROUND(AP62,3)&amp;" L",ROUND(AP62*100,0)&amp;" cl"),IF(SUM(COUNTIF(AR84:AW84,SUBSTITUTE(TRIM(AG62)," (s)","")),COUNTIF(AR86:AW86,SUBSTITUTE(TRIM(AG62)," (s)","")),COUNTIF(AR85:AW85,SUBSTITUTE(TRIM(AG62)," (s)","")),COUNTIF(AR87:AW87,SUBSTITUTE(TRIM(AG62)," (s)","")))&gt;0,IF(ROUND(AP62,3)&gt;=1,ROUND(AP62,3)&amp;" Kg",ROUND(AP62*1000,0)&amp;" g"),"")))))</f>
        <v/>
      </c>
      <c r="AR62" s="379"/>
      <c r="AS62" s="714">
        <f t="shared" si="28"/>
        <v>0</v>
      </c>
      <c r="AT62" s="982">
        <f t="shared" si="22"/>
        <v>0</v>
      </c>
      <c r="AU62" s="768"/>
      <c r="AV62" s="769"/>
      <c r="AW62" s="770"/>
      <c r="AX62" s="19"/>
      <c r="AY62" s="19"/>
      <c r="AZ62" s="1068">
        <v>34</v>
      </c>
      <c r="BA62" s="1069"/>
      <c r="BB62" s="1282" t="str">
        <f t="shared" si="12"/>
        <v/>
      </c>
      <c r="BC62" s="1283" t="str" cm="1">
        <f t="array" ref="BC62">IF(BJ62="","",IFERROR(_xlfn.TEXTJOIN(" • ",TRUE,_xlfn.UNIQUE(_xlfn._xlws.FILTER("⚠ "&amp;BQ29:BQ489,(BO29:BO489&lt;&gt;"")*ISNUMBER(SEARCH(" "&amp;BO29:BO489&amp;" "," "&amp;BJ62&amp;" "))))),""))</f>
        <v/>
      </c>
      <c r="BD62" s="1070" t="str">
        <f t="shared" si="23"/>
        <v>amande</v>
      </c>
      <c r="BE62" s="1070" t="str">
        <f t="shared" si="24"/>
        <v>⚠ Fruits à coque</v>
      </c>
      <c r="BF62" s="1070" t="str">
        <f t="shared" si="25"/>
        <v/>
      </c>
      <c r="BG62" s="1070" t="str">
        <f t="shared" si="13"/>
        <v/>
      </c>
      <c r="BH62" s="1070" t="str">
        <f t="shared" si="14"/>
        <v/>
      </c>
      <c r="BI62" s="1070" t="str">
        <f t="shared" si="26"/>
        <v/>
      </c>
      <c r="BJ62" s="1070" t="str">
        <f t="shared" si="15"/>
        <v/>
      </c>
      <c r="BK62" s="1070" t="str">
        <f t="shared" si="27"/>
        <v>amande</v>
      </c>
      <c r="BL62" s="1070" t="str">
        <f t="shared" si="16"/>
        <v>amande</v>
      </c>
      <c r="BM62" s="1070" t="str">
        <f t="shared" si="17"/>
        <v>amande</v>
      </c>
      <c r="BN62" s="1071" t="s">
        <v>844</v>
      </c>
      <c r="BO62" s="1072" t="str">
        <f t="shared" si="18"/>
        <v>amande</v>
      </c>
      <c r="BP62" s="1073" t="s">
        <v>744</v>
      </c>
      <c r="BQ62" s="1074" t="s">
        <v>605</v>
      </c>
      <c r="BR62" s="1004" t="s">
        <v>680</v>
      </c>
      <c r="BT62" s="1828"/>
      <c r="BU62" s="1100" t="s">
        <v>845</v>
      </c>
      <c r="BV62" s="1100"/>
      <c r="BW62" s="1160"/>
      <c r="BX62" s="1161"/>
      <c r="BZ62" s="1014"/>
      <c r="CA62" s="1014"/>
      <c r="CB62" s="1014"/>
      <c r="CC62" s="1014"/>
      <c r="CD62" s="1014"/>
      <c r="CE62" s="9">
        <v>1</v>
      </c>
    </row>
    <row r="63" spans="2:83" ht="21" customHeight="1">
      <c r="B63" s="85" t="s">
        <v>688</v>
      </c>
      <c r="C63" s="1014"/>
      <c r="D63" s="1014"/>
      <c r="E63" s="1014"/>
      <c r="F63" s="85"/>
      <c r="G63" s="85"/>
      <c r="H63" s="85"/>
      <c r="J63" s="1838"/>
      <c r="K63" s="1152">
        <f>K44</f>
        <v>120</v>
      </c>
      <c r="L63" s="1143" t="str" cm="1">
        <f t="array" ref="L63">IF(ROW()=ROW(L61),K64,INDEX(M61:M74,ROW()-ROW(L61)))</f>
        <v/>
      </c>
      <c r="M63" s="1144" t="str">
        <f>IF(OR(L63="",K63="",K63&lt;=0,N63=""),"",TRIM(MID(L63,LEN(N63)+1+IF(MID(L63,LEN(N63)+1,1)=" ",1,0),99999)))</f>
        <v/>
      </c>
      <c r="N63" s="1143" t="str">
        <f>IF(OR(O63="",O63=0,O63="0"),"",IF(LEN(O63)&lt;=K63,O63,IF(LEN(SUBSTITUTE(P63," ",""))=K63+1,LEFT(O63,K63),LEFT(O63,FIND("§",SUBSTITUTE(P63," ","§",LEN(P63)-LEN(SUBSTITUTE(P63," ",""))))-1))))</f>
        <v/>
      </c>
      <c r="O63" s="1143" t="str">
        <f t="shared" si="33"/>
        <v/>
      </c>
      <c r="P63" s="1143" t="str">
        <f>IF(OR(O63="",O63=0,O63="0"),"",LEFT(O63,K63+1))</f>
        <v/>
      </c>
      <c r="Q63" s="1145" t="str">
        <f t="shared" si="36"/>
        <v/>
      </c>
      <c r="R63" s="1146"/>
      <c r="S63" s="1147" t="str">
        <f>IF(LEN(TRIM(T63))&gt;0,MAX(S46:S62)+1,"")</f>
        <v/>
      </c>
      <c r="T63" s="1148"/>
      <c r="U63" s="1149" t="str">
        <f t="shared" si="34"/>
        <v/>
      </c>
      <c r="V63" s="1150" t="str">
        <f t="shared" si="35"/>
        <v/>
      </c>
      <c r="W63" s="19"/>
      <c r="X63" s="695" t="str">
        <f t="shared" si="32"/>
        <v>►</v>
      </c>
      <c r="Y63" s="1029" t="str">
        <f>Y26</f>
        <v>N NOM DE VOTRE RECETTE | collez la--FAMILLE| Auteur &gt; VOUS</v>
      </c>
      <c r="Z63" s="1030">
        <f>Z26</f>
        <v>1</v>
      </c>
      <c r="AA63" s="1029" t="str">
        <f>AA26</f>
        <v>coupe</v>
      </c>
      <c r="AB63" s="1031" t="str">
        <f>AB26</f>
        <v>Recette mère ► Desserts assiette</v>
      </c>
      <c r="AC63" s="41"/>
      <c r="AD63" s="6"/>
      <c r="AE63" s="22" t="str">
        <f t="shared" si="20"/>
        <v/>
      </c>
      <c r="AF63" s="50"/>
      <c r="AG63" s="711"/>
      <c r="AH63" s="732">
        <f>IF(OR(AI63="",AI63=0),0,AI63*IFERROR(_xlfn.XLOOKUP(AG63,AG84:AW84,AG85:AW85,"",0,1)*AF63*IF(AC63&gt;0,AC63,1),IFERROR(_xlfn.XLOOKUP(AG63,AG86:AW86,AG87:AW87,"",0,1)*AF63*IF(AC63&gt;0,AC63,1),0)))</f>
        <v>0</v>
      </c>
      <c r="AI63" s="712">
        <v>1</v>
      </c>
      <c r="AJ63" s="713"/>
      <c r="AK63" s="1261"/>
      <c r="AL63" s="1208">
        <f>IF(AH75=0,0,(AH63/AH75)*AM29*1000)</f>
        <v>0</v>
      </c>
      <c r="AM63" s="46">
        <f>IF(AH75=0,0,(AC63/AH75)*AM29)</f>
        <v>0</v>
      </c>
      <c r="AN63" s="734">
        <f>IF(AV25&lt;&gt;0,AC63*AI63*AH25,0)</f>
        <v>0</v>
      </c>
      <c r="AO63" s="771">
        <f t="shared" si="21"/>
        <v>0</v>
      </c>
      <c r="AP63" s="44" t="str">
        <f>IF(OR(AV25="",AV25=0,AH63=0),"",AH63*AI63*AH25)</f>
        <v/>
      </c>
      <c r="AQ63" s="388" t="str">
        <f>IF(AG63="","",IF(AP63="","",IF(AP63=0,0,IF(SUM(COUNTIF(AG84:AQ84,SUBSTITUTE(TRIM(AG63)," (s)","")),COUNTIF(AG86:AQ86,SUBSTITUTE(TRIM(AG63)," (s)","")),COUNTIF(AG85:AQ85,SUBSTITUTE(TRIM(AG63)," (s)","")),COUNTIF(AG87:AQ87,SUBSTITUTE(TRIM(AG63)," (s)","")))&gt;0,IF(ROUND(AP63,3)&gt;=1,ROUND(AP63,3)&amp;" L",ROUND(AP63*100,0)&amp;" cl"),IF(SUM(COUNTIF(AR84:AW84,SUBSTITUTE(TRIM(AG63)," (s)","")),COUNTIF(AR86:AW86,SUBSTITUTE(TRIM(AG63)," (s)","")),COUNTIF(AR85:AW85,SUBSTITUTE(TRIM(AG63)," (s)","")),COUNTIF(AR87:AW87,SUBSTITUTE(TRIM(AG63)," (s)","")))&gt;0,IF(ROUND(AP63,3)&gt;=1,ROUND(AP63,3)&amp;" Kg",ROUND(AP63*1000,0)&amp;" g"),"")))))</f>
        <v/>
      </c>
      <c r="AR63" s="379"/>
      <c r="AS63" s="714">
        <f t="shared" si="28"/>
        <v>0</v>
      </c>
      <c r="AT63" s="982">
        <f t="shared" si="22"/>
        <v>0</v>
      </c>
      <c r="AU63" s="768"/>
      <c r="AV63" s="769"/>
      <c r="AW63" s="770"/>
      <c r="AX63" s="19"/>
      <c r="AY63" s="19"/>
      <c r="AZ63" s="1068">
        <v>35</v>
      </c>
      <c r="BA63" s="1069"/>
      <c r="BB63" s="1282" t="str">
        <f t="shared" si="12"/>
        <v/>
      </c>
      <c r="BC63" s="1283" t="str" cm="1">
        <f t="array" ref="BC63">IF(BJ63="","",IFERROR(_xlfn.TEXTJOIN(" • ",TRUE,_xlfn.UNIQUE(_xlfn._xlws.FILTER("⚠ "&amp;BQ29:BQ489,(BO29:BO489&lt;&gt;"")*ISNUMBER(SEARCH(" "&amp;BO29:BO489&amp;" "," "&amp;BJ63&amp;" "))))),""))</f>
        <v/>
      </c>
      <c r="BD63" s="1070" t="str">
        <f t="shared" si="23"/>
        <v>amandes</v>
      </c>
      <c r="BE63" s="1070" t="str">
        <f t="shared" si="24"/>
        <v>⚠ Fruits à coque</v>
      </c>
      <c r="BF63" s="1070" t="str">
        <f t="shared" si="25"/>
        <v/>
      </c>
      <c r="BG63" s="1070" t="str">
        <f t="shared" si="13"/>
        <v/>
      </c>
      <c r="BH63" s="1070" t="str">
        <f t="shared" si="14"/>
        <v/>
      </c>
      <c r="BI63" s="1070" t="str">
        <f t="shared" si="26"/>
        <v/>
      </c>
      <c r="BJ63" s="1070" t="str">
        <f t="shared" si="15"/>
        <v/>
      </c>
      <c r="BK63" s="1070" t="str">
        <f t="shared" si="27"/>
        <v>amandes</v>
      </c>
      <c r="BL63" s="1070" t="str">
        <f t="shared" si="16"/>
        <v>amandes</v>
      </c>
      <c r="BM63" s="1070" t="str">
        <f t="shared" si="17"/>
        <v>amandes</v>
      </c>
      <c r="BN63" s="1071" t="s">
        <v>846</v>
      </c>
      <c r="BO63" s="1072" t="str">
        <f t="shared" si="18"/>
        <v>amandes</v>
      </c>
      <c r="BP63" s="1073" t="s">
        <v>744</v>
      </c>
      <c r="BQ63" s="1074" t="s">
        <v>605</v>
      </c>
      <c r="BR63" s="1004" t="s">
        <v>680</v>
      </c>
      <c r="BT63" s="1823" t="s">
        <v>847</v>
      </c>
      <c r="BU63" s="1078" t="s">
        <v>848</v>
      </c>
      <c r="BV63" s="1078"/>
      <c r="BW63" s="1053"/>
      <c r="BX63" s="1079"/>
      <c r="BZ63" s="1014"/>
      <c r="CA63" s="1014"/>
      <c r="CB63" s="1014"/>
      <c r="CC63" s="1014"/>
      <c r="CD63" s="1014"/>
      <c r="CE63" s="9">
        <v>1</v>
      </c>
    </row>
    <row r="64" spans="2:83" ht="21" customHeight="1">
      <c r="B64" s="85"/>
      <c r="C64" s="1014"/>
      <c r="D64" s="1014"/>
      <c r="E64" s="1014"/>
      <c r="F64" s="85"/>
      <c r="G64" s="85"/>
      <c r="H64" s="85"/>
      <c r="J64" s="1838"/>
      <c r="K64" s="1151" t="str">
        <f>IF(UPPER(TRIM(K45))="X",K68,K62)</f>
        <v>FAITES UN ESSAIS</v>
      </c>
      <c r="L64" s="1143" t="str" cm="1">
        <f t="array" ref="L64">IF(ROW()=ROW(L61),K64,INDEX(M61:M74,ROW()-ROW(L61)))</f>
        <v/>
      </c>
      <c r="M64" s="1144" t="str">
        <f>IF(OR(L64="",K63="",K63&lt;=0,N64=""),"",TRIM(MID(L64,LEN(N64)+1+IF(MID(L64,LEN(N64)+1,1)=" ",1,0),99999)))</f>
        <v/>
      </c>
      <c r="N64" s="1143" t="str">
        <f>IF(OR(O64="",O64=0,O64="0"),"",IF(LEN(O64)&lt;=K63,O64,IF(LEN(SUBSTITUTE(P64," ",""))=K63+1,LEFT(O64,K63),LEFT(O64,FIND("§",SUBSTITUTE(P64," ","§",LEN(P64)-LEN(SUBSTITUTE(P64," ",""))))-1))))</f>
        <v/>
      </c>
      <c r="O64" s="1143" t="str">
        <f t="shared" si="33"/>
        <v/>
      </c>
      <c r="P64" s="1143" t="str">
        <f>IF(OR(O64="",O64=0,O64="0"),"",LEFT(O64,K63+1))</f>
        <v/>
      </c>
      <c r="Q64" s="1145" t="str">
        <f t="shared" si="36"/>
        <v/>
      </c>
      <c r="R64" s="1146"/>
      <c r="S64" s="1147" t="str">
        <f>IF(LEN(TRIM(T64))&gt;0,MAX(S46:S63)+1,"")</f>
        <v/>
      </c>
      <c r="T64" s="1148"/>
      <c r="U64" s="1149" t="str">
        <f t="shared" si="34"/>
        <v/>
      </c>
      <c r="V64" s="1150" t="str">
        <f t="shared" si="35"/>
        <v/>
      </c>
      <c r="W64" s="19"/>
      <c r="X64" s="695" t="str">
        <f t="shared" si="32"/>
        <v>►</v>
      </c>
      <c r="Y64" s="1029" t="str">
        <f>Y26</f>
        <v>N NOM DE VOTRE RECETTE | collez la--FAMILLE| Auteur &gt; VOUS</v>
      </c>
      <c r="Z64" s="1030">
        <f>Z26</f>
        <v>1</v>
      </c>
      <c r="AA64" s="1029" t="str">
        <f>AA26</f>
        <v>coupe</v>
      </c>
      <c r="AB64" s="1031" t="str">
        <f>AB26</f>
        <v>Recette mère ► Desserts assiette</v>
      </c>
      <c r="AC64" s="41"/>
      <c r="AD64" s="6"/>
      <c r="AE64" s="22" t="str">
        <f t="shared" si="20"/>
        <v/>
      </c>
      <c r="AF64" s="50"/>
      <c r="AG64" s="711"/>
      <c r="AH64" s="732">
        <f>IF(OR(AI64="",AI64=0),0,AI64*IFERROR(_xlfn.XLOOKUP(AG64,AG84:AW84,AG85:AW85,"",0,1)*AF64*IF(AC64&gt;0,AC64,1),IFERROR(_xlfn.XLOOKUP(AG64,AG86:AW86,AG87:AW87,"",0,1)*AF64*IF(AC64&gt;0,AC64,1),0)))</f>
        <v>0</v>
      </c>
      <c r="AI64" s="712">
        <v>1</v>
      </c>
      <c r="AJ64" s="713"/>
      <c r="AK64" s="1261"/>
      <c r="AL64" s="1208">
        <f>IF(AH75=0,0,(AH64/AH75)*AM29*1000)</f>
        <v>0</v>
      </c>
      <c r="AM64" s="46">
        <f>IF(AH75=0,0,(AC64/AH75)*AM29)</f>
        <v>0</v>
      </c>
      <c r="AN64" s="735">
        <f>IF(AV25&lt;&gt;0,AC64*AI64*AH25,0)</f>
        <v>0</v>
      </c>
      <c r="AO64" s="772">
        <f t="shared" si="21"/>
        <v>0</v>
      </c>
      <c r="AP64" s="44" t="str">
        <f>IF(OR(AV25="",AV25=0,AH64=0),"",AH64*AI64*AH25)</f>
        <v/>
      </c>
      <c r="AQ64" s="388" t="str">
        <f>IF(AG64="","",IF(AP64="","",IF(AP64=0,0,IF(SUM(COUNTIF(AG84:AQ84,SUBSTITUTE(TRIM(AG64)," (s)","")),COUNTIF(AG86:AQ86,SUBSTITUTE(TRIM(AG64)," (s)","")),COUNTIF(AG85:AQ85,SUBSTITUTE(TRIM(AG64)," (s)","")),COUNTIF(AG87:AQ87,SUBSTITUTE(TRIM(AG64)," (s)","")))&gt;0,IF(ROUND(AP64,3)&gt;=1,ROUND(AP64,3)&amp;" L",ROUND(AP64*100,0)&amp;" cl"),IF(SUM(COUNTIF(AR84:AW84,SUBSTITUTE(TRIM(AG64)," (s)","")),COUNTIF(AR86:AW86,SUBSTITUTE(TRIM(AG64)," (s)","")),COUNTIF(AR85:AW85,SUBSTITUTE(TRIM(AG64)," (s)","")),COUNTIF(AR87:AW87,SUBSTITUTE(TRIM(AG64)," (s)","")))&gt;0,IF(ROUND(AP64,3)&gt;=1,ROUND(AP64,3)&amp;" Kg",ROUND(AP64*1000,0)&amp;" g"),"")))))</f>
        <v/>
      </c>
      <c r="AR64" s="379"/>
      <c r="AS64" s="714">
        <f t="shared" si="28"/>
        <v>0</v>
      </c>
      <c r="AT64" s="982">
        <f t="shared" si="22"/>
        <v>0</v>
      </c>
      <c r="AU64" s="768"/>
      <c r="AV64" s="769"/>
      <c r="AW64" s="770"/>
      <c r="AX64" s="19"/>
      <c r="AY64" s="19"/>
      <c r="AZ64" s="1068">
        <v>36</v>
      </c>
      <c r="BA64" s="1069"/>
      <c r="BB64" s="1282" t="str">
        <f t="shared" si="12"/>
        <v/>
      </c>
      <c r="BC64" s="1283" t="str" cm="1">
        <f t="array" ref="BC64">IF(BJ64="","",IFERROR(_xlfn.TEXTJOIN(" • ",TRUE,_xlfn.UNIQUE(_xlfn._xlws.FILTER("⚠ "&amp;BQ29:BQ489,(BO29:BO489&lt;&gt;"")*ISNUMBER(SEARCH(" "&amp;BO29:BO489&amp;" "," "&amp;BJ64&amp;" "))))),""))</f>
        <v/>
      </c>
      <c r="BD64" s="1070" t="str">
        <f t="shared" si="23"/>
        <v>brazil nut</v>
      </c>
      <c r="BE64" s="1070" t="str">
        <f t="shared" si="24"/>
        <v>⚠ Fruits à coque</v>
      </c>
      <c r="BF64" s="1070" t="str">
        <f t="shared" si="25"/>
        <v/>
      </c>
      <c r="BG64" s="1070" t="str">
        <f t="shared" si="13"/>
        <v/>
      </c>
      <c r="BH64" s="1070" t="str">
        <f t="shared" si="14"/>
        <v/>
      </c>
      <c r="BI64" s="1070" t="str">
        <f t="shared" si="26"/>
        <v/>
      </c>
      <c r="BJ64" s="1070" t="str">
        <f t="shared" si="15"/>
        <v/>
      </c>
      <c r="BK64" s="1070" t="str">
        <f t="shared" si="27"/>
        <v>brazil nut</v>
      </c>
      <c r="BL64" s="1070" t="str">
        <f t="shared" si="16"/>
        <v>brazil nut</v>
      </c>
      <c r="BM64" s="1070" t="str">
        <f t="shared" si="17"/>
        <v>brazil nut</v>
      </c>
      <c r="BN64" s="1071" t="s">
        <v>849</v>
      </c>
      <c r="BO64" s="1072" t="str">
        <f t="shared" si="18"/>
        <v>brazil nut</v>
      </c>
      <c r="BP64" s="1073" t="s">
        <v>744</v>
      </c>
      <c r="BQ64" s="1074" t="s">
        <v>605</v>
      </c>
      <c r="BR64" s="1004" t="s">
        <v>680</v>
      </c>
      <c r="BT64" s="1823"/>
      <c r="BU64" s="75" t="s">
        <v>850</v>
      </c>
      <c r="BV64" s="75"/>
      <c r="BW64" s="19"/>
      <c r="BX64" s="104"/>
      <c r="BZ64" s="1014"/>
      <c r="CA64" s="1014"/>
      <c r="CB64" s="1014"/>
      <c r="CC64" s="1014"/>
      <c r="CD64" s="1014"/>
      <c r="CE64" s="9">
        <v>1</v>
      </c>
    </row>
    <row r="65" spans="2:83" ht="21" customHeight="1">
      <c r="B65" s="1159" t="s">
        <v>851</v>
      </c>
      <c r="C65" s="1014"/>
      <c r="D65" s="1014"/>
      <c r="E65" s="1014"/>
      <c r="F65" s="85"/>
      <c r="G65" s="85"/>
      <c r="H65" s="85"/>
      <c r="J65" s="1838"/>
      <c r="K65" s="1155" t="str">
        <f>TRIM(SUBSTITUTE(SUBSTITUTE(SUBSTITUTE(SUBSTITUTE(SUBSTITUTE(SUBSTITUTE(SUBSTITUTE(SUBSTITUTE(SUBSTITUTE(SUBSTITUTE(K62,","," "),";"," "),":"," "),"!"," "),"?"," "),"…"," "),"»"," "),"«"," "),"/"," "),"."," "))</f>
        <v>FAITES UN ESSAIS</v>
      </c>
      <c r="L65" s="1143" t="str" cm="1">
        <f t="array" ref="L65">IF(ROW()=ROW(L61),K64,INDEX(M61:M74,ROW()-ROW(L61)))</f>
        <v/>
      </c>
      <c r="M65" s="1144" t="str">
        <f>IF(OR(L65="",K63="",K63&lt;=0,N65=""),"",TRIM(MID(L65,LEN(N65)+1+IF(MID(L65,LEN(N65)+1,1)=" ",1,0),99999)))</f>
        <v/>
      </c>
      <c r="N65" s="1143" t="str">
        <f>IF(OR(O65="",O65=0,O65="0"),"",IF(LEN(O65)&lt;=K63,O65,IF(LEN(SUBSTITUTE(P65," ",""))=K63+1,LEFT(O65,K63),LEFT(O65,FIND("§",SUBSTITUTE(P65," ","§",LEN(P65)-LEN(SUBSTITUTE(P65," ",""))))-1))))</f>
        <v/>
      </c>
      <c r="O65" s="1143" t="str">
        <f t="shared" si="33"/>
        <v/>
      </c>
      <c r="P65" s="1143" t="str">
        <f>IF(OR(O65="",O65=0,O65="0"),"",LEFT(O65,K63+1))</f>
        <v/>
      </c>
      <c r="Q65" s="1145" t="str">
        <f t="shared" si="36"/>
        <v/>
      </c>
      <c r="R65" s="1146"/>
      <c r="S65" s="1147" t="str">
        <f>IF(LEN(TRIM(T65))&gt;0,MAX(S46:S64)+1,"")</f>
        <v/>
      </c>
      <c r="T65" s="1148"/>
      <c r="U65" s="1149" t="str">
        <f t="shared" si="34"/>
        <v/>
      </c>
      <c r="V65" s="1150" t="str">
        <f t="shared" si="35"/>
        <v/>
      </c>
      <c r="W65" s="19"/>
      <c r="X65" s="695" t="str">
        <f t="shared" si="32"/>
        <v>►</v>
      </c>
      <c r="Y65" s="1029" t="str">
        <f>Y26</f>
        <v>N NOM DE VOTRE RECETTE | collez la--FAMILLE| Auteur &gt; VOUS</v>
      </c>
      <c r="Z65" s="1030">
        <f>Z26</f>
        <v>1</v>
      </c>
      <c r="AA65" s="1029" t="str">
        <f>AA26</f>
        <v>coupe</v>
      </c>
      <c r="AB65" s="1031" t="str">
        <f>AB26</f>
        <v>Recette mère ► Desserts assiette</v>
      </c>
      <c r="AC65" s="41"/>
      <c r="AD65" s="6"/>
      <c r="AE65" s="22" t="str">
        <f t="shared" si="20"/>
        <v/>
      </c>
      <c r="AF65" s="50"/>
      <c r="AG65" s="711"/>
      <c r="AH65" s="732">
        <f>IF(OR(AI65="",AI65=0),0,AI65*IFERROR(_xlfn.XLOOKUP(AG65,AG84:AW84,AG85:AW85,"",0,1)*AF65*IF(AC65&gt;0,AC65,1),IFERROR(_xlfn.XLOOKUP(AG65,AG86:AW86,AG87:AW87,"",0,1)*AF65*IF(AC65&gt;0,AC65,1),0)))</f>
        <v>0</v>
      </c>
      <c r="AI65" s="712">
        <v>1</v>
      </c>
      <c r="AJ65" s="713"/>
      <c r="AK65" s="1261"/>
      <c r="AL65" s="1208">
        <f>IF(AH75=0,0,(AH65/AH75)*AM29*1000)</f>
        <v>0</v>
      </c>
      <c r="AM65" s="46">
        <f>IF(AH75=0,0,(AC65/AH75)*AM29)</f>
        <v>0</v>
      </c>
      <c r="AN65" s="734">
        <f>IF(AV25&lt;&gt;0,AC65*AI65*AH25,0)</f>
        <v>0</v>
      </c>
      <c r="AO65" s="771">
        <f t="shared" si="21"/>
        <v>0</v>
      </c>
      <c r="AP65" s="44" t="str">
        <f>IF(OR(AV25="",AV25=0,AH65=0),"",AH65*AI65*AH25)</f>
        <v/>
      </c>
      <c r="AQ65" s="388" t="str">
        <f>IF(AG65="","",IF(AP65="","",IF(AP65=0,0,IF(SUM(COUNTIF(AG84:AQ84,SUBSTITUTE(TRIM(AG65)," (s)","")),COUNTIF(AG86:AQ86,SUBSTITUTE(TRIM(AG65)," (s)","")),COUNTIF(AG85:AQ85,SUBSTITUTE(TRIM(AG65)," (s)","")),COUNTIF(AG87:AQ87,SUBSTITUTE(TRIM(AG65)," (s)","")))&gt;0,IF(ROUND(AP65,3)&gt;=1,ROUND(AP65,3)&amp;" L",ROUND(AP65*100,0)&amp;" cl"),IF(SUM(COUNTIF(AR84:AW84,SUBSTITUTE(TRIM(AG65)," (s)","")),COUNTIF(AR86:AW86,SUBSTITUTE(TRIM(AG65)," (s)","")),COUNTIF(AR85:AW85,SUBSTITUTE(TRIM(AG65)," (s)","")),COUNTIF(AR87:AW87,SUBSTITUTE(TRIM(AG65)," (s)","")))&gt;0,IF(ROUND(AP65,3)&gt;=1,ROUND(AP65,3)&amp;" Kg",ROUND(AP65*1000,0)&amp;" g"),"")))))</f>
        <v/>
      </c>
      <c r="AR65" s="379"/>
      <c r="AS65" s="714">
        <f t="shared" si="28"/>
        <v>0</v>
      </c>
      <c r="AT65" s="982">
        <f t="shared" si="22"/>
        <v>0</v>
      </c>
      <c r="AU65" s="768"/>
      <c r="AV65" s="769"/>
      <c r="AW65" s="770"/>
      <c r="AX65" s="19"/>
      <c r="AY65" s="19"/>
      <c r="AZ65" s="1068">
        <v>37</v>
      </c>
      <c r="BA65" s="1069"/>
      <c r="BB65" s="1282" t="str">
        <f t="shared" si="12"/>
        <v/>
      </c>
      <c r="BC65" s="1283" t="str" cm="1">
        <f t="array" ref="BC65">IF(BJ65="","",IFERROR(_xlfn.TEXTJOIN(" • ",TRUE,_xlfn.UNIQUE(_xlfn._xlws.FILTER("⚠ "&amp;BQ29:BQ489,(BO29:BO489&lt;&gt;"")*ISNUMBER(SEARCH(" "&amp;BO29:BO489&amp;" "," "&amp;BJ65&amp;" "))))),""))</f>
        <v/>
      </c>
      <c r="BD65" s="1070" t="str">
        <f t="shared" si="23"/>
        <v>cajou</v>
      </c>
      <c r="BE65" s="1070" t="str">
        <f t="shared" si="24"/>
        <v>⚠ Fruits à coque</v>
      </c>
      <c r="BF65" s="1070" t="str">
        <f t="shared" si="25"/>
        <v/>
      </c>
      <c r="BG65" s="1070" t="str">
        <f t="shared" si="13"/>
        <v/>
      </c>
      <c r="BH65" s="1070" t="str">
        <f t="shared" si="14"/>
        <v/>
      </c>
      <c r="BI65" s="1070" t="str">
        <f t="shared" si="26"/>
        <v/>
      </c>
      <c r="BJ65" s="1070" t="str">
        <f t="shared" si="15"/>
        <v/>
      </c>
      <c r="BK65" s="1070" t="str">
        <f t="shared" si="27"/>
        <v>cajou</v>
      </c>
      <c r="BL65" s="1070" t="str">
        <f t="shared" si="16"/>
        <v>cajou</v>
      </c>
      <c r="BM65" s="1070" t="str">
        <f t="shared" si="17"/>
        <v>cajou</v>
      </c>
      <c r="BN65" s="1071" t="s">
        <v>852</v>
      </c>
      <c r="BO65" s="1072" t="str">
        <f t="shared" si="18"/>
        <v>cajou</v>
      </c>
      <c r="BP65" s="1073" t="s">
        <v>744</v>
      </c>
      <c r="BQ65" s="1074" t="s">
        <v>605</v>
      </c>
      <c r="BR65" s="1004" t="s">
        <v>680</v>
      </c>
      <c r="BT65" s="1829" t="str">
        <f>"• Colonne "&amp;SUBSTITUTE(ADDRESS(1,COLUMN(BU47),4),"1","")&amp;" Récupérez les formules dynamiques pour les adapter à vos documents"</f>
        <v>• Colonne BU Récupérez les formules dynamiques pour les adapter à vos documents</v>
      </c>
      <c r="BU65" s="1830"/>
      <c r="BV65" s="1830"/>
      <c r="BW65" s="1830"/>
      <c r="BX65" s="1831"/>
      <c r="BZ65" s="1014"/>
      <c r="CA65" s="1014"/>
      <c r="CB65" s="1014"/>
      <c r="CC65" s="1014"/>
      <c r="CD65" s="1014"/>
      <c r="CE65" s="9">
        <v>1</v>
      </c>
    </row>
    <row r="66" spans="2:83" ht="21" customHeight="1" thickBot="1">
      <c r="B66" s="85" t="s">
        <v>698</v>
      </c>
      <c r="C66" s="1014"/>
      <c r="D66" s="1014"/>
      <c r="E66" s="1014"/>
      <c r="F66" s="85"/>
      <c r="G66" s="85"/>
      <c r="H66" s="85"/>
      <c r="J66" s="1838"/>
      <c r="K66" s="1143" t="str">
        <f>TRIM(SUBSTITUTE(SUBSTITUTE(SUBSTITUTE(SUBSTITUTE(SUBSTITUTE(SUBSTITUTE(SUBSTITUTE(SUBSTITUTE(K65,"("," "),")"," "),CHAR(34)," "),"-"," "),"_"," "),"&lt;"," "),"&gt;"," "),"="," "))</f>
        <v>FAITES UN ESSAIS</v>
      </c>
      <c r="L66" s="1143" t="str" cm="1">
        <f t="array" ref="L66">IF(ROW()=ROW(L61),K64,INDEX(M61:M74,ROW()-ROW(L61)))</f>
        <v/>
      </c>
      <c r="M66" s="1144" t="str">
        <f>IF(OR(L66="",K63="",K63&lt;=0,N66=""),"",TRIM(MID(L66,LEN(N66)+1+IF(MID(L66,LEN(N66)+1,1)=" ",1,0),99999)))</f>
        <v/>
      </c>
      <c r="N66" s="1143" t="str">
        <f>IF(OR(O66="",O66=0,O66="0"),"",IF(LEN(O66)&lt;=K63,O66,IF(LEN(SUBSTITUTE(P66," ",""))=K63+1,LEFT(O66,K63),LEFT(O66,FIND("§",SUBSTITUTE(P66," ","§",LEN(P66)-LEN(SUBSTITUTE(P66," ",""))))-1))))</f>
        <v/>
      </c>
      <c r="O66" s="1143" t="str">
        <f t="shared" si="33"/>
        <v/>
      </c>
      <c r="P66" s="1143" t="str">
        <f>IF(OR(O66="",O66=0,O66="0"),"",LEFT(O66,K63+1))</f>
        <v/>
      </c>
      <c r="Q66" s="1145" t="str">
        <f t="shared" si="36"/>
        <v/>
      </c>
      <c r="R66" s="1146"/>
      <c r="S66" s="1147" t="str">
        <f>IF(LEN(TRIM(T66))&gt;0,MAX(S46:S65)+1,"")</f>
        <v/>
      </c>
      <c r="T66" s="1148"/>
      <c r="U66" s="1149" t="str">
        <f t="shared" si="34"/>
        <v/>
      </c>
      <c r="V66" s="1150" t="str">
        <f t="shared" si="35"/>
        <v/>
      </c>
      <c r="W66" s="19"/>
      <c r="X66" s="695" t="str">
        <f t="shared" si="32"/>
        <v>►</v>
      </c>
      <c r="Y66" s="1029" t="str">
        <f>Y26</f>
        <v>N NOM DE VOTRE RECETTE | collez la--FAMILLE| Auteur &gt; VOUS</v>
      </c>
      <c r="Z66" s="1030">
        <f>Z26</f>
        <v>1</v>
      </c>
      <c r="AA66" s="1029" t="str">
        <f>AA26</f>
        <v>coupe</v>
      </c>
      <c r="AB66" s="1031" t="str">
        <f>AB26</f>
        <v>Recette mère ► Desserts assiette</v>
      </c>
      <c r="AC66" s="41"/>
      <c r="AD66" s="6"/>
      <c r="AE66" s="22" t="str">
        <f t="shared" si="20"/>
        <v/>
      </c>
      <c r="AF66" s="50"/>
      <c r="AG66" s="711"/>
      <c r="AH66" s="732">
        <f>IF(OR(AI66="",AI66=0),0,AI66*IFERROR(_xlfn.XLOOKUP(AG66,AG84:AW84,AG85:AW85,"",0,1)*AF66*IF(AC66&gt;0,AC66,1),IFERROR(_xlfn.XLOOKUP(AG66,AG86:AW86,AG87:AW87,"",0,1)*AF66*IF(AC66&gt;0,AC66,1),0)))</f>
        <v>0</v>
      </c>
      <c r="AI66" s="712">
        <v>1</v>
      </c>
      <c r="AJ66" s="713"/>
      <c r="AK66" s="1261"/>
      <c r="AL66" s="1208">
        <f>IF(AH75=0,0,(AH66/AH75)*AM29*1000)</f>
        <v>0</v>
      </c>
      <c r="AM66" s="46">
        <f>IF(AH75=0,0,(AC66/AH75)*AM29)</f>
        <v>0</v>
      </c>
      <c r="AN66" s="735">
        <f>IF(AV25&lt;&gt;0,AC66*AI66*AH25,0)</f>
        <v>0</v>
      </c>
      <c r="AO66" s="772">
        <f t="shared" si="21"/>
        <v>0</v>
      </c>
      <c r="AP66" s="44" t="str">
        <f>IF(OR(AV25="",AV25=0,AH66=0),"",AH66*AI66*AH25)</f>
        <v/>
      </c>
      <c r="AQ66" s="388" t="str">
        <f>IF(AG66="","",IF(AP66="","",IF(AP66=0,0,IF(SUM(COUNTIF(AG84:AQ84,SUBSTITUTE(TRIM(AG66)," (s)","")),COUNTIF(AG86:AQ86,SUBSTITUTE(TRIM(AG66)," (s)","")),COUNTIF(AG85:AQ85,SUBSTITUTE(TRIM(AG66)," (s)","")),COUNTIF(AG87:AQ87,SUBSTITUTE(TRIM(AG66)," (s)","")))&gt;0,IF(ROUND(AP66,3)&gt;=1,ROUND(AP66,3)&amp;" L",ROUND(AP66*100,0)&amp;" cl"),IF(SUM(COUNTIF(AR84:AW84,SUBSTITUTE(TRIM(AG66)," (s)","")),COUNTIF(AR86:AW86,SUBSTITUTE(TRIM(AG66)," (s)","")),COUNTIF(AR85:AW85,SUBSTITUTE(TRIM(AG66)," (s)","")),COUNTIF(AR87:AW87,SUBSTITUTE(TRIM(AG66)," (s)","")))&gt;0,IF(ROUND(AP66,3)&gt;=1,ROUND(AP66,3)&amp;" Kg",ROUND(AP66*1000,0)&amp;" g"),"")))))</f>
        <v/>
      </c>
      <c r="AR66" s="379"/>
      <c r="AS66" s="714">
        <f t="shared" si="28"/>
        <v>0</v>
      </c>
      <c r="AT66" s="982">
        <f t="shared" si="22"/>
        <v>0</v>
      </c>
      <c r="AU66" s="768"/>
      <c r="AV66" s="769"/>
      <c r="AW66" s="770"/>
      <c r="AX66" s="19"/>
      <c r="AY66" s="19"/>
      <c r="AZ66" s="1068">
        <v>38</v>
      </c>
      <c r="BA66" s="1069"/>
      <c r="BB66" s="1282" t="str">
        <f t="shared" si="12"/>
        <v/>
      </c>
      <c r="BC66" s="1283" t="str" cm="1">
        <f t="array" ref="BC66">IF(BJ66="","",IFERROR(_xlfn.TEXTJOIN(" • ",TRUE,_xlfn.UNIQUE(_xlfn._xlws.FILTER("⚠ "&amp;BQ29:BQ489,(BO29:BO489&lt;&gt;"")*ISNUMBER(SEARCH(" "&amp;BO29:BO489&amp;" "," "&amp;BJ66&amp;" "))))),""))</f>
        <v/>
      </c>
      <c r="BD66" s="1070" t="str">
        <f t="shared" si="23"/>
        <v>cashew</v>
      </c>
      <c r="BE66" s="1070" t="str">
        <f t="shared" si="24"/>
        <v>⚠ Fruits à coque</v>
      </c>
      <c r="BF66" s="1070" t="str">
        <f t="shared" si="25"/>
        <v/>
      </c>
      <c r="BG66" s="1070" t="str">
        <f t="shared" si="13"/>
        <v/>
      </c>
      <c r="BH66" s="1070" t="str">
        <f t="shared" si="14"/>
        <v/>
      </c>
      <c r="BI66" s="1070" t="str">
        <f t="shared" si="26"/>
        <v/>
      </c>
      <c r="BJ66" s="1070" t="str">
        <f t="shared" si="15"/>
        <v/>
      </c>
      <c r="BK66" s="1070" t="str">
        <f t="shared" si="27"/>
        <v>cashew</v>
      </c>
      <c r="BL66" s="1070" t="str">
        <f t="shared" si="16"/>
        <v>cashew</v>
      </c>
      <c r="BM66" s="1070" t="str">
        <f t="shared" si="17"/>
        <v>cashew</v>
      </c>
      <c r="BN66" s="1071" t="s">
        <v>853</v>
      </c>
      <c r="BO66" s="1072" t="str">
        <f t="shared" si="18"/>
        <v>cashew</v>
      </c>
      <c r="BP66" s="1073" t="s">
        <v>744</v>
      </c>
      <c r="BQ66" s="1074" t="s">
        <v>605</v>
      </c>
      <c r="BR66" s="1004" t="s">
        <v>680</v>
      </c>
      <c r="BT66" s="1832" t="s">
        <v>854</v>
      </c>
      <c r="BU66" s="1833"/>
      <c r="BV66" s="1833"/>
      <c r="BW66" s="1833"/>
      <c r="BX66" s="1834"/>
      <c r="BZ66" s="1014"/>
      <c r="CA66" s="1014"/>
      <c r="CB66" s="1014"/>
      <c r="CC66" s="1014"/>
      <c r="CD66" s="1014"/>
      <c r="CE66" s="9">
        <v>1</v>
      </c>
    </row>
    <row r="67" spans="2:83" ht="21" customHeight="1">
      <c r="B67" s="85"/>
      <c r="C67" s="1014"/>
      <c r="D67" s="1014"/>
      <c r="E67" s="1014"/>
      <c r="F67" s="85"/>
      <c r="G67" s="85"/>
      <c r="H67" s="85"/>
      <c r="J67" s="1838"/>
      <c r="K67" s="1151" t="str">
        <f>TRIM(SUBSTITUTE(SUBSTITUTE(SUBSTITUTE(SUBSTITUTE(K66,"►"," "),"▼"," "),"▲"," "),"◄"," "))</f>
        <v>FAITES UN ESSAIS</v>
      </c>
      <c r="L67" s="1143" t="str" cm="1">
        <f t="array" ref="L67">IF(ROW()=ROW(L61),K64,INDEX(M61:M74,ROW()-ROW(L61)))</f>
        <v/>
      </c>
      <c r="M67" s="1144" t="str">
        <f>IF(OR(L67="",K63="",K63&lt;=0,N67=""),"",TRIM(MID(L67,LEN(N67)+1+IF(MID(L67,LEN(N67)+1,1)=" ",1,0),99999)))</f>
        <v/>
      </c>
      <c r="N67" s="1143" t="str">
        <f>IF(OR(O67="",O67=0,O67="0"),"",IF(LEN(O67)&lt;=K63,O67,IF(LEN(SUBSTITUTE(P67," ",""))=K63+1,LEFT(O67,K63),LEFT(O67,FIND("§",SUBSTITUTE(P67," ","§",LEN(P67)-LEN(SUBSTITUTE(P67," ",""))))-1))))</f>
        <v/>
      </c>
      <c r="O67" s="1143" t="str">
        <f t="shared" si="33"/>
        <v/>
      </c>
      <c r="P67" s="1143" t="str">
        <f>IF(OR(O67="",O67=0,O67="0"),"",LEFT(O67,K63+1))</f>
        <v/>
      </c>
      <c r="Q67" s="1145" t="str">
        <f t="shared" si="36"/>
        <v/>
      </c>
      <c r="R67" s="1146"/>
      <c r="S67" s="1147" t="str">
        <f>IF(LEN(TRIM(T67))&gt;0,MAX(S46:S66)+1,"")</f>
        <v/>
      </c>
      <c r="T67" s="1148"/>
      <c r="U67" s="1149" t="str">
        <f t="shared" si="34"/>
        <v/>
      </c>
      <c r="V67" s="1150" t="str">
        <f t="shared" si="35"/>
        <v/>
      </c>
      <c r="W67" s="19"/>
      <c r="X67" s="695" t="str">
        <f t="shared" si="32"/>
        <v>►</v>
      </c>
      <c r="Y67" s="1029" t="str">
        <f>Y26</f>
        <v>N NOM DE VOTRE RECETTE | collez la--FAMILLE| Auteur &gt; VOUS</v>
      </c>
      <c r="Z67" s="1030">
        <f>Z26</f>
        <v>1</v>
      </c>
      <c r="AA67" s="1029" t="str">
        <f>AA26</f>
        <v>coupe</v>
      </c>
      <c r="AB67" s="1031" t="str">
        <f>AB26</f>
        <v>Recette mère ► Desserts assiette</v>
      </c>
      <c r="AC67" s="41"/>
      <c r="AD67" s="6"/>
      <c r="AE67" s="22" t="str">
        <f t="shared" si="20"/>
        <v/>
      </c>
      <c r="AF67" s="50"/>
      <c r="AG67" s="711"/>
      <c r="AH67" s="732">
        <f>IF(OR(AI67="",AI67=0),0,AI67*IFERROR(_xlfn.XLOOKUP(AG67,AG84:AW84,AG85:AW85,"",0,1)*AF67*IF(AC67&gt;0,AC67,1),IFERROR(_xlfn.XLOOKUP(AG67,AG86:AW86,AG87:AW87,"",0,1)*AF67*IF(AC67&gt;0,AC67,1),0)))</f>
        <v>0</v>
      </c>
      <c r="AI67" s="712">
        <v>1</v>
      </c>
      <c r="AJ67" s="713"/>
      <c r="AK67" s="1261"/>
      <c r="AL67" s="1208">
        <f>IF(AH75=0,0,(AH67/AH75)*AM29*1000)</f>
        <v>0</v>
      </c>
      <c r="AM67" s="46">
        <f>IF(AH75=0,0,(AC67/AH75)*AM29)</f>
        <v>0</v>
      </c>
      <c r="AN67" s="734">
        <f>IF(AV25&lt;&gt;0,AC67*AI67*AH25,0)</f>
        <v>0</v>
      </c>
      <c r="AO67" s="771">
        <f t="shared" si="21"/>
        <v>0</v>
      </c>
      <c r="AP67" s="44" t="str">
        <f>IF(OR(AV25="",AV25=0,AH67=0),"",AH67*AI67*AH25)</f>
        <v/>
      </c>
      <c r="AQ67" s="388" t="str">
        <f>IF(AG67="","",IF(AP67="","",IF(AP67=0,0,IF(SUM(COUNTIF(AG84:AQ84,SUBSTITUTE(TRIM(AG67)," (s)","")),COUNTIF(AG86:AQ86,SUBSTITUTE(TRIM(AG67)," (s)","")),COUNTIF(AG85:AQ85,SUBSTITUTE(TRIM(AG67)," (s)","")),COUNTIF(AG87:AQ87,SUBSTITUTE(TRIM(AG67)," (s)","")))&gt;0,IF(ROUND(AP67,3)&gt;=1,ROUND(AP67,3)&amp;" L",ROUND(AP67*100,0)&amp;" cl"),IF(SUM(COUNTIF(AR84:AW84,SUBSTITUTE(TRIM(AG67)," (s)","")),COUNTIF(AR86:AW86,SUBSTITUTE(TRIM(AG67)," (s)","")),COUNTIF(AR85:AW85,SUBSTITUTE(TRIM(AG67)," (s)","")),COUNTIF(AR87:AW87,SUBSTITUTE(TRIM(AG67)," (s)","")))&gt;0,IF(ROUND(AP67,3)&gt;=1,ROUND(AP67,3)&amp;" Kg",ROUND(AP67*1000,0)&amp;" g"),"")))))</f>
        <v/>
      </c>
      <c r="AR67" s="379"/>
      <c r="AS67" s="714">
        <f t="shared" si="28"/>
        <v>0</v>
      </c>
      <c r="AT67" s="982">
        <f t="shared" si="22"/>
        <v>0</v>
      </c>
      <c r="AU67" s="768"/>
      <c r="AV67" s="769"/>
      <c r="AW67" s="770"/>
      <c r="AX67" s="19"/>
      <c r="AY67" s="19"/>
      <c r="AZ67" s="1068">
        <v>39</v>
      </c>
      <c r="BA67" s="1069"/>
      <c r="BB67" s="1282" t="str">
        <f t="shared" si="12"/>
        <v/>
      </c>
      <c r="BC67" s="1283" t="str" cm="1">
        <f t="array" ref="BC67">IF(BJ67="","",IFERROR(_xlfn.TEXTJOIN(" • ",TRUE,_xlfn.UNIQUE(_xlfn._xlws.FILTER("⚠ "&amp;BQ29:BQ489,(BO29:BO489&lt;&gt;"")*ISNUMBER(SEARCH(" "&amp;BO29:BO489&amp;" "," "&amp;BJ67&amp;" "))))),""))</f>
        <v/>
      </c>
      <c r="BD67" s="1070" t="str">
        <f t="shared" si="23"/>
        <v>gianduja</v>
      </c>
      <c r="BE67" s="1070" t="str">
        <f t="shared" si="24"/>
        <v>⚠ Fruits à coque</v>
      </c>
      <c r="BF67" s="1070" t="str">
        <f t="shared" si="25"/>
        <v/>
      </c>
      <c r="BG67" s="1070" t="str">
        <f t="shared" si="13"/>
        <v/>
      </c>
      <c r="BH67" s="1070" t="str">
        <f t="shared" si="14"/>
        <v/>
      </c>
      <c r="BI67" s="1070" t="str">
        <f t="shared" si="26"/>
        <v/>
      </c>
      <c r="BJ67" s="1070" t="str">
        <f t="shared" si="15"/>
        <v/>
      </c>
      <c r="BK67" s="1070" t="str">
        <f t="shared" si="27"/>
        <v>gianduja</v>
      </c>
      <c r="BL67" s="1070" t="str">
        <f t="shared" si="16"/>
        <v>gianduja</v>
      </c>
      <c r="BM67" s="1070" t="str">
        <f t="shared" si="17"/>
        <v>gianduja</v>
      </c>
      <c r="BN67" s="1071" t="s">
        <v>855</v>
      </c>
      <c r="BO67" s="1072" t="str">
        <f t="shared" si="18"/>
        <v>gianduja</v>
      </c>
      <c r="BP67" s="1073" t="s">
        <v>744</v>
      </c>
      <c r="BQ67" s="1074" t="s">
        <v>605</v>
      </c>
      <c r="BR67" s="1004" t="s">
        <v>680</v>
      </c>
      <c r="BZ67" s="1014"/>
      <c r="CA67" s="1014"/>
      <c r="CB67" s="1014"/>
      <c r="CC67" s="1014"/>
      <c r="CD67" s="1014"/>
      <c r="CE67" s="9">
        <v>1</v>
      </c>
    </row>
    <row r="68" spans="2:83" ht="21" customHeight="1">
      <c r="B68" s="1159" t="s">
        <v>856</v>
      </c>
      <c r="C68" s="85"/>
      <c r="D68" s="85"/>
      <c r="E68" s="85"/>
      <c r="F68" s="85"/>
      <c r="G68" s="85"/>
      <c r="H68" s="85"/>
      <c r="J68" s="1838"/>
      <c r="K68" s="1151" t="str">
        <f>TRIM(SUBSTITUTE(SUBSTITUTE(K67,"“"," "),"”"," "))</f>
        <v>FAITES UN ESSAIS</v>
      </c>
      <c r="L68" s="1143" t="str" cm="1">
        <f t="array" ref="L68">IF(ROW()=ROW(L61),K64,INDEX(M61:M74,ROW()-ROW(L61)))</f>
        <v/>
      </c>
      <c r="M68" s="1144" t="str">
        <f>IF(OR(L68="",K63="",K63&lt;=0,N68=""),"",TRIM(MID(L68,LEN(N68)+1+IF(MID(L68,LEN(N68)+1,1)=" ",1,0),99999)))</f>
        <v/>
      </c>
      <c r="N68" s="1143" t="str">
        <f>IF(OR(O68="",O68=0,O68="0"),"",IF(LEN(O68)&lt;=K63,O68,IF(LEN(SUBSTITUTE(P68," ",""))=K63+1,LEFT(O68,K63),LEFT(O68,FIND("§",SUBSTITUTE(P68," ","§",LEN(P68)-LEN(SUBSTITUTE(P68," ",""))))-1))))</f>
        <v/>
      </c>
      <c r="O68" s="1143" t="str">
        <f t="shared" si="33"/>
        <v/>
      </c>
      <c r="P68" s="1143" t="str">
        <f>IF(OR(O68="",O68=0,O68="0"),"",LEFT(O68,K63+1))</f>
        <v/>
      </c>
      <c r="Q68" s="1145" t="str">
        <f t="shared" si="36"/>
        <v/>
      </c>
      <c r="R68" s="1146"/>
      <c r="S68" s="1147" t="str">
        <f>IF(LEN(TRIM(T68))&gt;0,MAX(S46:S67)+1,"")</f>
        <v/>
      </c>
      <c r="T68" s="1148"/>
      <c r="U68" s="1149" t="str">
        <f t="shared" si="34"/>
        <v/>
      </c>
      <c r="V68" s="1150" t="str">
        <f t="shared" si="35"/>
        <v/>
      </c>
      <c r="W68" s="19"/>
      <c r="X68" s="695" t="str">
        <f t="shared" si="32"/>
        <v>►</v>
      </c>
      <c r="Y68" s="1029" t="str">
        <f>Y26</f>
        <v>N NOM DE VOTRE RECETTE | collez la--FAMILLE| Auteur &gt; VOUS</v>
      </c>
      <c r="Z68" s="1030">
        <f>Z26</f>
        <v>1</v>
      </c>
      <c r="AA68" s="1029" t="str">
        <f>AA26</f>
        <v>coupe</v>
      </c>
      <c r="AB68" s="1031" t="str">
        <f>AB26</f>
        <v>Recette mère ► Desserts assiette</v>
      </c>
      <c r="AC68" s="41"/>
      <c r="AD68" s="6"/>
      <c r="AE68" s="22" t="str">
        <f t="shared" si="20"/>
        <v/>
      </c>
      <c r="AF68" s="50"/>
      <c r="AG68" s="711"/>
      <c r="AH68" s="732">
        <f>IF(OR(AI68="",AI68=0),0,AI68*IFERROR(_xlfn.XLOOKUP(AG68,AG84:AW84,AG85:AW85,"",0,1)*AF68*IF(AC68&gt;0,AC68,1),IFERROR(_xlfn.XLOOKUP(AG68,AG86:AW86,AG87:AW87,"",0,1)*AF68*IF(AC68&gt;0,AC68,1),0)))</f>
        <v>0</v>
      </c>
      <c r="AI68" s="712">
        <v>1</v>
      </c>
      <c r="AJ68" s="713"/>
      <c r="AK68" s="1261"/>
      <c r="AL68" s="1208">
        <f>IF(AH75=0,0,(AH68/AH75)*AM29*1000)</f>
        <v>0</v>
      </c>
      <c r="AM68" s="46">
        <f>IF(AH75=0,0,(AC68/AH75)*AM29)</f>
        <v>0</v>
      </c>
      <c r="AN68" s="735">
        <f>IF(AV25&lt;&gt;0,AC68*AI68*AH25,0)</f>
        <v>0</v>
      </c>
      <c r="AO68" s="772">
        <f t="shared" si="21"/>
        <v>0</v>
      </c>
      <c r="AP68" s="44" t="str">
        <f>IF(OR(AV25="",AV25=0,AH68=0),"",AH68*AI68*AH25)</f>
        <v/>
      </c>
      <c r="AQ68" s="388" t="str">
        <f>IF(AG68="","",IF(AP68="","",IF(AP68=0,0,IF(SUM(COUNTIF(AG84:AQ84,SUBSTITUTE(TRIM(AG68)," (s)","")),COUNTIF(AG86:AQ86,SUBSTITUTE(TRIM(AG68)," (s)","")),COUNTIF(AG85:AQ85,SUBSTITUTE(TRIM(AG68)," (s)","")),COUNTIF(AG87:AQ87,SUBSTITUTE(TRIM(AG68)," (s)","")))&gt;0,IF(ROUND(AP68,3)&gt;=1,ROUND(AP68,3)&amp;" L",ROUND(AP68*100,0)&amp;" cl"),IF(SUM(COUNTIF(AR84:AW84,SUBSTITUTE(TRIM(AG68)," (s)","")),COUNTIF(AR86:AW86,SUBSTITUTE(TRIM(AG68)," (s)","")),COUNTIF(AR85:AW85,SUBSTITUTE(TRIM(AG68)," (s)","")),COUNTIF(AR87:AW87,SUBSTITUTE(TRIM(AG68)," (s)","")))&gt;0,IF(ROUND(AP68,3)&gt;=1,ROUND(AP68,3)&amp;" Kg",ROUND(AP68*1000,0)&amp;" g"),"")))))</f>
        <v/>
      </c>
      <c r="AR68" s="379"/>
      <c r="AS68" s="714">
        <f t="shared" si="28"/>
        <v>0</v>
      </c>
      <c r="AT68" s="982">
        <f t="shared" si="22"/>
        <v>0</v>
      </c>
      <c r="AU68" s="768"/>
      <c r="AV68" s="769"/>
      <c r="AW68" s="770"/>
      <c r="AX68" s="19"/>
      <c r="AY68" s="19"/>
      <c r="AZ68" s="1068">
        <v>40</v>
      </c>
      <c r="BA68" s="1069"/>
      <c r="BB68" s="1282" t="str">
        <f t="shared" si="12"/>
        <v/>
      </c>
      <c r="BC68" s="1283" t="str" cm="1">
        <f t="array" ref="BC68">IF(BJ68="","",IFERROR(_xlfn.TEXTJOIN(" • ",TRUE,_xlfn.UNIQUE(_xlfn._xlws.FILTER("⚠ "&amp;BQ29:BQ489,(BO29:BO489&lt;&gt;"")*ISNUMBER(SEARCH(" "&amp;BO29:BO489&amp;" "," "&amp;BJ68&amp;" "))))),""))</f>
        <v/>
      </c>
      <c r="BD68" s="1070" t="str">
        <f t="shared" si="23"/>
        <v>hazelnut</v>
      </c>
      <c r="BE68" s="1070" t="str">
        <f t="shared" si="24"/>
        <v>⚠ Fruits à coque</v>
      </c>
      <c r="BF68" s="1070" t="str">
        <f t="shared" si="25"/>
        <v/>
      </c>
      <c r="BG68" s="1070" t="str">
        <f t="shared" si="13"/>
        <v/>
      </c>
      <c r="BH68" s="1070" t="str">
        <f t="shared" si="14"/>
        <v/>
      </c>
      <c r="BI68" s="1070" t="str">
        <f t="shared" si="26"/>
        <v/>
      </c>
      <c r="BJ68" s="1070" t="str">
        <f t="shared" si="15"/>
        <v/>
      </c>
      <c r="BK68" s="1070" t="str">
        <f t="shared" si="27"/>
        <v>hazelnut</v>
      </c>
      <c r="BL68" s="1070" t="str">
        <f t="shared" si="16"/>
        <v>hazelnut</v>
      </c>
      <c r="BM68" s="1070" t="str">
        <f t="shared" si="17"/>
        <v>hazelnut</v>
      </c>
      <c r="BN68" s="1071" t="s">
        <v>857</v>
      </c>
      <c r="BO68" s="1072" t="str">
        <f t="shared" si="18"/>
        <v>hazelnut</v>
      </c>
      <c r="BP68" s="1073" t="s">
        <v>744</v>
      </c>
      <c r="BQ68" s="1074" t="s">
        <v>605</v>
      </c>
      <c r="BR68" s="1004" t="s">
        <v>680</v>
      </c>
      <c r="BT68" s="1038" t="s">
        <v>858</v>
      </c>
      <c r="BU68" s="1038" t="s">
        <v>859</v>
      </c>
      <c r="BV68" s="1162" t="s">
        <v>860</v>
      </c>
      <c r="BW68" s="1163" t="s">
        <v>861</v>
      </c>
      <c r="BZ68" s="1014"/>
      <c r="CA68" s="1014"/>
      <c r="CB68" s="1014"/>
      <c r="CC68" s="1014"/>
      <c r="CD68" s="1014"/>
      <c r="CE68" s="9">
        <v>1</v>
      </c>
    </row>
    <row r="69" spans="2:83" ht="21" customHeight="1">
      <c r="B69" s="85" t="s">
        <v>702</v>
      </c>
      <c r="C69" s="85"/>
      <c r="D69" s="85"/>
      <c r="E69" s="85"/>
      <c r="F69" s="85"/>
      <c r="G69" s="85"/>
      <c r="H69" s="85"/>
      <c r="J69" s="1838"/>
      <c r="K69" s="1151"/>
      <c r="L69" s="1143" t="str" cm="1">
        <f t="array" ref="L69">IF(ROW()=ROW(L61),K64,INDEX(M61:M74,ROW()-ROW(L61)))</f>
        <v/>
      </c>
      <c r="M69" s="1144" t="str">
        <f>IF(OR(L69="",K63="",K63&lt;=0,N69=""),"",TRIM(MID(L69,LEN(N69)+1+IF(MID(L69,LEN(N69)+1,1)=" ",1,0),99999)))</f>
        <v/>
      </c>
      <c r="N69" s="1143" t="str">
        <f>IF(OR(O69="",O69=0,O69="0"),"",IF(LEN(O69)&lt;=K63,O69,IF(LEN(SUBSTITUTE(P69," ",""))=K63+1,LEFT(O69,K63),LEFT(O69,FIND("§",SUBSTITUTE(P69," ","§",LEN(P69)-LEN(SUBSTITUTE(P69," ",""))))-1))))</f>
        <v/>
      </c>
      <c r="O69" s="1143" t="str">
        <f t="shared" si="33"/>
        <v/>
      </c>
      <c r="P69" s="1143" t="str">
        <f>IF(OR(O69="",O69=0,O69="0"),"",LEFT(O69,K63+1))</f>
        <v/>
      </c>
      <c r="Q69" s="1145" t="str">
        <f t="shared" si="36"/>
        <v/>
      </c>
      <c r="R69" s="1146"/>
      <c r="S69" s="1147" t="str">
        <f>IF(LEN(TRIM(T69))&gt;0,MAX(S46:S68)+1,"")</f>
        <v/>
      </c>
      <c r="T69" s="1148"/>
      <c r="U69" s="1149" t="str">
        <f t="shared" si="34"/>
        <v/>
      </c>
      <c r="V69" s="1150" t="str">
        <f t="shared" si="35"/>
        <v/>
      </c>
      <c r="W69" s="19"/>
      <c r="X69" s="695" t="str">
        <f t="shared" si="32"/>
        <v>►</v>
      </c>
      <c r="Y69" s="1029" t="str">
        <f>Y26</f>
        <v>N NOM DE VOTRE RECETTE | collez la--FAMILLE| Auteur &gt; VOUS</v>
      </c>
      <c r="Z69" s="1030">
        <f>Z26</f>
        <v>1</v>
      </c>
      <c r="AA69" s="1029" t="str">
        <f>AA26</f>
        <v>coupe</v>
      </c>
      <c r="AB69" s="1031" t="str">
        <f>AB26</f>
        <v>Recette mère ► Desserts assiette</v>
      </c>
      <c r="AC69" s="41"/>
      <c r="AD69" s="6"/>
      <c r="AE69" s="22" t="str">
        <f t="shared" si="20"/>
        <v/>
      </c>
      <c r="AF69" s="50"/>
      <c r="AG69" s="711"/>
      <c r="AH69" s="732">
        <f>IF(OR(AI69="",AI69=0),0,AI69*IFERROR(_xlfn.XLOOKUP(AG69,AG84:AW84,AG85:AW85,"",0,1)*AF69*IF(AC69&gt;0,AC69,1),IFERROR(_xlfn.XLOOKUP(AG69,AG86:AW86,AG87:AW87,"",0,1)*AF69*IF(AC69&gt;0,AC69,1),0)))</f>
        <v>0</v>
      </c>
      <c r="AI69" s="712">
        <v>1</v>
      </c>
      <c r="AJ69" s="713"/>
      <c r="AK69" s="1261"/>
      <c r="AL69" s="1208">
        <f>IF(AH75=0,0,(AH69/AH75)*AM29*1000)</f>
        <v>0</v>
      </c>
      <c r="AM69" s="46">
        <f>IF(AH75=0,0,(AC69/AH75)*AM29)</f>
        <v>0</v>
      </c>
      <c r="AN69" s="734">
        <f>IF(AV25&lt;&gt;0,AC69*AI69*AH25,0)</f>
        <v>0</v>
      </c>
      <c r="AO69" s="771">
        <f t="shared" si="21"/>
        <v>0</v>
      </c>
      <c r="AP69" s="44" t="str">
        <f>IF(OR(AV25="",AV25=0,AH69=0),"",AH69*AI69*AH25)</f>
        <v/>
      </c>
      <c r="AQ69" s="380" t="str">
        <f>IF(AG69="","",IF(AP69="","",IF(AP69=0,0,IF(SUM(COUNTIF(AG84:AQ84,SUBSTITUTE(TRIM(AG69)," (s)","")),COUNTIF(AG86:AQ86,SUBSTITUTE(TRIM(AG69)," (s)","")),COUNTIF(AG85:AQ85,SUBSTITUTE(TRIM(AG69)," (s)","")),COUNTIF(AG87:AQ87,SUBSTITUTE(TRIM(AG69)," (s)","")))&gt;0,IF(ROUND(AP69,3)&gt;=1,ROUND(AP69,3)&amp;" L",ROUND(AP69*100,0)&amp;" cl"),IF(SUM(COUNTIF(AR84:AW84,SUBSTITUTE(TRIM(AG69)," (s)","")),COUNTIF(AR86:AW86,SUBSTITUTE(TRIM(AG69)," (s)","")),COUNTIF(AR85:AW85,SUBSTITUTE(TRIM(AG69)," (s)","")),COUNTIF(AR87:AW87,SUBSTITUTE(TRIM(AG69)," (s)","")))&gt;0,IF(ROUND(AP69,3)&gt;=1,ROUND(AP69,3)&amp;" Kg",ROUND(AP69*1000,0)&amp;" g"),"")))))</f>
        <v/>
      </c>
      <c r="AR69" s="379"/>
      <c r="AS69" s="714">
        <f t="shared" si="28"/>
        <v>0</v>
      </c>
      <c r="AT69" s="982">
        <f t="shared" si="22"/>
        <v>0</v>
      </c>
      <c r="AU69" s="768"/>
      <c r="AV69" s="769"/>
      <c r="AW69" s="770"/>
      <c r="AX69" s="19"/>
      <c r="AY69" s="19"/>
      <c r="AZ69" s="1068">
        <v>41</v>
      </c>
      <c r="BA69" s="1069"/>
      <c r="BB69" s="1282" t="str">
        <f t="shared" si="12"/>
        <v/>
      </c>
      <c r="BC69" s="1283" t="str" cm="1">
        <f t="array" ref="BC69">IF(BJ69="","",IFERROR(_xlfn.TEXTJOIN(" • ",TRUE,_xlfn.UNIQUE(_xlfn._xlws.FILTER("⚠ "&amp;BQ29:BQ489,(BO29:BO489&lt;&gt;"")*ISNUMBER(SEARCH(" "&amp;BO29:BO489&amp;" "," "&amp;BJ69&amp;" "))))),""))</f>
        <v/>
      </c>
      <c r="BD69" s="1070" t="str">
        <f t="shared" si="23"/>
        <v>macadamia</v>
      </c>
      <c r="BE69" s="1070" t="str">
        <f t="shared" si="24"/>
        <v>⚠ Fruits à coque</v>
      </c>
      <c r="BF69" s="1070" t="str">
        <f t="shared" si="25"/>
        <v/>
      </c>
      <c r="BG69" s="1070" t="str">
        <f t="shared" si="13"/>
        <v/>
      </c>
      <c r="BH69" s="1070" t="str">
        <f t="shared" si="14"/>
        <v/>
      </c>
      <c r="BI69" s="1070" t="str">
        <f t="shared" si="26"/>
        <v/>
      </c>
      <c r="BJ69" s="1070" t="str">
        <f t="shared" si="15"/>
        <v/>
      </c>
      <c r="BK69" s="1070" t="str">
        <f t="shared" si="27"/>
        <v>macadamia</v>
      </c>
      <c r="BL69" s="1070" t="str">
        <f t="shared" si="16"/>
        <v>macadamia</v>
      </c>
      <c r="BM69" s="1070" t="str">
        <f t="shared" si="17"/>
        <v>macadamia</v>
      </c>
      <c r="BN69" s="1071" t="s">
        <v>862</v>
      </c>
      <c r="BO69" s="1072" t="str">
        <f t="shared" si="18"/>
        <v>macadamia</v>
      </c>
      <c r="BP69" s="1073" t="s">
        <v>744</v>
      </c>
      <c r="BQ69" s="1074" t="s">
        <v>605</v>
      </c>
      <c r="BR69" s="1004" t="s">
        <v>680</v>
      </c>
      <c r="BT69" t="s">
        <v>863</v>
      </c>
      <c r="BU69" t="s">
        <v>864</v>
      </c>
      <c r="BV69" t="s">
        <v>865</v>
      </c>
      <c r="BW69" s="1164"/>
      <c r="BX69"/>
      <c r="BZ69" s="1014"/>
      <c r="CA69" s="1014"/>
      <c r="CB69" s="1014"/>
      <c r="CC69" s="1014"/>
      <c r="CD69" s="1014"/>
      <c r="CE69" s="9">
        <v>1</v>
      </c>
    </row>
    <row r="70" spans="2:83" ht="21" customHeight="1">
      <c r="B70" s="85"/>
      <c r="C70" s="85"/>
      <c r="D70" s="85"/>
      <c r="E70" s="85"/>
      <c r="F70" s="85"/>
      <c r="G70" s="85"/>
      <c r="H70" s="85"/>
      <c r="J70" s="1838"/>
      <c r="K70" s="1151"/>
      <c r="L70" s="1143" t="str" cm="1">
        <f t="array" ref="L70">IF(ROW()=ROW(L61),K64,INDEX(M61:M74,ROW()-ROW(L61)))</f>
        <v/>
      </c>
      <c r="M70" s="1144" t="str">
        <f>IF(OR(L70="",K63="",K63&lt;=0,N70=""),"",TRIM(MID(L70,LEN(N70)+1+IF(MID(L70,LEN(N70)+1,1)=" ",1,0),99999)))</f>
        <v/>
      </c>
      <c r="N70" s="1143" t="str">
        <f>IF(OR(O70="",O70=0,O70="0"),"",IF(LEN(O70)&lt;=K63,O70,IF(LEN(SUBSTITUTE(P70," ",""))=K63+1,LEFT(O70,K63),LEFT(O70,FIND("§",SUBSTITUTE(P70," ","§",LEN(P70)-LEN(SUBSTITUTE(P70," ",""))))-1))))</f>
        <v/>
      </c>
      <c r="O70" s="1143" t="str">
        <f t="shared" si="33"/>
        <v/>
      </c>
      <c r="P70" s="1143" t="str">
        <f>IF(OR(O70="",O70=0,O70="0"),"",LEFT(O70,K63+1))</f>
        <v/>
      </c>
      <c r="Q70" s="1145" t="str">
        <f t="shared" si="36"/>
        <v/>
      </c>
      <c r="R70" s="1146"/>
      <c r="S70" s="1147" t="str">
        <f>IF(LEN(TRIM(T70))&gt;0,MAX(S46:S69)+1,"")</f>
        <v/>
      </c>
      <c r="T70" s="1148"/>
      <c r="U70" s="1149" t="str">
        <f t="shared" si="34"/>
        <v/>
      </c>
      <c r="V70" s="1150" t="str">
        <f t="shared" si="35"/>
        <v/>
      </c>
      <c r="W70" s="19"/>
      <c r="X70" s="695" t="str">
        <f t="shared" si="32"/>
        <v>►</v>
      </c>
      <c r="Y70" s="1029" t="str">
        <f>Y26</f>
        <v>N NOM DE VOTRE RECETTE | collez la--FAMILLE| Auteur &gt; VOUS</v>
      </c>
      <c r="Z70" s="1030">
        <f>Z26</f>
        <v>1</v>
      </c>
      <c r="AA70" s="1029" t="str">
        <f>AA26</f>
        <v>coupe</v>
      </c>
      <c r="AB70" s="1031" t="str">
        <f>AB26</f>
        <v>Recette mère ► Desserts assiette</v>
      </c>
      <c r="AC70" s="41"/>
      <c r="AD70" s="6"/>
      <c r="AE70" s="22" t="str">
        <f t="shared" si="20"/>
        <v/>
      </c>
      <c r="AF70" s="50"/>
      <c r="AG70" s="711"/>
      <c r="AH70" s="732">
        <f>IF(OR(AI70="",AI70=0),0,AI70*IFERROR(_xlfn.XLOOKUP(AG70,AG84:AW84,AG85:AW85,"",0,1)*AF70*IF(AC70&gt;0,AC70,1),IFERROR(_xlfn.XLOOKUP(AG70,AG86:AW86,AG87:AW87,"",0,1)*AF70*IF(AC70&gt;0,AC70,1),0)))</f>
        <v>0</v>
      </c>
      <c r="AI70" s="712">
        <v>1</v>
      </c>
      <c r="AJ70" s="713"/>
      <c r="AK70" s="1261"/>
      <c r="AL70" s="1208">
        <f>IF(AH75=0,0,(AH70/AH75)*AM29*1000)</f>
        <v>0</v>
      </c>
      <c r="AM70" s="46">
        <f>IF(AH75=0,0,(AC70/AH75)*AM29)</f>
        <v>0</v>
      </c>
      <c r="AN70" s="735">
        <f>IF(AV25&lt;&gt;0,AC70*AI70*AH25,0)</f>
        <v>0</v>
      </c>
      <c r="AO70" s="772">
        <f t="shared" si="21"/>
        <v>0</v>
      </c>
      <c r="AP70" s="44" t="str">
        <f>IF(OR(AV25="",AV25=0,AH70=0),"",AH70*AI70*AH25)</f>
        <v/>
      </c>
      <c r="AQ70" s="388" t="str">
        <f>IF(AG70="","",IF(AP70="","",IF(AP70=0,0,IF(SUM(COUNTIF(AG84:AQ84,SUBSTITUTE(TRIM(AG70)," (s)","")),COUNTIF(AG86:AQ86,SUBSTITUTE(TRIM(AG70)," (s)","")),COUNTIF(AG85:AQ85,SUBSTITUTE(TRIM(AG70)," (s)","")),COUNTIF(AG87:AQ87,SUBSTITUTE(TRIM(AG70)," (s)","")))&gt;0,IF(ROUND(AP70,3)&gt;=1,ROUND(AP70,3)&amp;" L",ROUND(AP70*100,0)&amp;" cl"),IF(SUM(COUNTIF(AR84:AW84,SUBSTITUTE(TRIM(AG70)," (s)","")),COUNTIF(AR86:AW86,SUBSTITUTE(TRIM(AG70)," (s)","")),COUNTIF(AR85:AW85,SUBSTITUTE(TRIM(AG70)," (s)","")),COUNTIF(AR87:AW87,SUBSTITUTE(TRIM(AG70)," (s)","")))&gt;0,IF(ROUND(AP70,3)&gt;=1,ROUND(AP70,3)&amp;" Kg",ROUND(AP70*1000,0)&amp;" g"),"")))))</f>
        <v/>
      </c>
      <c r="AR70" s="379"/>
      <c r="AS70" s="714">
        <f t="shared" si="28"/>
        <v>0</v>
      </c>
      <c r="AT70" s="982">
        <f t="shared" si="22"/>
        <v>0</v>
      </c>
      <c r="AU70" s="768"/>
      <c r="AV70" s="769"/>
      <c r="AW70" s="770"/>
      <c r="AX70" s="19"/>
      <c r="AY70" s="19"/>
      <c r="AZ70" s="1068">
        <v>42</v>
      </c>
      <c r="BA70" s="1069"/>
      <c r="BB70" s="1282" t="str">
        <f t="shared" si="12"/>
        <v/>
      </c>
      <c r="BC70" s="1283" t="str" cm="1">
        <f t="array" ref="BC70">IF(BJ70="","",IFERROR(_xlfn.TEXTJOIN(" • ",TRUE,_xlfn.UNIQUE(_xlfn._xlws.FILTER("⚠ "&amp;BQ29:BQ489,(BO29:BO489&lt;&gt;"")*ISNUMBER(SEARCH(" "&amp;BO29:BO489&amp;" "," "&amp;BJ70&amp;" "))))),""))</f>
        <v/>
      </c>
      <c r="BD70" s="1070" t="str">
        <f t="shared" si="23"/>
        <v>marzipan</v>
      </c>
      <c r="BE70" s="1070" t="str">
        <f t="shared" si="24"/>
        <v>⚠ Fruits à coque</v>
      </c>
      <c r="BF70" s="1070" t="str">
        <f t="shared" si="25"/>
        <v/>
      </c>
      <c r="BG70" s="1070" t="str">
        <f t="shared" si="13"/>
        <v/>
      </c>
      <c r="BH70" s="1070" t="str">
        <f t="shared" si="14"/>
        <v/>
      </c>
      <c r="BI70" s="1070" t="str">
        <f t="shared" si="26"/>
        <v/>
      </c>
      <c r="BJ70" s="1070" t="str">
        <f t="shared" si="15"/>
        <v/>
      </c>
      <c r="BK70" s="1070" t="str">
        <f t="shared" si="27"/>
        <v>marzipan</v>
      </c>
      <c r="BL70" s="1070" t="str">
        <f t="shared" si="16"/>
        <v>marzipan</v>
      </c>
      <c r="BM70" s="1070" t="str">
        <f t="shared" si="17"/>
        <v>marzipan</v>
      </c>
      <c r="BN70" s="1071" t="s">
        <v>866</v>
      </c>
      <c r="BO70" s="1072" t="str">
        <f t="shared" si="18"/>
        <v>marzipan</v>
      </c>
      <c r="BP70" s="1073" t="s">
        <v>744</v>
      </c>
      <c r="BQ70" s="1074" t="s">
        <v>605</v>
      </c>
      <c r="BR70" s="1004" t="s">
        <v>680</v>
      </c>
      <c r="BT70" t="s">
        <v>867</v>
      </c>
      <c r="BU70" t="s">
        <v>868</v>
      </c>
      <c r="BV70" t="s">
        <v>869</v>
      </c>
      <c r="BW70" s="1165"/>
      <c r="BZ70" s="1014"/>
      <c r="CA70" s="1014"/>
      <c r="CB70" s="1014"/>
      <c r="CC70" s="1014"/>
      <c r="CD70" s="1014"/>
      <c r="CE70" s="9">
        <v>1</v>
      </c>
    </row>
    <row r="71" spans="2:83" ht="21" customHeight="1">
      <c r="B71" s="75" t="s">
        <v>705</v>
      </c>
      <c r="C71" s="85"/>
      <c r="D71" s="85"/>
      <c r="E71" s="85"/>
      <c r="F71" s="85"/>
      <c r="G71" s="85"/>
      <c r="H71" s="85"/>
      <c r="J71" s="1838"/>
      <c r="K71" s="1151"/>
      <c r="L71" s="1143" t="str" cm="1">
        <f t="array" ref="L71">IF(ROW()=ROW(L61),K64,INDEX(M61:M74,ROW()-ROW(L61)))</f>
        <v/>
      </c>
      <c r="M71" s="1144" t="str">
        <f>IF(OR(L71="",K63="",K63&lt;=0,N71=""),"",TRIM(MID(L71,LEN(N71)+1+IF(MID(L71,LEN(N71)+1,1)=" ",1,0),99999)))</f>
        <v/>
      </c>
      <c r="N71" s="1143" t="str">
        <f>IF(OR(O71="",O71=0,O71="0"),"",IF(LEN(O71)&lt;=K63,O71,IF(LEN(SUBSTITUTE(P71," ",""))=K63+1,LEFT(O71,K63),LEFT(O71,FIND("§",SUBSTITUTE(P71," ","§",LEN(P71)-LEN(SUBSTITUTE(P71," ",""))))-1))))</f>
        <v/>
      </c>
      <c r="O71" s="1143" t="str">
        <f t="shared" si="33"/>
        <v/>
      </c>
      <c r="P71" s="1143" t="str">
        <f>IF(OR(O71="",O71=0,O71="0"),"",LEFT(O71,K63+1))</f>
        <v/>
      </c>
      <c r="Q71" s="1145" t="str">
        <f t="shared" si="36"/>
        <v/>
      </c>
      <c r="R71" s="1146"/>
      <c r="S71" s="1147" t="str">
        <f>IF(LEN(TRIM(T71))&gt;0,MAX(S46:S70)+1,"")</f>
        <v/>
      </c>
      <c r="T71" s="1148"/>
      <c r="U71" s="1149" t="str">
        <f t="shared" si="34"/>
        <v/>
      </c>
      <c r="V71" s="1150" t="str">
        <f t="shared" si="35"/>
        <v/>
      </c>
      <c r="W71" s="19"/>
      <c r="X71" s="695" t="str">
        <f t="shared" si="32"/>
        <v>►</v>
      </c>
      <c r="Y71" s="1029" t="str">
        <f>Y26</f>
        <v>N NOM DE VOTRE RECETTE | collez la--FAMILLE| Auteur &gt; VOUS</v>
      </c>
      <c r="Z71" s="1030">
        <f>Z26</f>
        <v>1</v>
      </c>
      <c r="AA71" s="1029" t="str">
        <f>AA26</f>
        <v>coupe</v>
      </c>
      <c r="AB71" s="1031" t="str">
        <f>AB26</f>
        <v>Recette mère ► Desserts assiette</v>
      </c>
      <c r="AC71" s="41"/>
      <c r="AD71" s="6"/>
      <c r="AE71" s="22" t="str">
        <f t="shared" si="20"/>
        <v/>
      </c>
      <c r="AF71" s="50"/>
      <c r="AG71" s="711"/>
      <c r="AH71" s="732">
        <f>IF(OR(AI71="",AI71=0),0,AI71*IFERROR(_xlfn.XLOOKUP(AG71,AG84:AW84,AG85:AW85,"",0,1)*AF71*IF(AC71&gt;0,AC71,1),IFERROR(_xlfn.XLOOKUP(AG71,AG86:AW86,AG87:AW87,"",0,1)*AF71*IF(AC71&gt;0,AC71,1),0)))</f>
        <v>0</v>
      </c>
      <c r="AI71" s="712">
        <v>1</v>
      </c>
      <c r="AJ71" s="713"/>
      <c r="AK71" s="1261"/>
      <c r="AL71" s="1208">
        <f>IF(AH75=0,0,(AH71/AH75)*AM29*1000)</f>
        <v>0</v>
      </c>
      <c r="AM71" s="46">
        <f>IF(AH75=0,0,(AC71/AH75)*AM29)</f>
        <v>0</v>
      </c>
      <c r="AN71" s="734">
        <f>IF(AV25&lt;&gt;0,AC71*AI71*AH25,0)</f>
        <v>0</v>
      </c>
      <c r="AO71" s="771">
        <f t="shared" si="21"/>
        <v>0</v>
      </c>
      <c r="AP71" s="44" t="str">
        <f>IF(OR(AV25="",AV25=0,AH71=0),"",AH71*AI71*AH25)</f>
        <v/>
      </c>
      <c r="AQ71" s="380" t="str">
        <f>IF(AG71="","",IF(AP71="","",IF(AP71=0,0,IF(SUM(COUNTIF(AG84:AQ84,SUBSTITUTE(TRIM(AG71)," (s)","")),COUNTIF(AG86:AQ86,SUBSTITUTE(TRIM(AG71)," (s)","")),COUNTIF(AG85:AQ85,SUBSTITUTE(TRIM(AG71)," (s)","")),COUNTIF(AG87:AQ87,SUBSTITUTE(TRIM(AG71)," (s)","")))&gt;0,IF(ROUND(AP71,3)&gt;=1,ROUND(AP71,3)&amp;" L",ROUND(AP71*100,0)&amp;" cl"),IF(SUM(COUNTIF(AR84:AW84,SUBSTITUTE(TRIM(AG71)," (s)","")),COUNTIF(AR86:AW86,SUBSTITUTE(TRIM(AG71)," (s)","")),COUNTIF(AR85:AW85,SUBSTITUTE(TRIM(AG71)," (s)","")),COUNTIF(AR87:AW87,SUBSTITUTE(TRIM(AG71)," (s)","")))&gt;0,IF(ROUND(AP71,3)&gt;=1,ROUND(AP71,3)&amp;" Kg",ROUND(AP71*1000,0)&amp;" g"),"")))))</f>
        <v/>
      </c>
      <c r="AR71" s="379"/>
      <c r="AS71" s="714">
        <f t="shared" si="28"/>
        <v>0</v>
      </c>
      <c r="AT71" s="982">
        <f t="shared" si="22"/>
        <v>0</v>
      </c>
      <c r="AU71" s="768"/>
      <c r="AV71" s="769"/>
      <c r="AW71" s="770"/>
      <c r="AX71" s="19"/>
      <c r="AY71" s="19"/>
      <c r="AZ71" s="1068">
        <v>43</v>
      </c>
      <c r="BA71" s="1069"/>
      <c r="BB71" s="1282" t="str">
        <f t="shared" si="12"/>
        <v/>
      </c>
      <c r="BC71" s="1283" t="str" cm="1">
        <f t="array" ref="BC71">IF(BJ71="","",IFERROR(_xlfn.TEXTJOIN(" • ",TRUE,_xlfn.UNIQUE(_xlfn._xlws.FILTER("⚠ "&amp;BQ29:BQ489,(BO29:BO489&lt;&gt;"")*ISNUMBER(SEARCH(" "&amp;BO29:BO489&amp;" "," "&amp;BJ71&amp;" "))))),""))</f>
        <v/>
      </c>
      <c r="BD71" s="1070" t="str">
        <f t="shared" si="23"/>
        <v>noisette</v>
      </c>
      <c r="BE71" s="1070" t="str">
        <f t="shared" si="24"/>
        <v>⚠ Fruits à coque</v>
      </c>
      <c r="BF71" s="1070" t="str">
        <f t="shared" si="25"/>
        <v/>
      </c>
      <c r="BG71" s="1070" t="str">
        <f t="shared" si="13"/>
        <v/>
      </c>
      <c r="BH71" s="1070" t="str">
        <f t="shared" si="14"/>
        <v/>
      </c>
      <c r="BI71" s="1070" t="str">
        <f t="shared" si="26"/>
        <v/>
      </c>
      <c r="BJ71" s="1070" t="str">
        <f t="shared" si="15"/>
        <v/>
      </c>
      <c r="BK71" s="1070" t="str">
        <f t="shared" si="27"/>
        <v>noisette</v>
      </c>
      <c r="BL71" s="1070" t="str">
        <f t="shared" si="16"/>
        <v>noisette</v>
      </c>
      <c r="BM71" s="1070" t="str">
        <f t="shared" si="17"/>
        <v>noisette</v>
      </c>
      <c r="BN71" s="1071" t="s">
        <v>870</v>
      </c>
      <c r="BO71" s="1072" t="str">
        <f t="shared" si="18"/>
        <v>noisette</v>
      </c>
      <c r="BP71" s="1073" t="s">
        <v>744</v>
      </c>
      <c r="BQ71" s="1074" t="s">
        <v>605</v>
      </c>
      <c r="BR71" s="1004" t="s">
        <v>680</v>
      </c>
      <c r="BT71" t="s">
        <v>871</v>
      </c>
      <c r="BU71" t="s">
        <v>872</v>
      </c>
      <c r="BV71" t="s">
        <v>873</v>
      </c>
      <c r="BW71" s="1166"/>
      <c r="BZ71" s="1014"/>
      <c r="CA71" s="1014"/>
      <c r="CB71" s="1014"/>
      <c r="CC71" s="1014"/>
      <c r="CD71" s="1014"/>
      <c r="CE71" s="9">
        <v>1</v>
      </c>
    </row>
    <row r="72" spans="2:83" ht="21" customHeight="1">
      <c r="B72" s="75" t="s">
        <v>707</v>
      </c>
      <c r="C72" s="85"/>
      <c r="D72" s="85"/>
      <c r="E72" s="85"/>
      <c r="F72" s="85"/>
      <c r="G72" s="85"/>
      <c r="H72" s="85"/>
      <c r="J72" s="1838"/>
      <c r="K72" s="1151"/>
      <c r="L72" s="1143" t="str" cm="1">
        <f t="array" ref="L72">IF(ROW()=ROW(L61),K64,INDEX(M61:M74,ROW()-ROW(L61)))</f>
        <v/>
      </c>
      <c r="M72" s="1144" t="str">
        <f>IF(OR(L72="",K63="",K63&lt;=0,N72=""),"",TRIM(MID(L72,LEN(N72)+1+IF(MID(L72,LEN(N72)+1,1)=" ",1,0),99999)))</f>
        <v/>
      </c>
      <c r="N72" s="1143" t="str">
        <f>IF(OR(O72="",O72=0,O72="0"),"",IF(LEN(O72)&lt;=K63,O72,IF(LEN(SUBSTITUTE(P72," ",""))=K63+1,LEFT(O72,K63),LEFT(O72,FIND("§",SUBSTITUTE(P72," ","§",LEN(P72)-LEN(SUBSTITUTE(P72," ",""))))-1))))</f>
        <v/>
      </c>
      <c r="O72" s="1143" t="str">
        <f t="shared" si="33"/>
        <v/>
      </c>
      <c r="P72" s="1143" t="str">
        <f>IF(OR(O72="",O72=0,O72="0"),"",LEFT(O72,K63+1))</f>
        <v/>
      </c>
      <c r="Q72" s="1145" t="str">
        <f t="shared" si="36"/>
        <v/>
      </c>
      <c r="R72" s="1146"/>
      <c r="S72" s="1147" t="str">
        <f>IF(LEN(TRIM(T72))&gt;0,MAX(S46:S71)+1,"")</f>
        <v/>
      </c>
      <c r="T72" s="1148"/>
      <c r="U72" s="1149" t="str">
        <f t="shared" si="34"/>
        <v/>
      </c>
      <c r="V72" s="1150" t="str">
        <f t="shared" si="35"/>
        <v/>
      </c>
      <c r="W72" s="19"/>
      <c r="X72" s="695" t="str">
        <f t="shared" si="32"/>
        <v>►</v>
      </c>
      <c r="Y72" s="1029" t="str">
        <f>Y26</f>
        <v>N NOM DE VOTRE RECETTE | collez la--FAMILLE| Auteur &gt; VOUS</v>
      </c>
      <c r="Z72" s="1030">
        <f>Z26</f>
        <v>1</v>
      </c>
      <c r="AA72" s="1029" t="str">
        <f>AA26</f>
        <v>coupe</v>
      </c>
      <c r="AB72" s="1031" t="str">
        <f>AB26</f>
        <v>Recette mère ► Desserts assiette</v>
      </c>
      <c r="AC72" s="41"/>
      <c r="AD72" s="6"/>
      <c r="AE72" s="22" t="str">
        <f t="shared" si="20"/>
        <v/>
      </c>
      <c r="AF72" s="50"/>
      <c r="AG72" s="711"/>
      <c r="AH72" s="732">
        <f>IF(OR(AI72="",AI72=0),0,AI72*IFERROR(_xlfn.XLOOKUP(AG72,AG84:AW84,AG85:AW85,"",0,1)*AF72*IF(AC72&gt;0,AC72,1),IFERROR(_xlfn.XLOOKUP(AG72,AG86:AW86,AG87:AW87,"",0,1)*AF72*IF(AC72&gt;0,AC72,1),0)))</f>
        <v>0</v>
      </c>
      <c r="AI72" s="712">
        <v>1</v>
      </c>
      <c r="AJ72" s="713"/>
      <c r="AK72" s="1261"/>
      <c r="AL72" s="1208">
        <f>IF(AH75=0,0,(AH72/AH75)*AM29*1000)</f>
        <v>0</v>
      </c>
      <c r="AM72" s="46">
        <f>IF(AH75=0,0,(AC72/AH75)*AM29)</f>
        <v>0</v>
      </c>
      <c r="AN72" s="735">
        <f>IF(AV25&lt;&gt;0,AC72*AI72*AH25,0)</f>
        <v>0</v>
      </c>
      <c r="AO72" s="772">
        <f t="shared" si="21"/>
        <v>0</v>
      </c>
      <c r="AP72" s="44" t="str">
        <f>IF(OR(AV25="",AV25=0,AH72=0),"",AH72*AI72*AH25)</f>
        <v/>
      </c>
      <c r="AQ72" s="388" t="str">
        <f>IF(AG72="","",IF(AP72="","",IF(AP72=0,0,IF(SUM(COUNTIF(AG84:AQ84,SUBSTITUTE(TRIM(AG72)," (s)","")),COUNTIF(AG86:AQ86,SUBSTITUTE(TRIM(AG72)," (s)","")),COUNTIF(AG85:AQ85,SUBSTITUTE(TRIM(AG72)," (s)","")),COUNTIF(AG87:AQ87,SUBSTITUTE(TRIM(AG72)," (s)","")))&gt;0,IF(ROUND(AP72,3)&gt;=1,ROUND(AP72,3)&amp;" L",ROUND(AP72*100,0)&amp;" cl"),IF(SUM(COUNTIF(AR84:AW84,SUBSTITUTE(TRIM(AG72)," (s)","")),COUNTIF(AR86:AW86,SUBSTITUTE(TRIM(AG72)," (s)","")),COUNTIF(AR85:AW85,SUBSTITUTE(TRIM(AG72)," (s)","")),COUNTIF(AR87:AW87,SUBSTITUTE(TRIM(AG72)," (s)","")))&gt;0,IF(ROUND(AP72,3)&gt;=1,ROUND(AP72,3)&amp;" Kg",ROUND(AP72*1000,0)&amp;" g"),"")))))</f>
        <v/>
      </c>
      <c r="AR72" s="379"/>
      <c r="AS72" s="714">
        <f t="shared" si="28"/>
        <v>0</v>
      </c>
      <c r="AT72" s="982">
        <f t="shared" si="22"/>
        <v>0</v>
      </c>
      <c r="AU72" s="768"/>
      <c r="AV72" s="769"/>
      <c r="AW72" s="770"/>
      <c r="AX72" s="19"/>
      <c r="AY72" s="19"/>
      <c r="AZ72" s="1068">
        <v>44</v>
      </c>
      <c r="BA72" s="1069"/>
      <c r="BB72" s="1282" t="str">
        <f t="shared" si="12"/>
        <v/>
      </c>
      <c r="BC72" s="1283" t="str" cm="1">
        <f t="array" ref="BC72">IF(BJ72="","",IFERROR(_xlfn.TEXTJOIN(" • ",TRUE,_xlfn.UNIQUE(_xlfn._xlws.FILTER("⚠ "&amp;BQ29:BQ489,(BO29:BO489&lt;&gt;"")*ISNUMBER(SEARCH(" "&amp;BO29:BO489&amp;" "," "&amp;BJ72&amp;" "))))),""))</f>
        <v/>
      </c>
      <c r="BD72" s="1070" t="str">
        <f t="shared" si="23"/>
        <v>noisettes</v>
      </c>
      <c r="BE72" s="1070" t="str">
        <f t="shared" si="24"/>
        <v>⚠ Fruits à coque</v>
      </c>
      <c r="BF72" s="1070" t="str">
        <f t="shared" si="25"/>
        <v/>
      </c>
      <c r="BG72" s="1070" t="str">
        <f t="shared" si="13"/>
        <v/>
      </c>
      <c r="BH72" s="1070" t="str">
        <f t="shared" si="14"/>
        <v/>
      </c>
      <c r="BI72" s="1070" t="str">
        <f t="shared" si="26"/>
        <v/>
      </c>
      <c r="BJ72" s="1070" t="str">
        <f t="shared" si="15"/>
        <v/>
      </c>
      <c r="BK72" s="1070" t="str">
        <f t="shared" si="27"/>
        <v>noisettes</v>
      </c>
      <c r="BL72" s="1070" t="str">
        <f t="shared" si="16"/>
        <v>noisettes</v>
      </c>
      <c r="BM72" s="1070" t="str">
        <f t="shared" si="17"/>
        <v>noisettes</v>
      </c>
      <c r="BN72" s="1071" t="s">
        <v>874</v>
      </c>
      <c r="BO72" s="1072" t="str">
        <f t="shared" si="18"/>
        <v>noisettes</v>
      </c>
      <c r="BP72" s="1073" t="s">
        <v>744</v>
      </c>
      <c r="BQ72" s="1074" t="s">
        <v>605</v>
      </c>
      <c r="BR72" s="1004" t="s">
        <v>680</v>
      </c>
      <c r="BT72" t="s">
        <v>863</v>
      </c>
      <c r="BU72" t="s">
        <v>864</v>
      </c>
      <c r="BV72" t="s">
        <v>865</v>
      </c>
      <c r="BW72" s="1167"/>
      <c r="BZ72" s="1014"/>
      <c r="CA72" s="1014"/>
      <c r="CB72" s="1014"/>
      <c r="CC72" s="1014"/>
      <c r="CD72" s="1014"/>
      <c r="CE72" s="9">
        <v>1</v>
      </c>
    </row>
    <row r="73" spans="2:83" ht="21" customHeight="1">
      <c r="B73" s="85"/>
      <c r="C73" s="85"/>
      <c r="D73" s="85"/>
      <c r="E73" s="85"/>
      <c r="F73" s="85"/>
      <c r="G73" s="85"/>
      <c r="H73" s="85"/>
      <c r="J73" s="1838"/>
      <c r="K73" s="1151"/>
      <c r="L73" s="1143" t="str" cm="1">
        <f t="array" ref="L73">IF(ROW()=ROW(L61),K64,INDEX(M61:M74,ROW()-ROW(L61)))</f>
        <v/>
      </c>
      <c r="M73" s="1144" t="str">
        <f>IF(OR(L73="",K63="",K63&lt;=0,N73=""),"",TRIM(MID(L73,LEN(N73)+1+IF(MID(L73,LEN(N73)+1,1)=" ",1,0),99999)))</f>
        <v/>
      </c>
      <c r="N73" s="1143" t="str">
        <f>IF(OR(O73="",O73=0,O73="0"),"",IF(LEN(O73)&lt;=K63,O73,IF(LEN(SUBSTITUTE(P73," ",""))=K63+1,LEFT(O73,K63),LEFT(O73,FIND("§",SUBSTITUTE(P73," ","§",LEN(P73)-LEN(SUBSTITUTE(P73," ",""))))-1))))</f>
        <v/>
      </c>
      <c r="O73" s="1143" t="str">
        <f t="shared" si="33"/>
        <v/>
      </c>
      <c r="P73" s="1143" t="str">
        <f>IF(OR(O73="",O73=0,O73="0"),"",LEFT(O73,K63+1))</f>
        <v/>
      </c>
      <c r="Q73" s="1145" t="str">
        <f t="shared" si="36"/>
        <v/>
      </c>
      <c r="R73" s="1146"/>
      <c r="S73" s="1147" t="str">
        <f>IF(LEN(TRIM(T73))&gt;0,MAX(S46:S72)+1,"")</f>
        <v/>
      </c>
      <c r="T73" s="1148"/>
      <c r="U73" s="1149" t="str">
        <f t="shared" si="34"/>
        <v/>
      </c>
      <c r="V73" s="1150" t="str">
        <f t="shared" si="35"/>
        <v/>
      </c>
      <c r="W73" s="19"/>
      <c r="X73" s="693" t="s">
        <v>6</v>
      </c>
      <c r="Y73" s="1029" t="str">
        <f>Y26</f>
        <v>N NOM DE VOTRE RECETTE | collez la--FAMILLE| Auteur &gt; VOUS</v>
      </c>
      <c r="Z73" s="1030">
        <f>Z26</f>
        <v>1</v>
      </c>
      <c r="AA73" s="1029" t="str">
        <f>AA26</f>
        <v>coupe</v>
      </c>
      <c r="AB73" s="1031" t="str">
        <f>AB26</f>
        <v>Recette mère ► Desserts assiette</v>
      </c>
      <c r="AC73" s="41"/>
      <c r="AD73" s="6"/>
      <c r="AE73" s="22" t="str">
        <f t="shared" si="20"/>
        <v/>
      </c>
      <c r="AF73" s="50"/>
      <c r="AG73" s="711"/>
      <c r="AH73" s="732">
        <f>IF(OR(AI73="",AI73=0),0,AI73*IFERROR(_xlfn.XLOOKUP(AG73,AG84:AW84,AG85:AW85,"",0,1)*AF73*IF(AC73&gt;0,AC73,1),IFERROR(_xlfn.XLOOKUP(AG73,AG86:AW86,AG87:AW87,"",0,1)*AF73*IF(AC73&gt;0,AC73,1),0)))</f>
        <v>0</v>
      </c>
      <c r="AI73" s="712">
        <v>1</v>
      </c>
      <c r="AJ73" s="713"/>
      <c r="AK73" s="1261"/>
      <c r="AL73" s="1208">
        <f>IF(AH75=0,0,(AH73/AH75)*AM29*1000)</f>
        <v>0</v>
      </c>
      <c r="AM73" s="46">
        <f>IF(AH75=0,0,(AC73/AH75)*AM29)</f>
        <v>0</v>
      </c>
      <c r="AN73" s="734">
        <f>IF(AV25&lt;&gt;0,AC73*AI73*AH25,0)</f>
        <v>0</v>
      </c>
      <c r="AO73" s="771">
        <f t="shared" si="21"/>
        <v>0</v>
      </c>
      <c r="AP73" s="44" t="str">
        <f>IF(OR(AV25="",AV25=0,AH73=0),"",AH73*AI73*AH25)</f>
        <v/>
      </c>
      <c r="AQ73" s="380" t="str">
        <f>IF(AG73="","",IF(AP73="","",IF(AP73=0,0,IF(SUM(COUNTIF(AG84:AQ84,SUBSTITUTE(TRIM(AG73)," (s)","")),COUNTIF(AG86:AQ86,SUBSTITUTE(TRIM(AG73)," (s)","")),COUNTIF(AG85:AQ85,SUBSTITUTE(TRIM(AG73)," (s)","")),COUNTIF(AG87:AQ87,SUBSTITUTE(TRIM(AG73)," (s)","")))&gt;0,IF(ROUND(AP73,3)&gt;=1,ROUND(AP73,3)&amp;" L",ROUND(AP73*100,0)&amp;" cl"),IF(SUM(COUNTIF(AR84:AW84,SUBSTITUTE(TRIM(AG73)," (s)","")),COUNTIF(AR86:AW86,SUBSTITUTE(TRIM(AG73)," (s)","")),COUNTIF(AR85:AW85,SUBSTITUTE(TRIM(AG73)," (s)","")),COUNTIF(AR87:AW87,SUBSTITUTE(TRIM(AG73)," (s)","")))&gt;0,IF(ROUND(AP73,3)&gt;=1,ROUND(AP73,3)&amp;" Kg",ROUND(AP73*1000,0)&amp;" g"),"")))))</f>
        <v/>
      </c>
      <c r="AR73" s="379"/>
      <c r="AS73" s="714">
        <f t="shared" si="28"/>
        <v>0</v>
      </c>
      <c r="AT73" s="982">
        <f t="shared" si="22"/>
        <v>0</v>
      </c>
      <c r="AU73" s="768"/>
      <c r="AV73" s="769"/>
      <c r="AW73" s="770"/>
      <c r="AX73" s="19"/>
      <c r="AY73" s="19"/>
      <c r="AZ73" s="1068">
        <v>45</v>
      </c>
      <c r="BA73" s="1069"/>
      <c r="BB73" s="1282" t="str">
        <f t="shared" si="12"/>
        <v/>
      </c>
      <c r="BC73" s="1283" t="str" cm="1">
        <f t="array" ref="BC73">IF(BJ73="","",IFERROR(_xlfn.TEXTJOIN(" • ",TRUE,_xlfn.UNIQUE(_xlfn._xlws.FILTER("⚠ "&amp;BQ29:BQ489,(BO29:BO489&lt;&gt;"")*ISNUMBER(SEARCH(" "&amp;BO29:BO489&amp;" "," "&amp;BJ73&amp;" "))))),""))</f>
        <v/>
      </c>
      <c r="BD73" s="1070" t="str">
        <f t="shared" si="23"/>
        <v>noix</v>
      </c>
      <c r="BE73" s="1070" t="str">
        <f t="shared" si="24"/>
        <v>⚠ Fruits à coque</v>
      </c>
      <c r="BF73" s="1070" t="str">
        <f t="shared" si="25"/>
        <v/>
      </c>
      <c r="BG73" s="1070" t="str">
        <f t="shared" si="13"/>
        <v/>
      </c>
      <c r="BH73" s="1070" t="str">
        <f t="shared" si="14"/>
        <v/>
      </c>
      <c r="BI73" s="1070" t="str">
        <f t="shared" si="26"/>
        <v/>
      </c>
      <c r="BJ73" s="1070" t="str">
        <f t="shared" si="15"/>
        <v/>
      </c>
      <c r="BK73" s="1070" t="str">
        <f t="shared" si="27"/>
        <v>noix</v>
      </c>
      <c r="BL73" s="1070" t="str">
        <f t="shared" si="16"/>
        <v>noix</v>
      </c>
      <c r="BM73" s="1070" t="str">
        <f t="shared" si="17"/>
        <v>noix</v>
      </c>
      <c r="BN73" s="1071" t="s">
        <v>875</v>
      </c>
      <c r="BO73" s="1072" t="str">
        <f t="shared" si="18"/>
        <v>noix</v>
      </c>
      <c r="BP73" s="1073" t="s">
        <v>744</v>
      </c>
      <c r="BQ73" s="1074" t="s">
        <v>605</v>
      </c>
      <c r="BR73" s="1004" t="s">
        <v>680</v>
      </c>
      <c r="BT73" t="s">
        <v>876</v>
      </c>
      <c r="BU73" t="s">
        <v>877</v>
      </c>
      <c r="BV73" t="s">
        <v>878</v>
      </c>
      <c r="BW73" s="1168"/>
      <c r="BZ73" s="1014"/>
      <c r="CA73" s="1014"/>
      <c r="CB73" s="1014"/>
      <c r="CC73" s="1014"/>
      <c r="CD73" s="1014"/>
      <c r="CE73" s="9">
        <v>1</v>
      </c>
    </row>
    <row r="74" spans="2:83" ht="21" customHeight="1">
      <c r="B74" s="85" t="s">
        <v>712</v>
      </c>
      <c r="C74" s="85"/>
      <c r="D74" s="85"/>
      <c r="E74" s="85"/>
      <c r="F74" s="85"/>
      <c r="G74" s="85"/>
      <c r="H74" s="85"/>
      <c r="J74" s="1838"/>
      <c r="K74" s="1151"/>
      <c r="L74" s="1143" t="str" cm="1">
        <f t="array" ref="L74">IF(ROW()=ROW(L61),K64,INDEX(M61:M74,ROW()-ROW(L61)))</f>
        <v/>
      </c>
      <c r="M74" s="1144" t="str">
        <f>IF(OR(L74="",K63="",K63&lt;=0,N74=""),"",TRIM(MID(L74,LEN(N74)+1+IF(MID(L74,LEN(N74)+1,1)=" ",1,0),99999)))</f>
        <v/>
      </c>
      <c r="N74" s="1143" t="str">
        <f>IF(OR(O74="",O74=0,O74="0"),"",IF(LEN(O74)&lt;=K63,O74,IF(LEN(SUBSTITUTE(P74," ",""))=K63+1,LEFT(O74,K63),LEFT(O74,FIND("§",SUBSTITUTE(P74," ","§",LEN(P74)-LEN(SUBSTITUTE(P74," ",""))))-1))))</f>
        <v/>
      </c>
      <c r="O74" s="1143" t="str">
        <f t="shared" si="33"/>
        <v/>
      </c>
      <c r="P74" s="1143" t="str">
        <f>IF(OR(O74="",O74=0,O74="0"),"",LEFT(O74,K63+1))</f>
        <v/>
      </c>
      <c r="Q74" s="1145" t="str">
        <f t="shared" si="36"/>
        <v/>
      </c>
      <c r="R74" s="1146"/>
      <c r="S74" s="1147" t="str">
        <f>IF(LEN(TRIM(T74))&gt;0,MAX(S46:S73)+1,"")</f>
        <v/>
      </c>
      <c r="T74" s="1148"/>
      <c r="U74" s="1149" t="str">
        <f t="shared" si="34"/>
        <v/>
      </c>
      <c r="V74" s="1150" t="str">
        <f t="shared" si="35"/>
        <v/>
      </c>
      <c r="W74" s="19"/>
      <c r="X74" s="693" t="s">
        <v>6</v>
      </c>
      <c r="Y74" s="1029" t="str">
        <f>Y26</f>
        <v>N NOM DE VOTRE RECETTE | collez la--FAMILLE| Auteur &gt; VOUS</v>
      </c>
      <c r="Z74" s="1030">
        <f>Z26</f>
        <v>1</v>
      </c>
      <c r="AA74" s="1029" t="str">
        <f>AA26</f>
        <v>coupe</v>
      </c>
      <c r="AB74" s="1031" t="str">
        <f>AB26</f>
        <v>Recette mère ► Desserts assiette</v>
      </c>
      <c r="AC74" s="51"/>
      <c r="AD74" s="7"/>
      <c r="AE74" s="22" t="str">
        <f t="shared" si="20"/>
        <v/>
      </c>
      <c r="AF74" s="52"/>
      <c r="AG74" s="711"/>
      <c r="AH74" s="732">
        <f>IF(OR(AI74="",AI74=0),0,AI74*IFERROR(_xlfn.XLOOKUP(AG74,AG84:AW84,AG85:AW85,"",0,1)*AF74*IF(AC74&gt;0,AC74,1),IFERROR(_xlfn.XLOOKUP(AG74,AG86:AW86,AG87:AW87,"",0,1)*AF74*IF(AC74&gt;0,AC74,1),0)))</f>
        <v>0</v>
      </c>
      <c r="AI74" s="712">
        <v>1</v>
      </c>
      <c r="AJ74" s="713"/>
      <c r="AK74" s="1261"/>
      <c r="AL74" s="1208">
        <f>IF(AH75=0,0,(AH74/AH75)*AM29*1000)</f>
        <v>0</v>
      </c>
      <c r="AM74" s="46">
        <f>IF(AH75=0,0,(AC74/AH75)*AM29)</f>
        <v>0</v>
      </c>
      <c r="AN74" s="735">
        <f>IF(AV25&lt;&gt;0,AC74*AI74*AH25,0)</f>
        <v>0</v>
      </c>
      <c r="AO74" s="772">
        <f t="shared" si="21"/>
        <v>0</v>
      </c>
      <c r="AP74" s="44" t="str">
        <f>IF(OR(AV25="",AV25=0,AH74=0),"",AH74*AI74*AH25)</f>
        <v/>
      </c>
      <c r="AQ74" s="388" t="str">
        <f>IF(AG74="","",IF(AP74="","",IF(AP74=0,0,IF(SUM(COUNTIF(AG84:AQ84,SUBSTITUTE(TRIM(AG74)," (s)","")),COUNTIF(AG86:AQ86,SUBSTITUTE(TRIM(AG74)," (s)","")),COUNTIF(AG85:AQ85,SUBSTITUTE(TRIM(AG74)," (s)","")),COUNTIF(AG87:AQ87,SUBSTITUTE(TRIM(AG74)," (s)","")))&gt;0,IF(ROUND(AP74,3)&gt;=1,ROUND(AP74,3)&amp;" L",ROUND(AP74*100,0)&amp;" cl"),IF(SUM(COUNTIF(AR84:AW84,SUBSTITUTE(TRIM(AG74)," (s)","")),COUNTIF(AR86:AW86,SUBSTITUTE(TRIM(AG74)," (s)","")),COUNTIF(AR85:AW85,SUBSTITUTE(TRIM(AG74)," (s)","")),COUNTIF(AR87:AW87,SUBSTITUTE(TRIM(AG74)," (s)","")))&gt;0,IF(ROUND(AP74,3)&gt;=1,ROUND(AP74,3)&amp;" Kg",ROUND(AP74*1000,0)&amp;" g"),"")))))</f>
        <v/>
      </c>
      <c r="AR74" s="379"/>
      <c r="AS74" s="714">
        <f t="shared" si="28"/>
        <v>0</v>
      </c>
      <c r="AT74" s="982">
        <f t="shared" si="22"/>
        <v>0</v>
      </c>
      <c r="AU74" s="768"/>
      <c r="AV74" s="769"/>
      <c r="AW74" s="770"/>
      <c r="AX74" s="19"/>
      <c r="AY74" s="19"/>
      <c r="AZ74" s="1068">
        <v>46</v>
      </c>
      <c r="BA74" s="1069"/>
      <c r="BB74" s="1282" t="str">
        <f t="shared" si="12"/>
        <v/>
      </c>
      <c r="BC74" s="1283" t="str" cm="1">
        <f t="array" ref="BC74">IF(BJ74="","",IFERROR(_xlfn.TEXTJOIN(" • ",TRUE,_xlfn.UNIQUE(_xlfn._xlws.FILTER("⚠ "&amp;BQ29:BQ489,(BO29:BO489&lt;&gt;"")*ISNUMBER(SEARCH(" "&amp;BO29:BO489&amp;" "," "&amp;BJ74&amp;" "))))),""))</f>
        <v/>
      </c>
      <c r="BD74" s="1070" t="str">
        <f t="shared" si="23"/>
        <v>noix de cajou</v>
      </c>
      <c r="BE74" s="1070" t="str">
        <f t="shared" si="24"/>
        <v>⚠ Fruits à coque</v>
      </c>
      <c r="BF74" s="1070" t="str">
        <f t="shared" si="25"/>
        <v/>
      </c>
      <c r="BG74" s="1070" t="str">
        <f t="shared" si="13"/>
        <v/>
      </c>
      <c r="BH74" s="1070" t="str">
        <f t="shared" si="14"/>
        <v/>
      </c>
      <c r="BI74" s="1070" t="str">
        <f t="shared" si="26"/>
        <v/>
      </c>
      <c r="BJ74" s="1070" t="str">
        <f t="shared" si="15"/>
        <v/>
      </c>
      <c r="BK74" s="1070" t="str">
        <f t="shared" si="27"/>
        <v>noix de cajou</v>
      </c>
      <c r="BL74" s="1070" t="str">
        <f t="shared" si="16"/>
        <v>noix de cajou</v>
      </c>
      <c r="BM74" s="1070" t="str">
        <f t="shared" si="17"/>
        <v>noix de cajou</v>
      </c>
      <c r="BN74" s="1071" t="s">
        <v>879</v>
      </c>
      <c r="BO74" s="1072" t="str">
        <f t="shared" si="18"/>
        <v>noix de cajou</v>
      </c>
      <c r="BP74" s="1073" t="s">
        <v>744</v>
      </c>
      <c r="BQ74" s="1074" t="s">
        <v>605</v>
      </c>
      <c r="BR74" s="1004" t="s">
        <v>680</v>
      </c>
      <c r="BT74" t="s">
        <v>880</v>
      </c>
      <c r="BU74" t="s">
        <v>881</v>
      </c>
      <c r="BV74" t="s">
        <v>882</v>
      </c>
      <c r="BW74" s="1169"/>
      <c r="BZ74" s="1014"/>
      <c r="CA74" s="1014"/>
      <c r="CB74" s="1014"/>
      <c r="CC74" s="1014"/>
      <c r="CD74" s="1014"/>
      <c r="CE74" s="9">
        <v>1</v>
      </c>
    </row>
    <row r="75" spans="2:83" ht="21" customHeight="1">
      <c r="B75" s="85" t="s">
        <v>717</v>
      </c>
      <c r="C75" s="85"/>
      <c r="D75" s="85"/>
      <c r="E75" s="85"/>
      <c r="F75" s="85"/>
      <c r="G75" s="85"/>
      <c r="H75" s="85"/>
      <c r="J75" s="1838"/>
      <c r="K75" s="1142" t="str">
        <f>IF(TRIM(SUBSTITUTE(R49,CHAR(160),""))="","",R49)</f>
        <v>▼</v>
      </c>
      <c r="L75" s="1143" t="str" cm="1">
        <f t="array" ref="L75">IF(ROW()=ROW(L75),K78,INDEX(M75:M88,ROW()-ROW(L75)))</f>
        <v>▼</v>
      </c>
      <c r="M75" s="1144" t="str">
        <f>IF(OR(L75="",K77="",K77&lt;=0,N75=""),"",TRIM(MID(L75,LEN(N75)+1+IF(MID(L75,LEN(N75)+1,1)=" ",1,0),99999)))</f>
        <v/>
      </c>
      <c r="N75" s="1143" t="str">
        <f>IF(OR(O75="",O75=0,O75="0"),"",IF(LEN(O75)&lt;=K77,O75,IF(LEN(SUBSTITUTE(P75," ",""))=K77+1,LEFT(O75,K77),LEFT(O75,FIND("§",SUBSTITUTE(P75," ","§",LEN(P75)-LEN(SUBSTITUTE(P75," ",""))))-1))))</f>
        <v>▼</v>
      </c>
      <c r="O75" s="1143" t="str">
        <f t="shared" si="33"/>
        <v>▼</v>
      </c>
      <c r="P75" s="1143" t="str">
        <f>IF(OR(O75="",O75=0,O75="0"),"",LEFT(O75,K77+1))</f>
        <v>▼</v>
      </c>
      <c r="Q75" s="1145" t="str">
        <f t="shared" si="36"/>
        <v/>
      </c>
      <c r="R75" s="1146"/>
      <c r="S75" s="1147" t="str">
        <f>IF(LEN(TRIM(T75))&gt;0,MAX(S46:S74)+1,"")</f>
        <v/>
      </c>
      <c r="T75" s="1148"/>
      <c r="U75" s="1149" t="str">
        <f t="shared" si="34"/>
        <v/>
      </c>
      <c r="V75" s="1150" t="str">
        <f t="shared" si="35"/>
        <v/>
      </c>
      <c r="W75" s="19"/>
      <c r="X75" s="693" t="s">
        <v>6</v>
      </c>
      <c r="Y75" s="1029" t="str">
        <f>Y26</f>
        <v>N NOM DE VOTRE RECETTE | collez la--FAMILLE| Auteur &gt; VOUS</v>
      </c>
      <c r="Z75" s="1030">
        <f>Z26</f>
        <v>1</v>
      </c>
      <c r="AA75" s="1029" t="str">
        <f>AA26</f>
        <v>coupe</v>
      </c>
      <c r="AB75" s="1031" t="str">
        <f>AB26</f>
        <v>Recette mère ► Desserts assiette</v>
      </c>
      <c r="AC75" s="1222" t="s">
        <v>23</v>
      </c>
      <c r="AD75" s="773"/>
      <c r="AE75" s="773"/>
      <c r="AF75" s="773"/>
      <c r="AG75" s="773"/>
      <c r="AH75" s="738">
        <f>SUM(AH30:AH74)</f>
        <v>1.4500000000000002</v>
      </c>
      <c r="AI75" s="1204"/>
      <c r="AJ75" s="729"/>
      <c r="AK75" s="1199"/>
      <c r="AL75" s="1203">
        <f>SUM(AL30:AL74)</f>
        <v>999.99999999999989</v>
      </c>
      <c r="AM75" s="729"/>
      <c r="AN75" s="774"/>
      <c r="AO75" s="774" t="str">
        <f>"Total " &amp; AP27&amp;" &gt;"</f>
        <v>Total Col.19 &gt;</v>
      </c>
      <c r="AP75" s="53">
        <f>SUM(AP30:AP74)</f>
        <v>105.41500000000001</v>
      </c>
      <c r="AQ75" s="53"/>
      <c r="AR75" s="435"/>
      <c r="AS75" s="435">
        <f>SUM(AS30:AS74)</f>
        <v>105.41500000000001</v>
      </c>
      <c r="AT75" s="435"/>
      <c r="AU75" s="435">
        <f>SUM(AU30:AU74)</f>
        <v>0</v>
      </c>
      <c r="AV75" s="435"/>
      <c r="AW75" s="436"/>
      <c r="AX75" s="19"/>
      <c r="AY75" s="19"/>
      <c r="AZ75" s="1068">
        <v>47</v>
      </c>
      <c r="BA75" s="1069"/>
      <c r="BB75" s="1282" t="str">
        <f t="shared" si="12"/>
        <v/>
      </c>
      <c r="BC75" s="1283" t="str" cm="1">
        <f t="array" ref="BC75">IF(BJ75="","",IFERROR(_xlfn.TEXTJOIN(" • ",TRUE,_xlfn.UNIQUE(_xlfn._xlws.FILTER("⚠ "&amp;BQ29:BQ489,(BO29:BO489&lt;&gt;"")*ISNUMBER(SEARCH(" "&amp;BO29:BO489&amp;" "," "&amp;BJ75&amp;" "))))),""))</f>
        <v/>
      </c>
      <c r="BD75" s="1070" t="str">
        <f t="shared" si="23"/>
        <v>noix de macadamia</v>
      </c>
      <c r="BE75" s="1070" t="str">
        <f t="shared" si="24"/>
        <v>⚠ Fruits à coque</v>
      </c>
      <c r="BF75" s="1070" t="str">
        <f t="shared" si="25"/>
        <v/>
      </c>
      <c r="BG75" s="1070" t="str">
        <f t="shared" si="13"/>
        <v/>
      </c>
      <c r="BH75" s="1070" t="str">
        <f t="shared" si="14"/>
        <v/>
      </c>
      <c r="BI75" s="1070" t="str">
        <f t="shared" si="26"/>
        <v/>
      </c>
      <c r="BJ75" s="1070" t="str">
        <f t="shared" si="15"/>
        <v/>
      </c>
      <c r="BK75" s="1070" t="str">
        <f t="shared" si="27"/>
        <v>noix de macadamia</v>
      </c>
      <c r="BL75" s="1070" t="str">
        <f t="shared" si="16"/>
        <v>noix de macadamia</v>
      </c>
      <c r="BM75" s="1070" t="str">
        <f t="shared" si="17"/>
        <v>noix de macadamia</v>
      </c>
      <c r="BN75" s="1071" t="s">
        <v>883</v>
      </c>
      <c r="BO75" s="1072" t="str">
        <f t="shared" si="18"/>
        <v>noix de macadamia</v>
      </c>
      <c r="BP75" s="1073" t="s">
        <v>744</v>
      </c>
      <c r="BQ75" s="1074" t="s">
        <v>605</v>
      </c>
      <c r="BR75" s="1004" t="s">
        <v>680</v>
      </c>
      <c r="BT75" t="s">
        <v>884</v>
      </c>
      <c r="BU75" t="s">
        <v>885</v>
      </c>
      <c r="BV75" t="s">
        <v>886</v>
      </c>
      <c r="BW75" s="1170"/>
      <c r="BZ75" s="1014"/>
      <c r="CA75" s="1014"/>
      <c r="CB75" s="1014"/>
      <c r="CC75" s="1014"/>
      <c r="CD75" s="1014"/>
      <c r="CE75" s="9">
        <v>1</v>
      </c>
    </row>
    <row r="76" spans="2:83" ht="21" customHeight="1">
      <c r="B76" s="85"/>
      <c r="C76" s="85"/>
      <c r="D76" s="85"/>
      <c r="E76" s="85"/>
      <c r="F76" s="85"/>
      <c r="G76" s="85"/>
      <c r="H76" s="85"/>
      <c r="J76" s="1838"/>
      <c r="K76" s="1151" t="str">
        <f>TRIM(SUBSTITUTE(SUBSTITUTE(SUBSTITUTE(SUBSTITUTE(SUBSTITUTE(SUBSTITUTE(SUBSTITUTE(SUBSTITUTE(SUBSTITUTE(CLEAN(IF(OR(LEFT(K75,1)="-",LEFT(K75,1)="="),MID(K75,2,99999),K75)),"—","-"),"–","-"),CHAR(160)," "),CHAR(9)," "),CHAR(13)," "),CHAR(10)," ")," "," ")," "," ")," "," "))</f>
        <v>▼</v>
      </c>
      <c r="L76" s="1143" t="str" cm="1">
        <f t="array" ref="L76">IF(ROW()=ROW(L75),K78,INDEX(M75:M88,ROW()-ROW(L75)))</f>
        <v/>
      </c>
      <c r="M76" s="1144" t="str">
        <f>IF(OR(L76="",K77="",K77&lt;=0,N76=""),"",TRIM(MID(L76,LEN(N76)+1+IF(MID(L76,LEN(N76)+1,1)=" ",1,0),99999)))</f>
        <v/>
      </c>
      <c r="N76" s="1143" t="str">
        <f>IF(OR(O76="",O76=0,O76="0"),"",IF(LEN(O76)&lt;=K77,O76,IF(LEN(SUBSTITUTE(P76," ",""))=K77+1,LEFT(O76,K77),LEFT(O76,FIND("§",SUBSTITUTE(P76," ","§",LEN(P76)-LEN(SUBSTITUTE(P76," ",""))))-1))))</f>
        <v/>
      </c>
      <c r="O76" s="1143" t="str">
        <f t="shared" si="33"/>
        <v/>
      </c>
      <c r="P76" s="1143" t="str">
        <f>IF(OR(O76="",O76=0,O76="0"),"",LEFT(O76,K77+1))</f>
        <v/>
      </c>
      <c r="Q76" s="1145" t="str">
        <f t="shared" si="36"/>
        <v/>
      </c>
      <c r="R76" s="1146"/>
      <c r="S76" s="1147" t="str">
        <f>IF(LEN(TRIM(T76))&gt;0,MAX(S46:S75)+1,"")</f>
        <v/>
      </c>
      <c r="T76" s="1148"/>
      <c r="U76" s="1149" t="str">
        <f t="shared" si="34"/>
        <v/>
      </c>
      <c r="V76" s="1150" t="str">
        <f t="shared" si="35"/>
        <v/>
      </c>
      <c r="W76" s="19"/>
      <c r="X76" s="693" t="s">
        <v>6</v>
      </c>
      <c r="Y76" s="1029" t="str">
        <f>Y26</f>
        <v>N NOM DE VOTRE RECETTE | collez la--FAMILLE| Auteur &gt; VOUS</v>
      </c>
      <c r="Z76" s="1030">
        <f>Z26</f>
        <v>1</v>
      </c>
      <c r="AA76" s="1029" t="str">
        <f>AA26</f>
        <v>coupe</v>
      </c>
      <c r="AB76" s="1031" t="str">
        <f>AB26</f>
        <v>Recette mère ► Desserts assiette</v>
      </c>
      <c r="AC76" s="773"/>
      <c r="AD76" s="773"/>
      <c r="AE76" s="773"/>
      <c r="AF76" s="773"/>
      <c r="AG76" s="773"/>
      <c r="AH76" s="773"/>
      <c r="AI76" s="773"/>
      <c r="AJ76" s="773"/>
      <c r="AK76" s="696" t="s">
        <v>1126</v>
      </c>
      <c r="AL76" s="1200" cm="1">
        <f t="array" ref="AL76">IF(TRIM(SUBSTITUTE(AK76,CHAR(160)," "))="",0,SUMPRODUCT(--(TRIM(SUBSTITUTE(AK30:AK74,CHAR(160)," "))&lt;&gt;""),--ISNUMBER(SEARCH(SUBSTITUTE(TRIM(SUBSTITUTE(AK76,CHAR(160)," "))," ",""),SUBSTITUTE(TRIM(SUBSTITUTE(AK30:AK74,CHAR(160)," "))," ","")))))</f>
        <v>0</v>
      </c>
      <c r="AM76" s="1200" cm="1">
        <f t="array" ref="AM76">IF(TRIM(SUBSTITUTE(AN76,CHAR(160)," "))="",0,SUMPRODUCT(--(TRIM(SUBSTITUTE(AK30:AK74,CHAR(160)," "))&lt;&gt;""),--ISNUMBER(SEARCH(SUBSTITUTE(TRIM(SUBSTITUTE(AN76,CHAR(160)," "))," ",""),SUBSTITUTE(TRIM(SUBSTITUTE(AK30:AK74,CHAR(160)," "))," ","")))))</f>
        <v>0</v>
      </c>
      <c r="AN76" s="703" t="s">
        <v>1132</v>
      </c>
      <c r="AO76" s="816"/>
      <c r="AP76" s="816"/>
      <c r="AQ76" s="816"/>
      <c r="AR76" s="816"/>
      <c r="AS76" s="776"/>
      <c r="AT76" s="776"/>
      <c r="AU76" s="816"/>
      <c r="AV76" s="816"/>
      <c r="AW76" s="57" t="s">
        <v>499</v>
      </c>
      <c r="AX76" s="19"/>
      <c r="AY76" s="19"/>
      <c r="AZ76" s="1068">
        <v>48</v>
      </c>
      <c r="BA76" s="1069"/>
      <c r="BB76" s="1282" t="str">
        <f t="shared" si="12"/>
        <v/>
      </c>
      <c r="BC76" s="1283" t="str" cm="1">
        <f t="array" ref="BC76">IF(BJ76="","",IFERROR(_xlfn.TEXTJOIN(" • ",TRUE,_xlfn.UNIQUE(_xlfn._xlws.FILTER("⚠ "&amp;BQ29:BQ489,(BO29:BO489&lt;&gt;"")*ISNUMBER(SEARCH(" "&amp;BO29:BO489&amp;" "," "&amp;BJ76&amp;" "))))),""))</f>
        <v/>
      </c>
      <c r="BD76" s="1070" t="str">
        <f t="shared" si="23"/>
        <v>noix de pecan</v>
      </c>
      <c r="BE76" s="1070" t="str">
        <f t="shared" si="24"/>
        <v>⚠ Fruits à coque</v>
      </c>
      <c r="BF76" s="1070" t="str">
        <f t="shared" si="25"/>
        <v/>
      </c>
      <c r="BG76" s="1070" t="str">
        <f t="shared" si="13"/>
        <v/>
      </c>
      <c r="BH76" s="1070" t="str">
        <f t="shared" si="14"/>
        <v/>
      </c>
      <c r="BI76" s="1070" t="str">
        <f t="shared" si="26"/>
        <v/>
      </c>
      <c r="BJ76" s="1070" t="str">
        <f t="shared" si="15"/>
        <v/>
      </c>
      <c r="BK76" s="1070" t="str">
        <f t="shared" si="27"/>
        <v>noix de pécan</v>
      </c>
      <c r="BL76" s="1070" t="str">
        <f t="shared" si="16"/>
        <v>noix de pecan</v>
      </c>
      <c r="BM76" s="1070" t="str">
        <f t="shared" si="17"/>
        <v>noix de pecan</v>
      </c>
      <c r="BN76" s="1071" t="s">
        <v>887</v>
      </c>
      <c r="BO76" s="1072" t="str">
        <f t="shared" si="18"/>
        <v>noix de pécan</v>
      </c>
      <c r="BP76" s="1073" t="s">
        <v>744</v>
      </c>
      <c r="BQ76" s="1074" t="s">
        <v>605</v>
      </c>
      <c r="BR76" s="1004" t="s">
        <v>680</v>
      </c>
      <c r="BT76" t="s">
        <v>888</v>
      </c>
      <c r="BU76" t="s">
        <v>889</v>
      </c>
      <c r="BV76" t="s">
        <v>890</v>
      </c>
      <c r="BW76" s="1171"/>
      <c r="BZ76" s="1014"/>
      <c r="CA76" s="1014"/>
      <c r="CB76" s="1014"/>
      <c r="CC76" s="1014"/>
      <c r="CD76" s="1014"/>
      <c r="CE76" s="9">
        <v>1</v>
      </c>
    </row>
    <row r="77" spans="2:83" ht="21" customHeight="1" thickBot="1">
      <c r="B77" s="1172" t="s">
        <v>719</v>
      </c>
      <c r="C77" s="85"/>
      <c r="D77" s="85"/>
      <c r="E77" s="85"/>
      <c r="F77" s="85"/>
      <c r="G77" s="85"/>
      <c r="H77" s="85"/>
      <c r="J77" s="1838"/>
      <c r="K77" s="1152">
        <f>K44</f>
        <v>120</v>
      </c>
      <c r="L77" s="1143" t="str" cm="1">
        <f t="array" ref="L77">IF(ROW()=ROW(L75),K78,INDEX(M75:M88,ROW()-ROW(L75)))</f>
        <v/>
      </c>
      <c r="M77" s="1144" t="str">
        <f>IF(OR(L77="",K77="",K77&lt;=0,N77=""),"",TRIM(MID(L77,LEN(N77)+1+IF(MID(L77,LEN(N77)+1,1)=" ",1,0),99999)))</f>
        <v/>
      </c>
      <c r="N77" s="1143" t="str">
        <f>IF(OR(O77="",O77=0,O77="0"),"",IF(LEN(O77)&lt;=K77,O77,IF(LEN(SUBSTITUTE(P77," ",""))=K77+1,LEFT(O77,K77),LEFT(O77,FIND("§",SUBSTITUTE(P77," ","§",LEN(P77)-LEN(SUBSTITUTE(P77," ",""))))-1))))</f>
        <v/>
      </c>
      <c r="O77" s="1143" t="str">
        <f t="shared" si="33"/>
        <v/>
      </c>
      <c r="P77" s="1143" t="str">
        <f>IF(OR(O77="",O77=0,O77="0"),"",LEFT(O77,K77+1))</f>
        <v/>
      </c>
      <c r="Q77" s="1145" t="str">
        <f t="shared" si="36"/>
        <v/>
      </c>
      <c r="R77" s="1146"/>
      <c r="S77" s="1147" t="str">
        <f>IF(LEN(TRIM(T77))&gt;0,MAX(S46:S76)+1,"")</f>
        <v/>
      </c>
      <c r="T77" s="1148"/>
      <c r="U77" s="1149" t="str">
        <f t="shared" si="34"/>
        <v/>
      </c>
      <c r="V77" s="1150" t="str">
        <f t="shared" si="35"/>
        <v/>
      </c>
      <c r="W77" s="19"/>
      <c r="X77" s="693" t="s">
        <v>6</v>
      </c>
      <c r="Y77" s="1029" t="str">
        <f>Y26</f>
        <v>N NOM DE VOTRE RECETTE | collez la--FAMILLE| Auteur &gt; VOUS</v>
      </c>
      <c r="Z77" s="1030">
        <f>Z26</f>
        <v>1</v>
      </c>
      <c r="AA77" s="1029" t="str">
        <f>AA26</f>
        <v>coupe</v>
      </c>
      <c r="AB77" s="1031" t="str">
        <f>AB26</f>
        <v>Recette mère ► Desserts assiette</v>
      </c>
      <c r="AC77" s="773"/>
      <c r="AD77" s="773"/>
      <c r="AE77" s="773"/>
      <c r="AF77" s="773"/>
      <c r="AG77" s="773"/>
      <c r="AH77" s="773"/>
      <c r="AI77" s="773"/>
      <c r="AJ77" s="773"/>
      <c r="AK77" s="697" t="s">
        <v>1127</v>
      </c>
      <c r="AL77" s="1201" cm="1">
        <f t="array" ref="AL77">IF(TRIM(SUBSTITUTE(AK77,CHAR(160)," "))="",0,SUMPRODUCT(--(TRIM(SUBSTITUTE(AK30:AK74,CHAR(160)," "))&lt;&gt;""),--ISNUMBER(SEARCH(SUBSTITUTE(TRIM(SUBSTITUTE(AK77,CHAR(160)," "))," ",""),SUBSTITUTE(TRIM(SUBSTITUTE(AK30:AK74,CHAR(160)," "))," ","")))))</f>
        <v>0</v>
      </c>
      <c r="AM77" s="1201" cm="1">
        <f t="array" ref="AM77">IF(TRIM(SUBSTITUTE(AN77,CHAR(160)," "))="",0,SUMPRODUCT(--(TRIM(SUBSTITUTE(AK30:AK74,CHAR(160)," "))&lt;&gt;""),--ISNUMBER(SEARCH(SUBSTITUTE(TRIM(SUBSTITUTE(AN77,CHAR(160)," "))," ",""),SUBSTITUTE(TRIM(SUBSTITUTE(AK30:AK74,CHAR(160)," "))," ","")))))</f>
        <v>0</v>
      </c>
      <c r="AN77" s="704" t="s">
        <v>1138</v>
      </c>
      <c r="AO77" s="742"/>
      <c r="AP77" s="742"/>
      <c r="AQ77" s="742"/>
      <c r="AR77" s="742"/>
      <c r="AS77" s="779"/>
      <c r="AT77" s="779"/>
      <c r="AU77" s="717" t="s">
        <v>590</v>
      </c>
      <c r="AV77" s="717" t="s">
        <v>591</v>
      </c>
      <c r="AW77" s="718" t="s">
        <v>175</v>
      </c>
      <c r="AX77" s="19"/>
      <c r="AY77" s="19"/>
      <c r="AZ77" s="1068">
        <v>49</v>
      </c>
      <c r="BA77" s="1069"/>
      <c r="BB77" s="1282" t="str">
        <f t="shared" si="12"/>
        <v/>
      </c>
      <c r="BC77" s="1283" t="str" cm="1">
        <f t="array" ref="BC77">IF(BJ77="","",IFERROR(_xlfn.TEXTJOIN(" • ",TRUE,_xlfn.UNIQUE(_xlfn._xlws.FILTER("⚠ "&amp;BQ29:BQ489,(BO29:BO489&lt;&gt;"")*ISNUMBER(SEARCH(" "&amp;BO29:BO489&amp;" "," "&amp;BJ77&amp;" "))))),""))</f>
        <v/>
      </c>
      <c r="BD77" s="1070" t="str">
        <f t="shared" si="23"/>
        <v>noix du bresil</v>
      </c>
      <c r="BE77" s="1070" t="str">
        <f t="shared" si="24"/>
        <v>⚠ Fruits à coque</v>
      </c>
      <c r="BF77" s="1070" t="str">
        <f t="shared" si="25"/>
        <v/>
      </c>
      <c r="BG77" s="1070" t="str">
        <f t="shared" si="13"/>
        <v/>
      </c>
      <c r="BH77" s="1070" t="str">
        <f t="shared" si="14"/>
        <v/>
      </c>
      <c r="BI77" s="1070" t="str">
        <f t="shared" si="26"/>
        <v/>
      </c>
      <c r="BJ77" s="1070" t="str">
        <f t="shared" si="15"/>
        <v/>
      </c>
      <c r="BK77" s="1070" t="str">
        <f t="shared" si="27"/>
        <v>noix du bresil</v>
      </c>
      <c r="BL77" s="1070" t="str">
        <f t="shared" si="16"/>
        <v>noix du bresil</v>
      </c>
      <c r="BM77" s="1070" t="str">
        <f t="shared" si="17"/>
        <v>noix du bresil</v>
      </c>
      <c r="BN77" s="1071" t="s">
        <v>891</v>
      </c>
      <c r="BO77" s="1072" t="str">
        <f t="shared" si="18"/>
        <v>noix du bresil</v>
      </c>
      <c r="BP77" s="1073" t="s">
        <v>744</v>
      </c>
      <c r="BQ77" s="1074" t="s">
        <v>605</v>
      </c>
      <c r="BR77" s="1004" t="s">
        <v>680</v>
      </c>
      <c r="BT77" t="s">
        <v>892</v>
      </c>
      <c r="BU77" t="s">
        <v>893</v>
      </c>
      <c r="BV77" t="s">
        <v>894</v>
      </c>
      <c r="BW77" s="1173"/>
      <c r="BZ77" s="1014"/>
      <c r="CA77" s="1014"/>
      <c r="CB77" s="1014"/>
      <c r="CC77" s="1014"/>
      <c r="CD77" s="1014"/>
      <c r="CE77" s="9">
        <v>1</v>
      </c>
    </row>
    <row r="78" spans="2:83" ht="21" customHeight="1">
      <c r="B78" s="1172" t="s">
        <v>721</v>
      </c>
      <c r="C78" s="85"/>
      <c r="D78" s="85"/>
      <c r="E78" s="85"/>
      <c r="F78" s="85"/>
      <c r="G78" s="85"/>
      <c r="H78" s="85"/>
      <c r="J78" s="1838"/>
      <c r="K78" s="1151" t="str">
        <f>IF(UPPER(TRIM(K45))="X",K82,K76)</f>
        <v>▼</v>
      </c>
      <c r="L78" s="1143" t="str" cm="1">
        <f t="array" ref="L78">IF(ROW()=ROW(L75),K78,INDEX(M75:M88,ROW()-ROW(L75)))</f>
        <v/>
      </c>
      <c r="M78" s="1144" t="str">
        <f>IF(OR(L78="",K77="",K77&lt;=0,N78=""),"",TRIM(MID(L78,LEN(N78)+1+IF(MID(L78,LEN(N78)+1,1)=" ",1,0),99999)))</f>
        <v/>
      </c>
      <c r="N78" s="1143" t="str">
        <f>IF(OR(O78="",O78=0,O78="0"),"",IF(LEN(O78)&lt;=K77,O78,IF(LEN(SUBSTITUTE(P78," ",""))=K77+1,LEFT(O78,K77),LEFT(O78,FIND("§",SUBSTITUTE(P78," ","§",LEN(P78)-LEN(SUBSTITUTE(P78," ",""))))-1))))</f>
        <v/>
      </c>
      <c r="O78" s="1143" t="str">
        <f t="shared" si="33"/>
        <v/>
      </c>
      <c r="P78" s="1143" t="str">
        <f>IF(OR(O78="",O78=0,O78="0"),"",LEFT(O78,K77+1))</f>
        <v/>
      </c>
      <c r="Q78" s="1145" t="str">
        <f t="shared" si="36"/>
        <v/>
      </c>
      <c r="R78" s="1146"/>
      <c r="S78" s="1147" t="str">
        <f>IF(LEN(TRIM(T78))&gt;0,MAX(S46:S77)+1,"")</f>
        <v/>
      </c>
      <c r="T78" s="1148"/>
      <c r="U78" s="1149" t="str">
        <f t="shared" si="34"/>
        <v/>
      </c>
      <c r="V78" s="1150" t="str">
        <f t="shared" si="35"/>
        <v/>
      </c>
      <c r="W78" s="19"/>
      <c r="X78" s="693" t="s">
        <v>6</v>
      </c>
      <c r="Y78" s="1029" t="str">
        <f>Y26</f>
        <v>N NOM DE VOTRE RECETTE | collez la--FAMILLE| Auteur &gt; VOUS</v>
      </c>
      <c r="Z78" s="1030">
        <f>Z26</f>
        <v>1</v>
      </c>
      <c r="AA78" s="1029" t="str">
        <f>AA26</f>
        <v>coupe</v>
      </c>
      <c r="AB78" s="1031" t="str">
        <f>AB26</f>
        <v>Recette mère ► Desserts assiette</v>
      </c>
      <c r="AC78" s="773"/>
      <c r="AD78" s="773"/>
      <c r="AE78" s="773"/>
      <c r="AF78" s="773"/>
      <c r="AG78" s="773"/>
      <c r="AH78" s="773"/>
      <c r="AI78" s="773"/>
      <c r="AJ78" s="773"/>
      <c r="AK78" s="698" t="s">
        <v>1130</v>
      </c>
      <c r="AL78" s="1201" cm="1">
        <f t="array" ref="AL78">IF(TRIM(SUBSTITUTE(AK78,CHAR(160)," "))="",0,SUMPRODUCT(--(TRIM(SUBSTITUTE(AK30:AK74,CHAR(160)," "))&lt;&gt;""),--ISNUMBER(SEARCH(SUBSTITUTE(TRIM(SUBSTITUTE(AK78,CHAR(160)," "))," ",""),SUBSTITUTE(TRIM(SUBSTITUTE(AK30:AK74,CHAR(160)," "))," ","")))))</f>
        <v>1</v>
      </c>
      <c r="AM78" s="1201" cm="1">
        <f t="array" ref="AM78">IF(TRIM(SUBSTITUTE(AN78,CHAR(160)," "))="",0,SUMPRODUCT(--(TRIM(SUBSTITUTE(AK30:AK74,CHAR(160)," "))&lt;&gt;""),--ISNUMBER(SEARCH(SUBSTITUTE(TRIM(SUBSTITUTE(AN78,CHAR(160)," "))," ",""),SUBSTITUTE(TRIM(SUBSTITUTE(AK30:AK74,CHAR(160)," "))," ","")))))</f>
        <v>1</v>
      </c>
      <c r="AN78" s="705" t="s">
        <v>1133</v>
      </c>
      <c r="AO78" s="742"/>
      <c r="AP78" s="742"/>
      <c r="AQ78" s="742"/>
      <c r="AR78" s="742"/>
      <c r="AS78" s="779"/>
      <c r="AT78" s="755" t="s">
        <v>595</v>
      </c>
      <c r="AU78" s="750">
        <v>0.64583333333333337</v>
      </c>
      <c r="AV78" s="750">
        <v>0.6875</v>
      </c>
      <c r="AW78" s="746">
        <f>AV78-AU78</f>
        <v>4.166666666666663E-2</v>
      </c>
      <c r="AX78" s="19"/>
      <c r="AY78" s="19"/>
      <c r="AZ78" s="1068">
        <v>50</v>
      </c>
      <c r="BA78" s="1069"/>
      <c r="BB78" s="1282" t="str">
        <f t="shared" si="12"/>
        <v/>
      </c>
      <c r="BC78" s="1283" t="str" cm="1">
        <f t="array" ref="BC78">IF(BJ78="","",IFERROR(_xlfn.TEXTJOIN(" • ",TRUE,_xlfn.UNIQUE(_xlfn._xlws.FILTER("⚠ "&amp;BQ29:BQ489,(BO29:BO489&lt;&gt;"")*ISNUMBER(SEARCH(" "&amp;BO29:BO489&amp;" "," "&amp;BJ78&amp;" "))))),""))</f>
        <v/>
      </c>
      <c r="BD78" s="1070" t="str">
        <f t="shared" si="23"/>
        <v>noix du queensland</v>
      </c>
      <c r="BE78" s="1070" t="str">
        <f t="shared" si="24"/>
        <v>⚠ Fruits à coque</v>
      </c>
      <c r="BF78" s="1070" t="str">
        <f t="shared" si="25"/>
        <v/>
      </c>
      <c r="BG78" s="1070" t="str">
        <f t="shared" si="13"/>
        <v/>
      </c>
      <c r="BH78" s="1070" t="str">
        <f t="shared" si="14"/>
        <v/>
      </c>
      <c r="BI78" s="1070" t="str">
        <f t="shared" si="26"/>
        <v/>
      </c>
      <c r="BJ78" s="1070" t="str">
        <f t="shared" si="15"/>
        <v/>
      </c>
      <c r="BK78" s="1070" t="str">
        <f t="shared" si="27"/>
        <v>noix du queensland</v>
      </c>
      <c r="BL78" s="1070" t="str">
        <f t="shared" si="16"/>
        <v>noix du queensland</v>
      </c>
      <c r="BM78" s="1070" t="str">
        <f t="shared" si="17"/>
        <v>noix du queensland</v>
      </c>
      <c r="BN78" s="1071" t="s">
        <v>895</v>
      </c>
      <c r="BO78" s="1072" t="str">
        <f t="shared" si="18"/>
        <v>noix du queensland</v>
      </c>
      <c r="BP78" s="1073" t="s">
        <v>744</v>
      </c>
      <c r="BQ78" s="1074" t="s">
        <v>605</v>
      </c>
      <c r="BR78" s="1004" t="s">
        <v>680</v>
      </c>
      <c r="BZ78" s="1014"/>
      <c r="CA78" s="1014"/>
      <c r="CB78" s="1014"/>
      <c r="CC78" s="1014"/>
      <c r="CD78" s="1014"/>
      <c r="CE78" s="9">
        <v>1</v>
      </c>
    </row>
    <row r="79" spans="2:83" ht="21" customHeight="1" thickBot="1">
      <c r="B79" s="1174" t="s">
        <v>741</v>
      </c>
      <c r="C79" s="85"/>
      <c r="D79" s="85"/>
      <c r="E79" s="85"/>
      <c r="F79" s="85"/>
      <c r="G79" s="85"/>
      <c r="H79" s="85"/>
      <c r="J79" s="1838"/>
      <c r="K79" s="1155" t="str">
        <f>TRIM(SUBSTITUTE(SUBSTITUTE(SUBSTITUTE(SUBSTITUTE(SUBSTITUTE(SUBSTITUTE(SUBSTITUTE(SUBSTITUTE(SUBSTITUTE(SUBSTITUTE(K76,","," "),";"," "),":"," "),"!"," "),"?"," "),"…"," "),"»"," "),"«"," "),"/"," "),"."," "))</f>
        <v>▼</v>
      </c>
      <c r="L79" s="1143" t="str" cm="1">
        <f t="array" ref="L79">IF(ROW()=ROW(L75),K78,INDEX(M75:M88,ROW()-ROW(L75)))</f>
        <v/>
      </c>
      <c r="M79" s="1144" t="str">
        <f>IF(OR(L79="",K77="",K77&lt;=0,N79=""),"",TRIM(MID(L79,LEN(N79)+1+IF(MID(L79,LEN(N79)+1,1)=" ",1,0),99999)))</f>
        <v/>
      </c>
      <c r="N79" s="1143" t="str">
        <f>IF(OR(O79="",O79=0,O79="0"),"",IF(LEN(O79)&lt;=K77,O79,IF(LEN(SUBSTITUTE(P79," ",""))=K77+1,LEFT(O79,K77),LEFT(O79,FIND("§",SUBSTITUTE(P79," ","§",LEN(P79)-LEN(SUBSTITUTE(P79," ",""))))-1))))</f>
        <v/>
      </c>
      <c r="O79" s="1143" t="str">
        <f t="shared" si="33"/>
        <v/>
      </c>
      <c r="P79" s="1143" t="str">
        <f>IF(OR(O79="",O79=0,O79="0"),"",LEFT(O79,K77+1))</f>
        <v/>
      </c>
      <c r="Q79" s="1145" t="str">
        <f t="shared" si="36"/>
        <v/>
      </c>
      <c r="R79" s="1146"/>
      <c r="S79" s="1147" t="str">
        <f>IF(LEN(TRIM(T79))&gt;0,MAX(S46:S78)+1,"")</f>
        <v/>
      </c>
      <c r="T79" s="1148"/>
      <c r="U79" s="1149" t="str">
        <f t="shared" si="34"/>
        <v/>
      </c>
      <c r="V79" s="1150" t="str">
        <f t="shared" si="35"/>
        <v/>
      </c>
      <c r="W79" s="19"/>
      <c r="X79" s="693" t="s">
        <v>6</v>
      </c>
      <c r="Y79" s="1029" t="str">
        <f>Y26</f>
        <v>N NOM DE VOTRE RECETTE | collez la--FAMILLE| Auteur &gt; VOUS</v>
      </c>
      <c r="Z79" s="1030">
        <f>Z26</f>
        <v>1</v>
      </c>
      <c r="AA79" s="1029" t="str">
        <f>AA26</f>
        <v>coupe</v>
      </c>
      <c r="AB79" s="1031" t="str">
        <f>AB26</f>
        <v>Recette mère ► Desserts assiette</v>
      </c>
      <c r="AC79" s="773"/>
      <c r="AD79" s="773"/>
      <c r="AE79" s="773"/>
      <c r="AF79" s="773"/>
      <c r="AG79" s="773"/>
      <c r="AH79" s="773"/>
      <c r="AI79" s="773"/>
      <c r="AJ79" s="773"/>
      <c r="AK79" s="699" t="s">
        <v>1128</v>
      </c>
      <c r="AL79" s="1201" cm="1">
        <f t="array" ref="AL79">IF(TRIM(SUBSTITUTE(AK79,CHAR(160)," "))="",0,SUMPRODUCT(--(TRIM(SUBSTITUTE(AK30:AK74,CHAR(160)," "))&lt;&gt;""),--ISNUMBER(SEARCH(SUBSTITUTE(TRIM(SUBSTITUTE(AK79,CHAR(160)," "))," ",""),SUBSTITUTE(TRIM(SUBSTITUTE(AK30:AK74,CHAR(160)," "))," ","")))))</f>
        <v>0</v>
      </c>
      <c r="AM79" s="1201" cm="1">
        <f t="array" ref="AM79">IF(TRIM(SUBSTITUTE(AN79,CHAR(160)," "))="",0,SUMPRODUCT(--(TRIM(SUBSTITUTE(AK30:AK74,CHAR(160)," "))&lt;&gt;""),--ISNUMBER(SEARCH(SUBSTITUTE(TRIM(SUBSTITUTE(AN79,CHAR(160)," "))," ",""),SUBSTITUTE(TRIM(SUBSTITUTE(AK30:AK74,CHAR(160)," "))," ","")))))</f>
        <v>0</v>
      </c>
      <c r="AN79" s="706" t="s">
        <v>1134</v>
      </c>
      <c r="AO79" s="742"/>
      <c r="AP79" s="742"/>
      <c r="AQ79" s="742"/>
      <c r="AR79" s="742"/>
      <c r="AS79" s="779"/>
      <c r="AT79" s="755" t="s">
        <v>592</v>
      </c>
      <c r="AU79" s="220">
        <v>72</v>
      </c>
      <c r="AV79" s="203">
        <v>5</v>
      </c>
      <c r="AW79" s="815"/>
      <c r="AX79" s="19"/>
      <c r="AY79" s="19"/>
      <c r="AZ79" s="1068">
        <v>51</v>
      </c>
      <c r="BA79" s="1069"/>
      <c r="BB79" s="1282" t="str">
        <f t="shared" si="12"/>
        <v/>
      </c>
      <c r="BC79" s="1283" t="str" cm="1">
        <f t="array" ref="BC79">IF(BJ79="","",IFERROR(_xlfn.TEXTJOIN(" • ",TRUE,_xlfn.UNIQUE(_xlfn._xlws.FILTER("⚠ "&amp;BQ29:BQ489,(BO29:BO489&lt;&gt;"")*ISNUMBER(SEARCH(" "&amp;BO29:BO489&amp;" "," "&amp;BJ79&amp;" "))))),""))</f>
        <v/>
      </c>
      <c r="BD79" s="1070" t="str">
        <f t="shared" si="23"/>
        <v>nougat</v>
      </c>
      <c r="BE79" s="1070" t="str">
        <f t="shared" si="24"/>
        <v>⚠ Fruits à coque</v>
      </c>
      <c r="BF79" s="1070" t="str">
        <f t="shared" si="25"/>
        <v/>
      </c>
      <c r="BG79" s="1070" t="str">
        <f t="shared" si="13"/>
        <v/>
      </c>
      <c r="BH79" s="1070" t="str">
        <f t="shared" si="14"/>
        <v/>
      </c>
      <c r="BI79" s="1070" t="str">
        <f t="shared" si="26"/>
        <v/>
      </c>
      <c r="BJ79" s="1070" t="str">
        <f t="shared" si="15"/>
        <v/>
      </c>
      <c r="BK79" s="1070" t="str">
        <f t="shared" si="27"/>
        <v>nougat</v>
      </c>
      <c r="BL79" s="1070" t="str">
        <f t="shared" si="16"/>
        <v>nougat</v>
      </c>
      <c r="BM79" s="1070" t="str">
        <f t="shared" si="17"/>
        <v>nougat</v>
      </c>
      <c r="BN79" s="1071" t="s">
        <v>896</v>
      </c>
      <c r="BO79" s="1072" t="str">
        <f t="shared" si="18"/>
        <v>nougat</v>
      </c>
      <c r="BP79" s="1073" t="s">
        <v>744</v>
      </c>
      <c r="BQ79" s="1074" t="s">
        <v>605</v>
      </c>
      <c r="BR79" s="1004" t="s">
        <v>680</v>
      </c>
      <c r="BZ79" s="1014"/>
      <c r="CA79" s="1014"/>
      <c r="CB79" s="1014"/>
      <c r="CC79" s="1014"/>
      <c r="CD79" s="1014"/>
      <c r="CE79" s="9">
        <v>1</v>
      </c>
    </row>
    <row r="80" spans="2:83" ht="21" customHeight="1">
      <c r="B80" s="85" t="s">
        <v>745</v>
      </c>
      <c r="C80" s="85"/>
      <c r="D80" s="85"/>
      <c r="E80" s="85"/>
      <c r="F80" s="85"/>
      <c r="G80" s="85"/>
      <c r="H80" s="85"/>
      <c r="J80" s="1838"/>
      <c r="K80" s="1143" t="str">
        <f>TRIM(SUBSTITUTE(SUBSTITUTE(SUBSTITUTE(SUBSTITUTE(SUBSTITUTE(SUBSTITUTE(SUBSTITUTE(SUBSTITUTE(K79,"("," "),")"," "),CHAR(34)," "),"-"," "),"_"," "),"&lt;"," "),"&gt;"," "),"="," "))</f>
        <v>▼</v>
      </c>
      <c r="L80" s="1143" t="str" cm="1">
        <f t="array" ref="L80">IF(ROW()=ROW(L75),K78,INDEX(M75:M88,ROW()-ROW(L75)))</f>
        <v/>
      </c>
      <c r="M80" s="1144" t="str">
        <f>IF(OR(L80="",K77="",K77&lt;=0,N80=""),"",TRIM(MID(L80,LEN(N80)+1+IF(MID(L80,LEN(N80)+1,1)=" ",1,0),99999)))</f>
        <v/>
      </c>
      <c r="N80" s="1143" t="str">
        <f>IF(OR(O80="",O80=0,O80="0"),"",IF(LEN(O80)&lt;=K77,O80,IF(LEN(SUBSTITUTE(P80," ",""))=K77+1,LEFT(O80,K77),LEFT(O80,FIND("§",SUBSTITUTE(P80," ","§",LEN(P80)-LEN(SUBSTITUTE(P80," ",""))))-1))))</f>
        <v/>
      </c>
      <c r="O80" s="1143" t="str">
        <f t="shared" si="33"/>
        <v/>
      </c>
      <c r="P80" s="1143" t="str">
        <f>IF(OR(O80="",O80=0,O80="0"),"",LEFT(O80,K77+1))</f>
        <v/>
      </c>
      <c r="Q80" s="1145" t="str">
        <f t="shared" si="36"/>
        <v/>
      </c>
      <c r="R80" s="1146"/>
      <c r="S80" s="1147" t="str">
        <f>IF(LEN(TRIM(T80))&gt;0,MAX(S46:S79)+1,"")</f>
        <v/>
      </c>
      <c r="T80" s="1148"/>
      <c r="U80" s="1149" t="str">
        <f t="shared" si="34"/>
        <v/>
      </c>
      <c r="V80" s="1150" t="str">
        <f t="shared" si="35"/>
        <v/>
      </c>
      <c r="W80" s="19"/>
      <c r="X80" s="693" t="s">
        <v>6</v>
      </c>
      <c r="Y80" s="1029" t="str">
        <f>Y26</f>
        <v>N NOM DE VOTRE RECETTE | collez la--FAMILLE| Auteur &gt; VOUS</v>
      </c>
      <c r="Z80" s="1030">
        <f>Z26</f>
        <v>1</v>
      </c>
      <c r="AA80" s="1029" t="str">
        <f>AA26</f>
        <v>coupe</v>
      </c>
      <c r="AB80" s="1031" t="str">
        <f>AB26</f>
        <v>Recette mère ► Desserts assiette</v>
      </c>
      <c r="AC80" s="773"/>
      <c r="AD80" s="773"/>
      <c r="AE80" s="773"/>
      <c r="AF80" s="773"/>
      <c r="AG80" s="773"/>
      <c r="AH80" s="773"/>
      <c r="AI80" s="773"/>
      <c r="AJ80" s="773"/>
      <c r="AK80" s="700" t="s">
        <v>1129</v>
      </c>
      <c r="AL80" s="1201" cm="1">
        <f t="array" ref="AL80">IF(TRIM(SUBSTITUTE(AK80,CHAR(160)," "))="",0,SUMPRODUCT(--(TRIM(SUBSTITUTE(AK30:AK74,CHAR(160)," "))&lt;&gt;""),--ISNUMBER(SEARCH(SUBSTITUTE(TRIM(SUBSTITUTE(AK80,CHAR(160)," "))," ",""),SUBSTITUTE(TRIM(SUBSTITUTE(AK30:AK74,CHAR(160)," "))," ","")))))</f>
        <v>0</v>
      </c>
      <c r="AM80" s="1201" cm="1">
        <f t="array" ref="AM80">IF(TRIM(SUBSTITUTE(AN80,CHAR(160)," "))="",0,SUMPRODUCT(--(TRIM(SUBSTITUTE(AK30:AK74,CHAR(160)," "))&lt;&gt;""),--ISNUMBER(SEARCH(SUBSTITUTE(TRIM(SUBSTITUTE(AN80,CHAR(160)," "))," ",""),SUBSTITUTE(TRIM(SUBSTITUTE(AK30:AK74,CHAR(160)," "))," ","")))))</f>
        <v>0</v>
      </c>
      <c r="AN80" s="707" t="s">
        <v>1135</v>
      </c>
      <c r="AO80" s="817"/>
      <c r="AP80" s="817"/>
      <c r="AQ80" s="817"/>
      <c r="AR80" s="817"/>
      <c r="AS80" s="1277"/>
      <c r="AT80" s="723" t="s">
        <v>596</v>
      </c>
      <c r="AU80" s="750">
        <v>0.55208333333333337</v>
      </c>
      <c r="AV80" s="756" t="s">
        <v>615</v>
      </c>
      <c r="AW80" s="728">
        <v>46055.744381828707</v>
      </c>
      <c r="AX80" s="19"/>
      <c r="AY80" s="19"/>
      <c r="AZ80" s="1068">
        <v>52</v>
      </c>
      <c r="BA80" s="1069"/>
      <c r="BB80" s="1282" t="str">
        <f t="shared" si="12"/>
        <v/>
      </c>
      <c r="BC80" s="1283" t="str" cm="1">
        <f t="array" ref="BC80">IF(BJ80="","",IFERROR(_xlfn.TEXTJOIN(" • ",TRUE,_xlfn.UNIQUE(_xlfn._xlws.FILTER("⚠ "&amp;BQ29:BQ489,(BO29:BO489&lt;&gt;"")*ISNUMBER(SEARCH(" "&amp;BO29:BO489&amp;" "," "&amp;BJ80&amp;" "))))),""))</f>
        <v/>
      </c>
      <c r="BD80" s="1070" t="str">
        <f t="shared" si="23"/>
        <v>pate d amande</v>
      </c>
      <c r="BE80" s="1070" t="str">
        <f t="shared" si="24"/>
        <v>⚠ Fruits à coque</v>
      </c>
      <c r="BF80" s="1070" t="str">
        <f t="shared" si="25"/>
        <v/>
      </c>
      <c r="BG80" s="1070" t="str">
        <f t="shared" si="13"/>
        <v/>
      </c>
      <c r="BH80" s="1070" t="str">
        <f t="shared" si="14"/>
        <v/>
      </c>
      <c r="BI80" s="1070" t="str">
        <f t="shared" si="26"/>
        <v/>
      </c>
      <c r="BJ80" s="1070" t="str">
        <f t="shared" si="15"/>
        <v/>
      </c>
      <c r="BK80" s="1070" t="str">
        <f t="shared" si="27"/>
        <v>pate d amande</v>
      </c>
      <c r="BL80" s="1070" t="str">
        <f t="shared" si="16"/>
        <v>pate d amande</v>
      </c>
      <c r="BM80" s="1070" t="str">
        <f t="shared" si="17"/>
        <v>pate d amande</v>
      </c>
      <c r="BN80" s="1071" t="s">
        <v>897</v>
      </c>
      <c r="BO80" s="1072" t="str">
        <f t="shared" si="18"/>
        <v>pate d amande</v>
      </c>
      <c r="BP80" s="1073" t="s">
        <v>744</v>
      </c>
      <c r="BQ80" s="1074" t="s">
        <v>605</v>
      </c>
      <c r="BR80" s="1004" t="s">
        <v>680</v>
      </c>
      <c r="BZ80" s="1014"/>
      <c r="CA80" s="1014"/>
      <c r="CB80" s="1014"/>
      <c r="CC80" s="1014"/>
      <c r="CD80" s="1014"/>
      <c r="CE80" s="9">
        <v>1</v>
      </c>
    </row>
    <row r="81" spans="2:83" ht="21" customHeight="1">
      <c r="B81" s="85" t="s">
        <v>747</v>
      </c>
      <c r="C81" s="85"/>
      <c r="D81" s="85"/>
      <c r="E81" s="85"/>
      <c r="F81" s="85"/>
      <c r="G81" s="85"/>
      <c r="H81" s="85"/>
      <c r="J81" s="1838"/>
      <c r="K81" s="1151" t="str">
        <f>TRIM(SUBSTITUTE(SUBSTITUTE(SUBSTITUTE(SUBSTITUTE(K80,"►"," "),"▼"," "),"▲"," "),"◄"," "))</f>
        <v/>
      </c>
      <c r="L81" s="1143" t="str" cm="1">
        <f t="array" ref="L81">IF(ROW()=ROW(L75),K78,INDEX(M75:M88,ROW()-ROW(L75)))</f>
        <v/>
      </c>
      <c r="M81" s="1144" t="str">
        <f>IF(OR(L81="",K77="",K77&lt;=0,N81=""),"",TRIM(MID(L81,LEN(N81)+1+IF(MID(L81,LEN(N81)+1,1)=" ",1,0),99999)))</f>
        <v/>
      </c>
      <c r="N81" s="1143" t="str">
        <f>IF(OR(O81="",O81=0,O81="0"),"",IF(LEN(O81)&lt;=K77,O81,IF(LEN(SUBSTITUTE(P81," ",""))=K77+1,LEFT(O81,K77),LEFT(O81,FIND("§",SUBSTITUTE(P81," ","§",LEN(P81)-LEN(SUBSTITUTE(P81," ",""))))-1))))</f>
        <v/>
      </c>
      <c r="O81" s="1143" t="str">
        <f t="shared" si="33"/>
        <v/>
      </c>
      <c r="P81" s="1143" t="str">
        <f>IF(OR(O81="",O81=0,O81="0"),"",LEFT(O81,K77+1))</f>
        <v/>
      </c>
      <c r="Q81" s="1145" t="str">
        <f t="shared" si="36"/>
        <v/>
      </c>
      <c r="R81" s="1146"/>
      <c r="S81" s="1147" t="str">
        <f>IF(LEN(TRIM(T81))&gt;0,MAX(S46:S80)+1,"")</f>
        <v/>
      </c>
      <c r="T81" s="1148"/>
      <c r="U81" s="1149" t="str">
        <f t="shared" si="34"/>
        <v/>
      </c>
      <c r="V81" s="1150" t="str">
        <f t="shared" si="35"/>
        <v/>
      </c>
      <c r="W81" s="19"/>
      <c r="X81" s="693" t="s">
        <v>6</v>
      </c>
      <c r="Y81" s="1029" t="str">
        <f>Y26</f>
        <v>N NOM DE VOTRE RECETTE | collez la--FAMILLE| Auteur &gt; VOUS</v>
      </c>
      <c r="Z81" s="1030">
        <f>Z26</f>
        <v>1</v>
      </c>
      <c r="AA81" s="1029" t="str">
        <f>AA26</f>
        <v>coupe</v>
      </c>
      <c r="AB81" s="1031" t="str">
        <f>AB26</f>
        <v>Recette mère ► Desserts assiette</v>
      </c>
      <c r="AC81" s="773"/>
      <c r="AD81" s="773"/>
      <c r="AE81" s="773"/>
      <c r="AF81" s="773"/>
      <c r="AG81" s="773"/>
      <c r="AH81" s="773"/>
      <c r="AI81" s="773"/>
      <c r="AJ81" s="773"/>
      <c r="AK81" s="701" t="s">
        <v>1125</v>
      </c>
      <c r="AL81" s="1201" cm="1">
        <f t="array" ref="AL81">IF(TRIM(SUBSTITUTE(AK81,CHAR(160)," "))="",0,SUMPRODUCT(--(TRIM(SUBSTITUTE(AK30:AK74,CHAR(160)," "))&lt;&gt;""),--ISNUMBER(SEARCH(SUBSTITUTE(TRIM(SUBSTITUTE(AK81,CHAR(160)," "))," ",""),SUBSTITUTE(TRIM(SUBSTITUTE(AK30:AK74,CHAR(160)," "))," ","")))))</f>
        <v>1</v>
      </c>
      <c r="AM81" s="1201" cm="1">
        <f t="array" ref="AM81">IF(TRIM(SUBSTITUTE(AN81,CHAR(160)," "))="",0,SUMPRODUCT(--(TRIM(SUBSTITUTE(AK30:AK74,CHAR(160)," "))&lt;&gt;""),--ISNUMBER(SEARCH(SUBSTITUTE(TRIM(SUBSTITUTE(AN81,CHAR(160)," "))," ",""),SUBSTITUTE(TRIM(SUBSTITUTE(AK30:AK74,CHAR(160)," "))," ","")))))</f>
        <v>0</v>
      </c>
      <c r="AN81" s="708" t="s">
        <v>1136</v>
      </c>
      <c r="AO81" s="742"/>
      <c r="AP81" s="742"/>
      <c r="AQ81" s="742"/>
      <c r="AR81" s="742"/>
      <c r="AS81" s="779"/>
      <c r="AT81" s="755" t="s">
        <v>592</v>
      </c>
      <c r="AU81" s="220">
        <v>3</v>
      </c>
      <c r="AV81" s="745" t="s">
        <v>616</v>
      </c>
      <c r="AW81" s="744">
        <v>46057.744386574072</v>
      </c>
      <c r="AX81" s="19"/>
      <c r="AY81" s="19"/>
      <c r="AZ81" s="1068">
        <v>53</v>
      </c>
      <c r="BA81" s="1069"/>
      <c r="BB81" s="1282" t="str">
        <f t="shared" si="12"/>
        <v/>
      </c>
      <c r="BC81" s="1283" t="str" cm="1">
        <f t="array" ref="BC81">IF(BJ81="","",IFERROR(_xlfn.TEXTJOIN(" • ",TRUE,_xlfn.UNIQUE(_xlfn._xlws.FILTER("⚠ "&amp;BQ29:BQ489,(BO29:BO489&lt;&gt;"")*ISNUMBER(SEARCH(" "&amp;BO29:BO489&amp;" "," "&amp;BJ81&amp;" "))))),""))</f>
        <v/>
      </c>
      <c r="BD81" s="1070" t="str">
        <f t="shared" si="23"/>
        <v>pecan</v>
      </c>
      <c r="BE81" s="1070" t="str">
        <f t="shared" si="24"/>
        <v>⚠ Fruits à coque</v>
      </c>
      <c r="BF81" s="1070" t="str">
        <f t="shared" si="25"/>
        <v/>
      </c>
      <c r="BG81" s="1070" t="str">
        <f t="shared" si="13"/>
        <v/>
      </c>
      <c r="BH81" s="1070" t="str">
        <f t="shared" si="14"/>
        <v/>
      </c>
      <c r="BI81" s="1070" t="str">
        <f t="shared" si="26"/>
        <v/>
      </c>
      <c r="BJ81" s="1070" t="str">
        <f t="shared" si="15"/>
        <v/>
      </c>
      <c r="BK81" s="1070" t="str">
        <f t="shared" si="27"/>
        <v>pecan</v>
      </c>
      <c r="BL81" s="1070" t="str">
        <f t="shared" si="16"/>
        <v>pecan</v>
      </c>
      <c r="BM81" s="1070" t="str">
        <f t="shared" si="17"/>
        <v>pecan</v>
      </c>
      <c r="BN81" s="1071" t="s">
        <v>898</v>
      </c>
      <c r="BO81" s="1072" t="str">
        <f t="shared" si="18"/>
        <v>pecan</v>
      </c>
      <c r="BP81" s="1073" t="s">
        <v>744</v>
      </c>
      <c r="BQ81" s="1074" t="s">
        <v>605</v>
      </c>
      <c r="BR81" s="1004" t="s">
        <v>680</v>
      </c>
      <c r="BZ81" s="1014"/>
      <c r="CA81" s="1014"/>
      <c r="CB81" s="1014"/>
      <c r="CC81" s="1014"/>
      <c r="CD81" s="1014"/>
      <c r="CE81" s="9">
        <v>1</v>
      </c>
    </row>
    <row r="82" spans="2:83" ht="21" customHeight="1">
      <c r="B82" s="85"/>
      <c r="C82" s="85"/>
      <c r="D82" s="85"/>
      <c r="E82" s="85"/>
      <c r="F82" s="85"/>
      <c r="G82" s="85"/>
      <c r="H82" s="85"/>
      <c r="J82" s="1838"/>
      <c r="K82" s="1151" t="str">
        <f>TRIM(SUBSTITUTE(SUBSTITUTE(K81,"“"," "),"”"," "))</f>
        <v/>
      </c>
      <c r="L82" s="1143" t="str" cm="1">
        <f t="array" ref="L82">IF(ROW()=ROW(L75),K78,INDEX(M75:M88,ROW()-ROW(L75)))</f>
        <v/>
      </c>
      <c r="M82" s="1144" t="str">
        <f>IF(OR(L82="",K77="",K77&lt;=0,N82=""),"",TRIM(MID(L82,LEN(N82)+1+IF(MID(L82,LEN(N82)+1,1)=" ",1,0),99999)))</f>
        <v/>
      </c>
      <c r="N82" s="1143" t="str">
        <f>IF(OR(O82="",O82=0,O82="0"),"",IF(LEN(O82)&lt;=K77,O82,IF(LEN(SUBSTITUTE(P82," ",""))=K77+1,LEFT(O82,K77),LEFT(O82,FIND("§",SUBSTITUTE(P82," ","§",LEN(P82)-LEN(SUBSTITUTE(P82," ",""))))-1))))</f>
        <v/>
      </c>
      <c r="O82" s="1143" t="str">
        <f t="shared" si="33"/>
        <v/>
      </c>
      <c r="P82" s="1143" t="str">
        <f>IF(OR(O82="",O82=0,O82="0"),"",LEFT(O82,K77+1))</f>
        <v/>
      </c>
      <c r="Q82" s="1145" t="str">
        <f t="shared" si="36"/>
        <v/>
      </c>
      <c r="R82" s="1146"/>
      <c r="S82" s="1147" t="str">
        <f>IF(LEN(TRIM(T82))&gt;0,MAX(S46:S81)+1,"")</f>
        <v/>
      </c>
      <c r="T82" s="1148"/>
      <c r="U82" s="1149" t="str">
        <f t="shared" si="34"/>
        <v/>
      </c>
      <c r="V82" s="1150" t="str">
        <f t="shared" si="35"/>
        <v/>
      </c>
      <c r="W82" s="19"/>
      <c r="X82" s="693" t="s">
        <v>6</v>
      </c>
      <c r="Y82" s="1029" t="str">
        <f>Y26</f>
        <v>N NOM DE VOTRE RECETTE | collez la--FAMILLE| Auteur &gt; VOUS</v>
      </c>
      <c r="Z82" s="1030">
        <f>Z26</f>
        <v>1</v>
      </c>
      <c r="AA82" s="1029" t="str">
        <f>AA26</f>
        <v>coupe</v>
      </c>
      <c r="AB82" s="1031" t="str">
        <f>AB26</f>
        <v>Recette mère ► Desserts assiette</v>
      </c>
      <c r="AC82" s="773"/>
      <c r="AD82" s="773"/>
      <c r="AE82" s="773"/>
      <c r="AF82" s="773"/>
      <c r="AG82" s="773"/>
      <c r="AH82" s="773"/>
      <c r="AI82" s="773"/>
      <c r="AJ82" s="773"/>
      <c r="AK82" s="702" t="s">
        <v>1131</v>
      </c>
      <c r="AL82" s="1202" cm="1">
        <f t="array" ref="AL82">IF(TRIM(SUBSTITUTE(AK82,CHAR(160)," "))="",0,SUMPRODUCT(--(TRIM(SUBSTITUTE(AK30:AK74,CHAR(160)," "))&lt;&gt;""),--ISNUMBER(SEARCH(SUBSTITUTE(TRIM(SUBSTITUTE(AK82,CHAR(160)," "))," ",""),SUBSTITUTE(TRIM(SUBSTITUTE(AK30:AK74,CHAR(160)," "))," ","")))))</f>
        <v>0</v>
      </c>
      <c r="AM82" s="1202" cm="1">
        <f t="array" ref="AM82">IF(TRIM(SUBSTITUTE(AN82,CHAR(160)," "))="",0,SUMPRODUCT(--(TRIM(SUBSTITUTE(AK30:AK74,CHAR(160)," "))&lt;&gt;""),--ISNUMBER(SEARCH(SUBSTITUTE(TRIM(SUBSTITUTE(AN82,CHAR(160)," "))," ",""),SUBSTITUTE(TRIM(SUBSTITUTE(AK30:AK74,CHAR(160)," "))," ","")))))</f>
        <v>0</v>
      </c>
      <c r="AN82" s="709" t="s">
        <v>1137</v>
      </c>
      <c r="AO82" s="742"/>
      <c r="AP82" s="742"/>
      <c r="AQ82" s="742"/>
      <c r="AR82" s="742"/>
      <c r="AS82" s="784"/>
      <c r="AT82" s="784"/>
      <c r="AU82" s="220"/>
      <c r="AV82" s="721"/>
      <c r="AW82" s="722"/>
      <c r="AX82" s="19"/>
      <c r="AY82" s="19"/>
      <c r="AZ82" s="1068">
        <v>54</v>
      </c>
      <c r="BA82" s="1069"/>
      <c r="BB82" s="1282" t="str">
        <f t="shared" si="12"/>
        <v/>
      </c>
      <c r="BC82" s="1283" t="str" cm="1">
        <f t="array" ref="BC82">IF(BJ82="","",IFERROR(_xlfn.TEXTJOIN(" • ",TRUE,_xlfn.UNIQUE(_xlfn._xlws.FILTER("⚠ "&amp;BQ29:BQ489,(BO29:BO489&lt;&gt;"")*ISNUMBER(SEARCH(" "&amp;BO29:BO489&amp;" "," "&amp;BJ82&amp;" "))))),""))</f>
        <v/>
      </c>
      <c r="BD82" s="1070" t="str">
        <f t="shared" si="23"/>
        <v>pistache</v>
      </c>
      <c r="BE82" s="1070" t="str">
        <f t="shared" si="24"/>
        <v>⚠ Fruits à coque</v>
      </c>
      <c r="BF82" s="1070" t="str">
        <f t="shared" si="25"/>
        <v/>
      </c>
      <c r="BG82" s="1070" t="str">
        <f t="shared" si="13"/>
        <v/>
      </c>
      <c r="BH82" s="1070" t="str">
        <f t="shared" si="14"/>
        <v/>
      </c>
      <c r="BI82" s="1070" t="str">
        <f t="shared" si="26"/>
        <v/>
      </c>
      <c r="BJ82" s="1070" t="str">
        <f t="shared" si="15"/>
        <v/>
      </c>
      <c r="BK82" s="1070" t="str">
        <f t="shared" si="27"/>
        <v>pistache</v>
      </c>
      <c r="BL82" s="1070" t="str">
        <f t="shared" si="16"/>
        <v>pistache</v>
      </c>
      <c r="BM82" s="1070" t="str">
        <f t="shared" si="17"/>
        <v>pistache</v>
      </c>
      <c r="BN82" s="1071" t="s">
        <v>899</v>
      </c>
      <c r="BO82" s="1072" t="str">
        <f t="shared" si="18"/>
        <v>pistache</v>
      </c>
      <c r="BP82" s="1073" t="s">
        <v>744</v>
      </c>
      <c r="BQ82" s="1074" t="s">
        <v>605</v>
      </c>
      <c r="BR82" s="1004" t="s">
        <v>680</v>
      </c>
      <c r="BZ82" s="1014"/>
      <c r="CA82" s="1014"/>
      <c r="CB82" s="1014"/>
      <c r="CC82" s="1014"/>
      <c r="CD82" s="1014"/>
      <c r="CE82" s="9">
        <v>1</v>
      </c>
    </row>
    <row r="83" spans="2:83" ht="21" customHeight="1">
      <c r="B83" s="386" t="s">
        <v>340</v>
      </c>
      <c r="C83" s="85"/>
      <c r="D83" s="85"/>
      <c r="E83" s="85"/>
      <c r="F83" s="85"/>
      <c r="G83" s="85"/>
      <c r="H83" s="85"/>
      <c r="J83" s="1838"/>
      <c r="K83" s="1151"/>
      <c r="L83" s="1143" t="str" cm="1">
        <f t="array" ref="L83">IF(ROW()=ROW(L75),K78,INDEX(M75:M88,ROW()-ROW(L75)))</f>
        <v/>
      </c>
      <c r="M83" s="1144" t="str">
        <f>IF(OR(L83="",K77="",K77&lt;=0,N83=""),"",TRIM(MID(L83,LEN(N83)+1+IF(MID(L83,LEN(N83)+1,1)=" ",1,0),99999)))</f>
        <v/>
      </c>
      <c r="N83" s="1143" t="str">
        <f>IF(OR(O83="",O83=0,O83="0"),"",IF(LEN(O83)&lt;=K77,O83,IF(LEN(SUBSTITUTE(P83," ",""))=K77+1,LEFT(O83,K77),LEFT(O83,FIND("§",SUBSTITUTE(P83," ","§",LEN(P83)-LEN(SUBSTITUTE(P83," ",""))))-1))))</f>
        <v/>
      </c>
      <c r="O83" s="1143" t="str">
        <f t="shared" si="33"/>
        <v/>
      </c>
      <c r="P83" s="1143" t="str">
        <f>IF(OR(O83="",O83=0,O83="0"),"",LEFT(O83,K77+1))</f>
        <v/>
      </c>
      <c r="Q83" s="1145" t="str">
        <f t="shared" si="36"/>
        <v/>
      </c>
      <c r="R83" s="1146"/>
      <c r="S83" s="1147" t="str">
        <f>IF(LEN(TRIM(T83))&gt;0,MAX(S46:S82)+1,"")</f>
        <v/>
      </c>
      <c r="T83" s="1148"/>
      <c r="U83" s="1149" t="str">
        <f t="shared" si="34"/>
        <v/>
      </c>
      <c r="V83" s="1150" t="str">
        <f t="shared" si="35"/>
        <v/>
      </c>
      <c r="W83" s="19"/>
      <c r="X83" s="693" t="s">
        <v>6</v>
      </c>
      <c r="Y83" s="1029" t="str">
        <f>Y26</f>
        <v>N NOM DE VOTRE RECETTE | collez la--FAMILLE| Auteur &gt; VOUS</v>
      </c>
      <c r="Z83" s="1030">
        <f>Z26</f>
        <v>1</v>
      </c>
      <c r="AA83" s="1029" t="str">
        <f>AA26</f>
        <v>coupe</v>
      </c>
      <c r="AB83" s="1031" t="str">
        <f>AB26</f>
        <v>Recette mère ► Desserts assiette</v>
      </c>
      <c r="AC83" s="773"/>
      <c r="AD83" s="773"/>
      <c r="AE83" s="773"/>
      <c r="AF83" s="773"/>
      <c r="AG83" s="773"/>
      <c r="AH83" s="773"/>
      <c r="AI83" s="434"/>
      <c r="AJ83" s="434" t="str">
        <f>"Table de recherche les "&amp;AR27&amp;" à "&amp;AW27&amp;" sont réservées aux poids Kg ▼ "</f>
        <v xml:space="preserve">Table de recherche les Col.21 à Col.26 sont réservées aux poids Kg ▼ </v>
      </c>
      <c r="AK83" s="1262"/>
      <c r="AL83" s="1281" t="str" cm="1">
        <f t="array" ref="AL83">"Total Allergènes "&amp;SUMPRODUCT(--IFERROR(AL76:AM82&gt;0,FALSE))</f>
        <v>Total Allergènes 3</v>
      </c>
      <c r="AM83" s="785"/>
      <c r="AN83" s="785"/>
      <c r="AO83" s="785"/>
      <c r="AP83" s="785"/>
      <c r="AQ83" s="741"/>
      <c r="AR83" s="786"/>
      <c r="AS83" s="752" t="s">
        <v>617</v>
      </c>
      <c r="AT83" s="752"/>
      <c r="AU83" s="751" t="s">
        <v>618</v>
      </c>
      <c r="AV83" s="435"/>
      <c r="AW83" s="436"/>
      <c r="AX83" s="19"/>
      <c r="AY83" s="19"/>
      <c r="AZ83" s="1068">
        <v>55</v>
      </c>
      <c r="BA83" s="1069"/>
      <c r="BB83" s="1282" t="str">
        <f t="shared" si="12"/>
        <v/>
      </c>
      <c r="BC83" s="1283" t="str" cm="1">
        <f t="array" ref="BC83">IF(BJ83="","",IFERROR(_xlfn.TEXTJOIN(" • ",TRUE,_xlfn.UNIQUE(_xlfn._xlws.FILTER("⚠ "&amp;BQ29:BQ489,(BO29:BO489&lt;&gt;"")*ISNUMBER(SEARCH(" "&amp;BO29:BO489&amp;" "," "&amp;BJ83&amp;" "))))),""))</f>
        <v/>
      </c>
      <c r="BD83" s="1070" t="str">
        <f t="shared" si="23"/>
        <v>pistaches</v>
      </c>
      <c r="BE83" s="1070" t="str">
        <f t="shared" si="24"/>
        <v>⚠ Fruits à coque</v>
      </c>
      <c r="BF83" s="1070" t="str">
        <f t="shared" si="25"/>
        <v/>
      </c>
      <c r="BG83" s="1070" t="str">
        <f t="shared" si="13"/>
        <v/>
      </c>
      <c r="BH83" s="1070" t="str">
        <f t="shared" si="14"/>
        <v/>
      </c>
      <c r="BI83" s="1070" t="str">
        <f t="shared" si="26"/>
        <v/>
      </c>
      <c r="BJ83" s="1070" t="str">
        <f t="shared" si="15"/>
        <v/>
      </c>
      <c r="BK83" s="1070" t="str">
        <f t="shared" si="27"/>
        <v>pistaches</v>
      </c>
      <c r="BL83" s="1070" t="str">
        <f t="shared" si="16"/>
        <v>pistaches</v>
      </c>
      <c r="BM83" s="1070" t="str">
        <f t="shared" si="17"/>
        <v>pistaches</v>
      </c>
      <c r="BN83" s="1071" t="s">
        <v>900</v>
      </c>
      <c r="BO83" s="1072" t="str">
        <f t="shared" si="18"/>
        <v>pistaches</v>
      </c>
      <c r="BP83" s="1073" t="s">
        <v>744</v>
      </c>
      <c r="BQ83" s="1074" t="s">
        <v>605</v>
      </c>
      <c r="BR83" s="1004" t="s">
        <v>680</v>
      </c>
      <c r="BZ83" s="1014"/>
      <c r="CA83" s="1014"/>
      <c r="CB83" s="1014"/>
      <c r="CC83" s="1014"/>
      <c r="CD83" s="1014"/>
      <c r="CE83" s="9">
        <v>1</v>
      </c>
    </row>
    <row r="84" spans="2:83" ht="21" customHeight="1">
      <c r="B84" s="1175" t="s">
        <v>901</v>
      </c>
      <c r="C84" s="85"/>
      <c r="D84" s="85"/>
      <c r="E84" s="85"/>
      <c r="F84" s="85"/>
      <c r="G84" s="85"/>
      <c r="H84" s="85"/>
      <c r="J84" s="1838"/>
      <c r="K84" s="1151"/>
      <c r="L84" s="1143" t="str" cm="1">
        <f t="array" ref="L84">IF(ROW()=ROW(L75),K78,INDEX(M75:M88,ROW()-ROW(L75)))</f>
        <v/>
      </c>
      <c r="M84" s="1144" t="str">
        <f>IF(OR(L84="",K77="",K77&lt;=0,N84=""),"",TRIM(MID(L84,LEN(N84)+1+IF(MID(L84,LEN(N84)+1,1)=" ",1,0),99999)))</f>
        <v/>
      </c>
      <c r="N84" s="1143" t="str">
        <f>IF(OR(O84="",O84=0,O84="0"),"",IF(LEN(O84)&lt;=K77,O84,IF(LEN(SUBSTITUTE(P84," ",""))=K77+1,LEFT(O84,K77),LEFT(O84,FIND("§",SUBSTITUTE(P84," ","§",LEN(P84)-LEN(SUBSTITUTE(P84," ",""))))-1))))</f>
        <v/>
      </c>
      <c r="O84" s="1143" t="str">
        <f t="shared" si="33"/>
        <v/>
      </c>
      <c r="P84" s="1143" t="str">
        <f>IF(OR(O84="",O84=0,O84="0"),"",LEFT(O84,K77+1))</f>
        <v/>
      </c>
      <c r="Q84" s="1145" t="str">
        <f t="shared" si="36"/>
        <v/>
      </c>
      <c r="R84" s="1146"/>
      <c r="S84" s="1147" t="str">
        <f>IF(LEN(TRIM(T84))&gt;0,MAX(S46:S83)+1,"")</f>
        <v/>
      </c>
      <c r="T84" s="1148"/>
      <c r="U84" s="1149" t="str">
        <f t="shared" si="34"/>
        <v/>
      </c>
      <c r="V84" s="1150" t="str">
        <f t="shared" si="35"/>
        <v/>
      </c>
      <c r="W84" s="19"/>
      <c r="X84" s="693" t="s">
        <v>6</v>
      </c>
      <c r="Y84" s="1029" t="str">
        <f>Y26</f>
        <v>N NOM DE VOTRE RECETTE | collez la--FAMILLE| Auteur &gt; VOUS</v>
      </c>
      <c r="Z84" s="1030">
        <f>Z26</f>
        <v>1</v>
      </c>
      <c r="AA84" s="1029" t="str">
        <f>AA26</f>
        <v>coupe</v>
      </c>
      <c r="AB84" s="1031" t="str">
        <f>AB26</f>
        <v>Recette mère ► Desserts assiette</v>
      </c>
      <c r="AC84" s="787"/>
      <c r="AD84" s="787"/>
      <c r="AE84" s="787"/>
      <c r="AF84" s="196" t="str">
        <f>"Collez dans " &amp;AG27&amp;" ►"</f>
        <v>Collez dans Col.10 ►</v>
      </c>
      <c r="AG84" s="1275" t="s">
        <v>57</v>
      </c>
      <c r="AH84" s="1275" t="s">
        <v>57</v>
      </c>
      <c r="AI84" s="1275" t="s">
        <v>57</v>
      </c>
      <c r="AJ84" s="56" t="s">
        <v>67</v>
      </c>
      <c r="AK84" s="56" t="s">
        <v>66</v>
      </c>
      <c r="AL84" s="56" t="s">
        <v>65</v>
      </c>
      <c r="AM84" s="56" t="s">
        <v>64</v>
      </c>
      <c r="AN84" s="55" t="s">
        <v>63</v>
      </c>
      <c r="AO84" s="55" t="s">
        <v>62</v>
      </c>
      <c r="AP84" s="55" t="s">
        <v>61</v>
      </c>
      <c r="AQ84" s="55" t="s">
        <v>60</v>
      </c>
      <c r="AR84" s="726" t="s">
        <v>55</v>
      </c>
      <c r="AS84" s="54" t="s">
        <v>56</v>
      </c>
      <c r="AT84" s="1275" t="s">
        <v>57</v>
      </c>
      <c r="AU84" s="48" t="s">
        <v>59</v>
      </c>
      <c r="AV84" s="522" t="s">
        <v>53</v>
      </c>
      <c r="AW84" s="725" t="s">
        <v>58</v>
      </c>
      <c r="AX84" s="19"/>
      <c r="AY84" s="19"/>
      <c r="AZ84" s="1068">
        <v>56</v>
      </c>
      <c r="BA84" s="1069"/>
      <c r="BB84" s="1282" t="str">
        <f t="shared" si="12"/>
        <v/>
      </c>
      <c r="BC84" s="1283" t="str" cm="1">
        <f t="array" ref="BC84">IF(BJ84="","",IFERROR(_xlfn.TEXTJOIN(" • ",TRUE,_xlfn.UNIQUE(_xlfn._xlws.FILTER("⚠ "&amp;BQ29:BQ489,(BO29:BO489&lt;&gt;"")*ISNUMBER(SEARCH(" "&amp;BO29:BO489&amp;" "," "&amp;BJ84&amp;" "))))),""))</f>
        <v/>
      </c>
      <c r="BD84" s="1070" t="str">
        <f t="shared" si="23"/>
        <v>pistachio</v>
      </c>
      <c r="BE84" s="1070" t="str">
        <f t="shared" si="24"/>
        <v>⚠ Fruits à coque</v>
      </c>
      <c r="BF84" s="1070" t="str">
        <f t="shared" si="25"/>
        <v/>
      </c>
      <c r="BG84" s="1070" t="str">
        <f t="shared" si="13"/>
        <v/>
      </c>
      <c r="BH84" s="1070" t="str">
        <f t="shared" si="14"/>
        <v/>
      </c>
      <c r="BI84" s="1070" t="str">
        <f t="shared" si="26"/>
        <v/>
      </c>
      <c r="BJ84" s="1070" t="str">
        <f t="shared" si="15"/>
        <v/>
      </c>
      <c r="BK84" s="1070" t="str">
        <f t="shared" si="27"/>
        <v>pistachio</v>
      </c>
      <c r="BL84" s="1070" t="str">
        <f t="shared" si="16"/>
        <v>pistachio</v>
      </c>
      <c r="BM84" s="1070" t="str">
        <f t="shared" si="17"/>
        <v>pistachio</v>
      </c>
      <c r="BN84" s="1071" t="s">
        <v>902</v>
      </c>
      <c r="BO84" s="1072" t="str">
        <f t="shared" si="18"/>
        <v>pistachio</v>
      </c>
      <c r="BP84" s="1073" t="s">
        <v>744</v>
      </c>
      <c r="BQ84" s="1074" t="s">
        <v>605</v>
      </c>
      <c r="BR84" s="1004" t="s">
        <v>680</v>
      </c>
      <c r="BZ84" s="1014"/>
      <c r="CA84" s="1014"/>
      <c r="CB84" s="1014"/>
      <c r="CC84" s="1014"/>
      <c r="CD84" s="1014"/>
      <c r="CE84" s="9">
        <v>1</v>
      </c>
    </row>
    <row r="85" spans="2:83" ht="21" customHeight="1">
      <c r="B85" s="1175" t="s">
        <v>903</v>
      </c>
      <c r="C85" s="85"/>
      <c r="D85" s="85"/>
      <c r="E85" s="85"/>
      <c r="F85" s="85"/>
      <c r="G85" s="85"/>
      <c r="H85" s="85"/>
      <c r="J85" s="1838"/>
      <c r="K85" s="1151"/>
      <c r="L85" s="1143" t="str" cm="1">
        <f t="array" ref="L85">IF(ROW()=ROW(L75),K78,INDEX(M75:M88,ROW()-ROW(L75)))</f>
        <v/>
      </c>
      <c r="M85" s="1144" t="str">
        <f>IF(OR(L85="",K77="",K77&lt;=0,N85=""),"",TRIM(MID(L85,LEN(N85)+1+IF(MID(L85,LEN(N85)+1,1)=" ",1,0),99999)))</f>
        <v/>
      </c>
      <c r="N85" s="1143" t="str">
        <f>IF(OR(O85="",O85=0,O85="0"),"",IF(LEN(O85)&lt;=K77,O85,IF(LEN(SUBSTITUTE(P85," ",""))=K77+1,LEFT(O85,K77),LEFT(O85,FIND("§",SUBSTITUTE(P85," ","§",LEN(P85)-LEN(SUBSTITUTE(P85," ",""))))-1))))</f>
        <v/>
      </c>
      <c r="O85" s="1143" t="str">
        <f t="shared" si="33"/>
        <v/>
      </c>
      <c r="P85" s="1143" t="str">
        <f>IF(OR(O85="",O85=0,O85="0"),"",LEFT(O85,K77+1))</f>
        <v/>
      </c>
      <c r="Q85" s="1145" t="str">
        <f t="shared" si="36"/>
        <v/>
      </c>
      <c r="R85" s="1146"/>
      <c r="S85" s="1147" t="str">
        <f>IF(LEN(TRIM(T85))&gt;0,MAX(S46:S84)+1,"")</f>
        <v/>
      </c>
      <c r="T85" s="1148"/>
      <c r="U85" s="1149" t="str">
        <f t="shared" si="34"/>
        <v/>
      </c>
      <c r="V85" s="1150" t="str">
        <f t="shared" si="35"/>
        <v/>
      </c>
      <c r="W85" s="19"/>
      <c r="X85" s="693" t="s">
        <v>6</v>
      </c>
      <c r="Y85" s="1029" t="str">
        <f>Y26</f>
        <v>N NOM DE VOTRE RECETTE | collez la--FAMILLE| Auteur &gt; VOUS</v>
      </c>
      <c r="Z85" s="1030">
        <f>Z26</f>
        <v>1</v>
      </c>
      <c r="AA85" s="1029" t="str">
        <f>AA26</f>
        <v>coupe</v>
      </c>
      <c r="AB85" s="1031" t="str">
        <f>AB26</f>
        <v>Recette mère ► Desserts assiette</v>
      </c>
      <c r="AC85" s="787"/>
      <c r="AD85" s="787"/>
      <c r="AE85" s="787"/>
      <c r="AF85" s="196"/>
      <c r="AG85" s="1276">
        <v>0</v>
      </c>
      <c r="AH85" s="1276">
        <v>0</v>
      </c>
      <c r="AI85" s="1276">
        <v>0</v>
      </c>
      <c r="AJ85" s="739">
        <v>0.2</v>
      </c>
      <c r="AK85" s="439">
        <v>0.33300000000000002</v>
      </c>
      <c r="AL85" s="439">
        <v>0.25</v>
      </c>
      <c r="AM85" s="439">
        <v>0.5</v>
      </c>
      <c r="AN85" s="439">
        <v>1E-3</v>
      </c>
      <c r="AO85" s="439">
        <v>0.01</v>
      </c>
      <c r="AP85" s="439">
        <v>0.1</v>
      </c>
      <c r="AQ85" s="439">
        <v>1</v>
      </c>
      <c r="AR85" s="437">
        <v>1</v>
      </c>
      <c r="AS85" s="437">
        <v>1E-3</v>
      </c>
      <c r="AT85" s="1276">
        <v>0</v>
      </c>
      <c r="AU85" s="437">
        <v>0.5</v>
      </c>
      <c r="AV85" s="437">
        <v>0.33333000000000002</v>
      </c>
      <c r="AW85" s="740">
        <v>0.25</v>
      </c>
      <c r="AX85" s="19"/>
      <c r="AY85" s="19"/>
      <c r="AZ85" s="1068">
        <v>57</v>
      </c>
      <c r="BA85" s="1069"/>
      <c r="BB85" s="1282" t="str">
        <f t="shared" si="12"/>
        <v/>
      </c>
      <c r="BC85" s="1283" t="str" cm="1">
        <f t="array" ref="BC85">IF(BJ85="","",IFERROR(_xlfn.TEXTJOIN(" • ",TRUE,_xlfn.UNIQUE(_xlfn._xlws.FILTER("⚠ "&amp;BQ29:BQ489,(BO29:BO489&lt;&gt;"")*ISNUMBER(SEARCH(" "&amp;BO29:BO489&amp;" "," "&amp;BJ85&amp;" "))))),""))</f>
        <v/>
      </c>
      <c r="BD85" s="1070" t="str">
        <f t="shared" si="23"/>
        <v>praline</v>
      </c>
      <c r="BE85" s="1070" t="str">
        <f t="shared" si="24"/>
        <v>⚠ Fruits à coque</v>
      </c>
      <c r="BF85" s="1070" t="str">
        <f t="shared" si="25"/>
        <v/>
      </c>
      <c r="BG85" s="1070" t="str">
        <f t="shared" si="13"/>
        <v/>
      </c>
      <c r="BH85" s="1070" t="str">
        <f t="shared" si="14"/>
        <v/>
      </c>
      <c r="BI85" s="1070" t="str">
        <f t="shared" si="26"/>
        <v/>
      </c>
      <c r="BJ85" s="1070" t="str">
        <f t="shared" si="15"/>
        <v/>
      </c>
      <c r="BK85" s="1070" t="str">
        <f t="shared" si="27"/>
        <v>praline</v>
      </c>
      <c r="BL85" s="1070" t="str">
        <f t="shared" si="16"/>
        <v>praline</v>
      </c>
      <c r="BM85" s="1070" t="str">
        <f t="shared" si="17"/>
        <v>praline</v>
      </c>
      <c r="BN85" s="1071" t="s">
        <v>904</v>
      </c>
      <c r="BO85" s="1072" t="str">
        <f t="shared" si="18"/>
        <v>praline</v>
      </c>
      <c r="BP85" s="1073" t="s">
        <v>744</v>
      </c>
      <c r="BQ85" s="1074" t="s">
        <v>605</v>
      </c>
      <c r="BR85" s="1004" t="s">
        <v>680</v>
      </c>
      <c r="BZ85" s="1014"/>
      <c r="CA85" s="1014"/>
      <c r="CB85" s="1014"/>
      <c r="CC85" s="1014"/>
      <c r="CD85" s="1014"/>
      <c r="CE85" s="9">
        <v>1</v>
      </c>
    </row>
    <row r="86" spans="2:83" ht="21" customHeight="1">
      <c r="B86" s="394" t="s">
        <v>345</v>
      </c>
      <c r="C86" s="85"/>
      <c r="D86" s="85"/>
      <c r="E86" s="85"/>
      <c r="F86" s="85"/>
      <c r="G86" s="85"/>
      <c r="H86" s="85"/>
      <c r="J86" s="1838"/>
      <c r="K86" s="1151"/>
      <c r="L86" s="1143" t="str" cm="1">
        <f t="array" ref="L86">IF(ROW()=ROW(L75),K78,INDEX(M75:M88,ROW()-ROW(L75)))</f>
        <v/>
      </c>
      <c r="M86" s="1144" t="str">
        <f>IF(OR(L86="",K77="",K77&lt;=0,N86=""),"",TRIM(MID(L86,LEN(N86)+1+IF(MID(L86,LEN(N86)+1,1)=" ",1,0),99999)))</f>
        <v/>
      </c>
      <c r="N86" s="1143" t="str">
        <f>IF(OR(O86="",O86=0,O86="0"),"",IF(LEN(O86)&lt;=K77,O86,IF(LEN(SUBSTITUTE(P86," ",""))=K77+1,LEFT(O86,K77),LEFT(O86,FIND("§",SUBSTITUTE(P86," ","§",LEN(P86)-LEN(SUBSTITUTE(P86," ",""))))-1))))</f>
        <v/>
      </c>
      <c r="O86" s="1143" t="str">
        <f t="shared" si="33"/>
        <v/>
      </c>
      <c r="P86" s="1143" t="str">
        <f>IF(OR(O86="",O86=0,O86="0"),"",LEFT(O86,K77+1))</f>
        <v/>
      </c>
      <c r="Q86" s="1145" t="str">
        <f t="shared" si="36"/>
        <v/>
      </c>
      <c r="R86" s="1146"/>
      <c r="S86" s="1147" t="str">
        <f>IF(LEN(TRIM(T86))&gt;0,MAX(S46:S85)+1,"")</f>
        <v/>
      </c>
      <c r="T86" s="1148"/>
      <c r="U86" s="1149" t="str">
        <f t="shared" si="34"/>
        <v/>
      </c>
      <c r="V86" s="1150" t="str">
        <f t="shared" si="35"/>
        <v/>
      </c>
      <c r="W86" s="19"/>
      <c r="X86" s="693" t="s">
        <v>6</v>
      </c>
      <c r="Y86" s="1029" t="str">
        <f>Y26</f>
        <v>N NOM DE VOTRE RECETTE | collez la--FAMILLE| Auteur &gt; VOUS</v>
      </c>
      <c r="Z86" s="1030">
        <f>Z26</f>
        <v>1</v>
      </c>
      <c r="AA86" s="1029" t="str">
        <f>AA26</f>
        <v>coupe</v>
      </c>
      <c r="AB86" s="1031" t="str">
        <f>AB26</f>
        <v>Recette mère ► Desserts assiette</v>
      </c>
      <c r="AC86" s="787"/>
      <c r="AD86" s="787"/>
      <c r="AE86" s="787"/>
      <c r="AF86" s="196" t="str">
        <f>AF84</f>
        <v>Collez dans Col.10 ►</v>
      </c>
      <c r="AG86" s="1275" t="s">
        <v>57</v>
      </c>
      <c r="AH86" s="1275" t="s">
        <v>57</v>
      </c>
      <c r="AI86" s="1275" t="s">
        <v>57</v>
      </c>
      <c r="AJ86" s="788" t="s">
        <v>77</v>
      </c>
      <c r="AK86" s="788" t="s">
        <v>76</v>
      </c>
      <c r="AL86" s="56" t="s">
        <v>75</v>
      </c>
      <c r="AM86" s="56" t="s">
        <v>74</v>
      </c>
      <c r="AN86" s="56" t="s">
        <v>52</v>
      </c>
      <c r="AO86" s="49" t="s">
        <v>73</v>
      </c>
      <c r="AP86" s="49" t="s">
        <v>72</v>
      </c>
      <c r="AQ86" s="49" t="s">
        <v>54</v>
      </c>
      <c r="AR86" s="789" t="s">
        <v>68</v>
      </c>
      <c r="AS86" s="790" t="s">
        <v>51</v>
      </c>
      <c r="AT86" s="1275" t="s">
        <v>57</v>
      </c>
      <c r="AU86" s="790" t="s">
        <v>71</v>
      </c>
      <c r="AV86" s="789" t="s">
        <v>70</v>
      </c>
      <c r="AW86" s="791" t="s">
        <v>69</v>
      </c>
      <c r="AX86" s="19"/>
      <c r="AY86" s="19"/>
      <c r="AZ86" s="1068">
        <v>58</v>
      </c>
      <c r="BA86" s="1069"/>
      <c r="BB86" s="1282" t="str">
        <f t="shared" si="12"/>
        <v/>
      </c>
      <c r="BC86" s="1283" t="str" cm="1">
        <f t="array" ref="BC86">IF(BJ86="","",IFERROR(_xlfn.TEXTJOIN(" • ",TRUE,_xlfn.UNIQUE(_xlfn._xlws.FILTER("⚠ "&amp;BQ29:BQ489,(BO29:BO489&lt;&gt;"")*ISNUMBER(SEARCH(" "&amp;BO29:BO489&amp;" "," "&amp;BJ86&amp;" "))))),""))</f>
        <v/>
      </c>
      <c r="BD86" s="1070" t="str">
        <f t="shared" si="23"/>
        <v>walnut</v>
      </c>
      <c r="BE86" s="1070" t="str">
        <f t="shared" si="24"/>
        <v>⚠ Fruits à coque</v>
      </c>
      <c r="BF86" s="1070" t="str">
        <f t="shared" si="25"/>
        <v/>
      </c>
      <c r="BG86" s="1070" t="str">
        <f t="shared" si="13"/>
        <v/>
      </c>
      <c r="BH86" s="1070" t="str">
        <f t="shared" si="14"/>
        <v/>
      </c>
      <c r="BI86" s="1070" t="str">
        <f t="shared" si="26"/>
        <v/>
      </c>
      <c r="BJ86" s="1070" t="str">
        <f t="shared" si="15"/>
        <v/>
      </c>
      <c r="BK86" s="1070" t="str">
        <f t="shared" si="27"/>
        <v>walnut</v>
      </c>
      <c r="BL86" s="1070" t="str">
        <f t="shared" si="16"/>
        <v>walnut</v>
      </c>
      <c r="BM86" s="1070" t="str">
        <f t="shared" si="17"/>
        <v>walnut</v>
      </c>
      <c r="BN86" s="1071" t="s">
        <v>905</v>
      </c>
      <c r="BO86" s="1072" t="str">
        <f t="shared" si="18"/>
        <v>walnut</v>
      </c>
      <c r="BP86" s="1073" t="s">
        <v>744</v>
      </c>
      <c r="BQ86" s="1074" t="s">
        <v>605</v>
      </c>
      <c r="BR86" s="1004" t="s">
        <v>680</v>
      </c>
      <c r="BZ86" s="1014"/>
      <c r="CA86" s="1014"/>
      <c r="CB86" s="1014"/>
      <c r="CC86" s="1014"/>
      <c r="CD86" s="1014"/>
      <c r="CE86" s="9">
        <v>1</v>
      </c>
    </row>
    <row r="87" spans="2:83" ht="21" customHeight="1">
      <c r="B87" s="1175" t="s">
        <v>906</v>
      </c>
      <c r="C87" s="85"/>
      <c r="D87" s="85"/>
      <c r="E87" s="85"/>
      <c r="F87" s="85"/>
      <c r="G87" s="85"/>
      <c r="H87" s="85"/>
      <c r="J87" s="1838"/>
      <c r="K87" s="1151"/>
      <c r="L87" s="1143" t="str" cm="1">
        <f t="array" ref="L87">IF(ROW()=ROW(L75),K78,INDEX(M75:M88,ROW()-ROW(L75)))</f>
        <v/>
      </c>
      <c r="M87" s="1144" t="str">
        <f>IF(OR(L87="",K77="",K77&lt;=0,N87=""),"",TRIM(MID(L87,LEN(N87)+1+IF(MID(L87,LEN(N87)+1,1)=" ",1,0),99999)))</f>
        <v/>
      </c>
      <c r="N87" s="1143" t="str">
        <f>IF(OR(O87="",O87=0,O87="0"),"",IF(LEN(O87)&lt;=K77,O87,IF(LEN(SUBSTITUTE(P87," ",""))=K77+1,LEFT(O87,K77),LEFT(O87,FIND("§",SUBSTITUTE(P87," ","§",LEN(P87)-LEN(SUBSTITUTE(P87," ",""))))-1))))</f>
        <v/>
      </c>
      <c r="O87" s="1143" t="str">
        <f t="shared" si="33"/>
        <v/>
      </c>
      <c r="P87" s="1143" t="str">
        <f>IF(OR(O87="",O87=0,O87="0"),"",LEFT(O87,K77+1))</f>
        <v/>
      </c>
      <c r="Q87" s="1145" t="str">
        <f t="shared" si="36"/>
        <v/>
      </c>
      <c r="R87" s="1146"/>
      <c r="S87" s="1147" t="str">
        <f>IF(LEN(TRIM(T87))&gt;0,MAX(S46:S86)+1,"")</f>
        <v/>
      </c>
      <c r="T87" s="1148"/>
      <c r="U87" s="1149" t="str">
        <f t="shared" si="34"/>
        <v/>
      </c>
      <c r="V87" s="1150" t="str">
        <f t="shared" si="35"/>
        <v/>
      </c>
      <c r="W87" s="19"/>
      <c r="X87" s="693" t="s">
        <v>6</v>
      </c>
      <c r="Y87" s="1029" t="str">
        <f>Y26</f>
        <v>N NOM DE VOTRE RECETTE | collez la--FAMILLE| Auteur &gt; VOUS</v>
      </c>
      <c r="Z87" s="1030">
        <f>Z26</f>
        <v>1</v>
      </c>
      <c r="AA87" s="1029" t="str">
        <f>AA26</f>
        <v>coupe</v>
      </c>
      <c r="AB87" s="1031" t="str">
        <f>AB26</f>
        <v>Recette mère ► Desserts assiette</v>
      </c>
      <c r="AC87" s="787"/>
      <c r="AD87" s="787"/>
      <c r="AE87" s="787"/>
      <c r="AF87" s="196"/>
      <c r="AG87" s="1276">
        <v>0</v>
      </c>
      <c r="AH87" s="1276">
        <v>0</v>
      </c>
      <c r="AI87" s="1276">
        <v>0</v>
      </c>
      <c r="AJ87" s="739">
        <v>1E-3</v>
      </c>
      <c r="AK87" s="439">
        <v>4.0000000000000001E-3</v>
      </c>
      <c r="AL87" s="439">
        <v>0.22500000000000001</v>
      </c>
      <c r="AM87" s="439">
        <v>0.1</v>
      </c>
      <c r="AN87" s="439">
        <v>1.4999999999999999E-2</v>
      </c>
      <c r="AO87" s="439">
        <v>5.0000000000000001E-3</v>
      </c>
      <c r="AP87" s="439">
        <v>5.0000000000000001E-3</v>
      </c>
      <c r="AQ87" s="439">
        <v>0.35</v>
      </c>
      <c r="AR87" s="437">
        <v>2.835E-2</v>
      </c>
      <c r="AS87" s="437">
        <v>0.13</v>
      </c>
      <c r="AT87" s="1276">
        <v>0</v>
      </c>
      <c r="AU87" s="437">
        <v>0.22500000000000001</v>
      </c>
      <c r="AV87" s="437">
        <v>0.23</v>
      </c>
      <c r="AW87" s="740">
        <v>0.2</v>
      </c>
      <c r="AX87" s="19"/>
      <c r="AY87" s="19"/>
      <c r="AZ87" s="1068">
        <v>59</v>
      </c>
      <c r="BA87" s="1069"/>
      <c r="BB87" s="1282" t="str">
        <f t="shared" si="12"/>
        <v/>
      </c>
      <c r="BC87" s="1283" t="str" cm="1">
        <f t="array" ref="BC87">IF(BJ87="","",IFERROR(_xlfn.TEXTJOIN(" • ",TRUE,_xlfn.UNIQUE(_xlfn._xlws.FILTER("⚠ "&amp;BQ29:BQ489,(BO29:BO489&lt;&gt;"")*ISNUMBER(SEARCH(" "&amp;BO29:BO489&amp;" "," "&amp;BJ87&amp;" "))))),""))</f>
        <v/>
      </c>
      <c r="BD87" s="1070" t="str">
        <f t="shared" si="23"/>
        <v>avoine</v>
      </c>
      <c r="BE87" s="1070" t="str">
        <f t="shared" si="24"/>
        <v>⚠ Gluten</v>
      </c>
      <c r="BF87" s="1070" t="str">
        <f t="shared" si="25"/>
        <v/>
      </c>
      <c r="BG87" s="1070" t="str">
        <f t="shared" si="13"/>
        <v/>
      </c>
      <c r="BH87" s="1070" t="str">
        <f t="shared" si="14"/>
        <v/>
      </c>
      <c r="BI87" s="1070" t="str">
        <f t="shared" si="26"/>
        <v/>
      </c>
      <c r="BJ87" s="1070" t="str">
        <f t="shared" si="15"/>
        <v/>
      </c>
      <c r="BK87" s="1070" t="str">
        <f t="shared" si="27"/>
        <v>avoine</v>
      </c>
      <c r="BL87" s="1070" t="str">
        <f t="shared" si="16"/>
        <v>avoine</v>
      </c>
      <c r="BM87" s="1070" t="str">
        <f t="shared" si="17"/>
        <v>avoine</v>
      </c>
      <c r="BN87" s="1071" t="s">
        <v>907</v>
      </c>
      <c r="BO87" s="1072" t="str">
        <f t="shared" si="18"/>
        <v>avoine</v>
      </c>
      <c r="BP87" s="1073" t="s">
        <v>744</v>
      </c>
      <c r="BQ87" s="1074" t="s">
        <v>908</v>
      </c>
      <c r="BR87" s="996" t="s">
        <v>668</v>
      </c>
      <c r="BZ87" s="1014"/>
      <c r="CA87" s="1014"/>
      <c r="CB87" s="1014"/>
      <c r="CC87" s="1014"/>
      <c r="CD87" s="1014"/>
      <c r="CE87" s="9">
        <v>1</v>
      </c>
    </row>
    <row r="88" spans="2:83" ht="21" customHeight="1">
      <c r="B88" s="394" t="s">
        <v>348</v>
      </c>
      <c r="C88" s="85"/>
      <c r="D88" s="85"/>
      <c r="E88" s="85"/>
      <c r="F88" s="85"/>
      <c r="G88" s="85"/>
      <c r="H88" s="85"/>
      <c r="J88" s="1838"/>
      <c r="K88" s="1151"/>
      <c r="L88" s="1143" t="str" cm="1">
        <f t="array" ref="L88">IF(ROW()=ROW(L75),K78,INDEX(M75:M88,ROW()-ROW(L75)))</f>
        <v/>
      </c>
      <c r="M88" s="1144" t="str">
        <f>IF(OR(L88="",K77="",K77&lt;=0,N88=""),"",TRIM(MID(L88,LEN(N88)+1+IF(MID(L88,LEN(N88)+1,1)=" ",1,0),99999)))</f>
        <v/>
      </c>
      <c r="N88" s="1143" t="str">
        <f>IF(OR(O88="",O88=0,O88="0"),"",IF(LEN(O88)&lt;=K77,O88,IF(LEN(SUBSTITUTE(P88," ",""))=K77+1,LEFT(O88,K77),LEFT(O88,FIND("§",SUBSTITUTE(P88," ","§",LEN(P88)-LEN(SUBSTITUTE(P88," ",""))))-1))))</f>
        <v/>
      </c>
      <c r="O88" s="1143" t="str">
        <f t="shared" si="33"/>
        <v/>
      </c>
      <c r="P88" s="1143" t="str">
        <f>IF(OR(O88="",O88=0,O88="0"),"",LEFT(O88,K77+1))</f>
        <v/>
      </c>
      <c r="Q88" s="1145" t="str">
        <f t="shared" si="36"/>
        <v/>
      </c>
      <c r="R88" s="1146"/>
      <c r="S88" s="1147" t="str">
        <f>IF(LEN(TRIM(T88))&gt;0,MAX(S46:S87)+1,"")</f>
        <v/>
      </c>
      <c r="T88" s="1148"/>
      <c r="U88" s="1149" t="str">
        <f t="shared" si="34"/>
        <v/>
      </c>
      <c r="V88" s="1150" t="str">
        <f t="shared" si="35"/>
        <v/>
      </c>
      <c r="X88" s="693" t="s">
        <v>6</v>
      </c>
      <c r="Y88" s="1216" t="str">
        <f>Y26</f>
        <v>N NOM DE VOTRE RECETTE | collez la--FAMILLE| Auteur &gt; VOUS</v>
      </c>
      <c r="Z88" s="1217">
        <f>Z26</f>
        <v>1</v>
      </c>
      <c r="AA88" s="1217" t="str">
        <f>AA26</f>
        <v>coupe</v>
      </c>
      <c r="AB88" s="1218" t="str">
        <f>AB26</f>
        <v>Recette mère ► Desserts assiette</v>
      </c>
      <c r="AC88" s="818"/>
      <c r="AD88" s="818"/>
      <c r="AE88" s="818"/>
      <c r="AF88" s="818"/>
      <c r="AG88" s="818"/>
      <c r="AH88" s="441" t="s">
        <v>699</v>
      </c>
      <c r="AI88" s="824" t="str">
        <f ca="1">"⓬  PHASES DE PROGRESSION  ▼  largeur "&amp;SUM(AJ18:AR18)</f>
        <v>⓬  PHASES DE PROGRESSION  ▼  largeur 142</v>
      </c>
      <c r="AJ88" s="792"/>
      <c r="AK88" s="1195"/>
      <c r="AL88" s="1195"/>
      <c r="AM88" s="1195"/>
      <c r="AN88" s="816"/>
      <c r="AO88" s="793"/>
      <c r="AP88" s="819"/>
      <c r="AQ88" s="819"/>
      <c r="AR88" s="794"/>
      <c r="AS88" s="794"/>
      <c r="AT88" s="794"/>
      <c r="AU88" s="794"/>
      <c r="AV88" s="794"/>
      <c r="AW88" s="57" t="s">
        <v>80</v>
      </c>
      <c r="AX88" s="19"/>
      <c r="AY88" s="19"/>
      <c r="AZ88" s="1068">
        <v>60</v>
      </c>
      <c r="BA88" s="1069"/>
      <c r="BB88" s="1282" t="str">
        <f t="shared" si="12"/>
        <v/>
      </c>
      <c r="BC88" s="1283" t="str" cm="1">
        <f t="array" ref="BC88">IF(BJ88="","",IFERROR(_xlfn.TEXTJOIN(" • ",TRUE,_xlfn.UNIQUE(_xlfn._xlws.FILTER("⚠ "&amp;BQ29:BQ489,(BO29:BO489&lt;&gt;"")*ISNUMBER(SEARCH(" "&amp;BO29:BO489&amp;" "," "&amp;BJ88&amp;" "))))),""))</f>
        <v/>
      </c>
      <c r="BD88" s="1070" t="str">
        <f t="shared" si="23"/>
        <v>barley</v>
      </c>
      <c r="BE88" s="1070" t="str">
        <f t="shared" si="24"/>
        <v>⚠ Gluten</v>
      </c>
      <c r="BF88" s="1070" t="str">
        <f t="shared" si="25"/>
        <v/>
      </c>
      <c r="BG88" s="1070" t="str">
        <f t="shared" si="13"/>
        <v/>
      </c>
      <c r="BH88" s="1070" t="str">
        <f t="shared" si="14"/>
        <v/>
      </c>
      <c r="BI88" s="1070" t="str">
        <f t="shared" si="26"/>
        <v/>
      </c>
      <c r="BJ88" s="1070" t="str">
        <f t="shared" si="15"/>
        <v/>
      </c>
      <c r="BK88" s="1070" t="str">
        <f t="shared" si="27"/>
        <v>barley</v>
      </c>
      <c r="BL88" s="1070" t="str">
        <f t="shared" si="16"/>
        <v>barley</v>
      </c>
      <c r="BM88" s="1070" t="str">
        <f t="shared" si="17"/>
        <v>barley</v>
      </c>
      <c r="BN88" s="1071" t="s">
        <v>909</v>
      </c>
      <c r="BO88" s="1072" t="str">
        <f t="shared" si="18"/>
        <v>barley</v>
      </c>
      <c r="BP88" s="1073" t="s">
        <v>744</v>
      </c>
      <c r="BQ88" s="1074" t="s">
        <v>908</v>
      </c>
      <c r="BR88" s="996" t="s">
        <v>668</v>
      </c>
      <c r="BZ88" s="1014"/>
      <c r="CA88" s="1014"/>
      <c r="CB88" s="1014"/>
      <c r="CC88" s="1014"/>
      <c r="CD88" s="1014"/>
      <c r="CE88" s="9">
        <v>1</v>
      </c>
    </row>
    <row r="89" spans="2:83" ht="21" customHeight="1">
      <c r="B89" s="1175" t="s">
        <v>910</v>
      </c>
      <c r="C89" s="85"/>
      <c r="D89" s="85"/>
      <c r="E89" s="85"/>
      <c r="F89" s="85"/>
      <c r="G89" s="85"/>
      <c r="H89" s="85"/>
      <c r="J89" s="1838"/>
      <c r="K89" s="1142" t="str">
        <f>IF(TRIM(SUBSTITUTE(R50,CHAR(160),""))="","",R50)</f>
        <v xml:space="preserve">►collez votre texte colonne 1️⃣ </v>
      </c>
      <c r="L89" s="1143" t="str" cm="1">
        <f t="array" ref="L89">IF(ROW()=ROW(L89),K92,INDEX(M89:M102,ROW()-ROW(L89)))</f>
        <v>►collez votre texte colonne 1️⃣</v>
      </c>
      <c r="M89" s="1144" t="str">
        <f>IF(OR(L89="",K91="",K91&lt;=0,N89=""),"",TRIM(MID(L89,LEN(N89)+1+IF(MID(L89,LEN(N89)+1,1)=" ",1,0),99999)))</f>
        <v/>
      </c>
      <c r="N89" s="1143" t="str">
        <f>IF(OR(O89="",O89=0,O89="0"),"",IF(LEN(O89)&lt;=K91,O89,IF(LEN(SUBSTITUTE(P89," ",""))=K91+1,LEFT(O89,K91),LEFT(O89,FIND("§",SUBSTITUTE(P89," ","§",LEN(P89)-LEN(SUBSTITUTE(P89," ",""))))-1))))</f>
        <v>►collez votre texte colonne 1️⃣</v>
      </c>
      <c r="O89" s="1143" t="str">
        <f t="shared" si="33"/>
        <v>►collez votre texte colonne 1️⃣</v>
      </c>
      <c r="P89" s="1143" t="str">
        <f>IF(OR(O89="",O89=0,O89="0"),"",LEFT(O89,K91+1))</f>
        <v>►collez votre texte colonne 1️⃣</v>
      </c>
      <c r="Q89" s="1145" t="str">
        <f t="shared" si="36"/>
        <v/>
      </c>
      <c r="R89" s="1146"/>
      <c r="S89" s="1147" t="str">
        <f>IF(LEN(TRIM(T89))&gt;0,MAX(S46:S88)+1,"")</f>
        <v/>
      </c>
      <c r="T89" s="1148"/>
      <c r="U89" s="1149" t="str">
        <f t="shared" si="34"/>
        <v/>
      </c>
      <c r="V89" s="1150" t="str">
        <f t="shared" si="35"/>
        <v/>
      </c>
      <c r="X89" s="693" t="s">
        <v>6</v>
      </c>
      <c r="Y89" s="1029" t="str">
        <f>Y26</f>
        <v>N NOM DE VOTRE RECETTE | collez la--FAMILLE| Auteur &gt; VOUS</v>
      </c>
      <c r="Z89" s="1030">
        <f>Z26</f>
        <v>1</v>
      </c>
      <c r="AA89" s="1029" t="str">
        <f>AA26</f>
        <v>coupe</v>
      </c>
      <c r="AB89" s="1031" t="str">
        <f>AB26</f>
        <v>Recette mère ► Desserts assiette</v>
      </c>
      <c r="AC89" s="720"/>
      <c r="AD89" s="720"/>
      <c r="AE89" s="720"/>
      <c r="AF89" s="720"/>
      <c r="AG89" s="967" t="str" cm="1">
        <f t="array" ref="AG89">IF(SUMPRODUCT((AJ89:AQ89&lt;&gt;"")*1)=0,"",SUMPRODUCT((AJ89:AQ89&lt;&gt;"")*(LEN(TRIM(SUBSTITUTE(AJ89:AQ89,CHAR(160)," "))) - LEN(SUBSTITUTE(TRIM(SUBSTITUTE(AJ89:AQ89,CHAR(160)," "))," ","")) + 1)) &amp; " mot" &amp; IF(SUMPRODUCT((AJ89:AQ89&lt;&gt;"")*(LEN(TRIM(SUBSTITUTE(AJ89:AQ89,CHAR(160)," "))) - LEN(SUBSTITUTE(TRIM(SUBSTITUTE(AJ89:AQ89,CHAR(160)," "))," ","")) + 1))&gt;1,"s",""))</f>
        <v>7 mots</v>
      </c>
      <c r="AH89" s="968" t="str" cm="1">
        <f t="array" ref="AH89">SUMPRODUCT(--(AJ89:AQ89&lt;&gt;""), LEN(TRIM(SUBSTITUTE(AJ89:AQ89, CHAR(160), "")))) &amp; " Car."</f>
        <v>30 Car.</v>
      </c>
      <c r="AI89" s="1280">
        <v>0</v>
      </c>
      <c r="AJ89" s="61" t="s">
        <v>84</v>
      </c>
      <c r="AK89" s="61"/>
      <c r="AL89" s="61"/>
      <c r="AM89" s="61"/>
      <c r="AN89" s="61"/>
      <c r="AO89" s="61"/>
      <c r="AP89" s="61"/>
      <c r="AQ89" s="1225"/>
      <c r="AR89" s="19"/>
      <c r="AS89" s="1226" t="s">
        <v>1146</v>
      </c>
      <c r="AT89" s="715">
        <v>120</v>
      </c>
      <c r="AU89" s="1228" t="str">
        <f>AU23</f>
        <v>⓫  Dupliquée pour</v>
      </c>
      <c r="AV89" s="1229">
        <f>AV23</f>
        <v>727</v>
      </c>
      <c r="AW89" s="1230" t="str">
        <f>AW23</f>
        <v>portions</v>
      </c>
      <c r="AX89" s="19"/>
      <c r="AY89" s="19"/>
      <c r="AZ89" s="1068">
        <v>61</v>
      </c>
      <c r="BA89" s="1069"/>
      <c r="BB89" s="1282" t="str">
        <f t="shared" si="12"/>
        <v/>
      </c>
      <c r="BC89" s="1283" t="str" cm="1">
        <f t="array" ref="BC89">IF(BJ89="","",IFERROR(_xlfn.TEXTJOIN(" • ",TRUE,_xlfn.UNIQUE(_xlfn._xlws.FILTER("⚠ "&amp;BQ29:BQ489,(BO29:BO489&lt;&gt;"")*ISNUMBER(SEARCH(" "&amp;BO29:BO489&amp;" "," "&amp;BJ89&amp;" "))))),""))</f>
        <v/>
      </c>
      <c r="BD89" s="1070" t="str">
        <f t="shared" si="23"/>
        <v>biscuit</v>
      </c>
      <c r="BE89" s="1070" t="str">
        <f t="shared" si="24"/>
        <v>⚠ Gluten</v>
      </c>
      <c r="BF89" s="1070" t="str">
        <f t="shared" si="25"/>
        <v/>
      </c>
      <c r="BG89" s="1070" t="str">
        <f t="shared" si="13"/>
        <v/>
      </c>
      <c r="BH89" s="1070" t="str">
        <f t="shared" si="14"/>
        <v/>
      </c>
      <c r="BI89" s="1070" t="str">
        <f t="shared" si="26"/>
        <v/>
      </c>
      <c r="BJ89" s="1070" t="str">
        <f t="shared" si="15"/>
        <v/>
      </c>
      <c r="BK89" s="1070" t="str">
        <f t="shared" si="27"/>
        <v>biscuit</v>
      </c>
      <c r="BL89" s="1070" t="str">
        <f t="shared" si="16"/>
        <v>biscuit</v>
      </c>
      <c r="BM89" s="1070" t="str">
        <f t="shared" si="17"/>
        <v>biscuit</v>
      </c>
      <c r="BN89" s="1071" t="s">
        <v>911</v>
      </c>
      <c r="BO89" s="1072" t="str">
        <f t="shared" si="18"/>
        <v>biscuit</v>
      </c>
      <c r="BP89" s="1073" t="s">
        <v>744</v>
      </c>
      <c r="BQ89" s="1074" t="s">
        <v>908</v>
      </c>
      <c r="BR89" s="996" t="s">
        <v>668</v>
      </c>
      <c r="BZ89" s="1014"/>
      <c r="CA89" s="1014"/>
      <c r="CB89" s="1014"/>
      <c r="CC89" s="1014"/>
      <c r="CD89" s="1014"/>
      <c r="CE89" s="9">
        <v>1</v>
      </c>
    </row>
    <row r="90" spans="2:83" ht="21" customHeight="1">
      <c r="B90" s="394" t="s">
        <v>344</v>
      </c>
      <c r="C90" s="85"/>
      <c r="D90" s="85"/>
      <c r="E90" s="85"/>
      <c r="F90" s="85"/>
      <c r="G90" s="85"/>
      <c r="H90" s="85"/>
      <c r="J90" s="1838"/>
      <c r="K90" s="1151" t="str">
        <f>TRIM(SUBSTITUTE(SUBSTITUTE(SUBSTITUTE(SUBSTITUTE(SUBSTITUTE(SUBSTITUTE(SUBSTITUTE(SUBSTITUTE(SUBSTITUTE(CLEAN(IF(OR(LEFT(K89,1)="-",LEFT(K89,1)="="),MID(K89,2,99999),K89)),"—","-"),"–","-"),CHAR(160)," "),CHAR(9)," "),CHAR(13)," "),CHAR(10)," ")," "," ")," "," ")," "," "))</f>
        <v>►collez votre texte colonne 1️⃣</v>
      </c>
      <c r="L90" s="1143" t="str" cm="1">
        <f t="array" ref="L90">IF(ROW()=ROW(L89),K92,INDEX(M89:M102,ROW()-ROW(L89)))</f>
        <v/>
      </c>
      <c r="M90" s="1144" t="str">
        <f>IF(OR(L90="",K91="",K91&lt;=0,N90=""),"",TRIM(MID(L90,LEN(N90)+1+IF(MID(L90,LEN(N90)+1,1)=" ",1,0),99999)))</f>
        <v/>
      </c>
      <c r="N90" s="1143" t="str">
        <f>IF(OR(O90="",O90=0,O90="0"),"",IF(LEN(O90)&lt;=K91,O90,IF(LEN(SUBSTITUTE(P90," ",""))=K91+1,LEFT(O90,K91),LEFT(O90,FIND("§",SUBSTITUTE(P90," ","§",LEN(P90)-LEN(SUBSTITUTE(P90," ",""))))-1))))</f>
        <v/>
      </c>
      <c r="O90" s="1143" t="str">
        <f t="shared" si="33"/>
        <v/>
      </c>
      <c r="P90" s="1143" t="str">
        <f>IF(OR(O90="",O90=0,O90="0"),"",LEFT(O90,K91+1))</f>
        <v/>
      </c>
      <c r="Q90" s="1145" t="str">
        <f t="shared" si="36"/>
        <v/>
      </c>
      <c r="R90" s="1146"/>
      <c r="S90" s="1147" t="str">
        <f>IF(LEN(TRIM(T90))&gt;0,MAX(S46:S89)+1,"")</f>
        <v/>
      </c>
      <c r="T90" s="1148"/>
      <c r="U90" s="1149" t="str">
        <f t="shared" si="34"/>
        <v/>
      </c>
      <c r="V90" s="1150" t="str">
        <f t="shared" si="35"/>
        <v/>
      </c>
      <c r="X90" s="693" t="s">
        <v>6</v>
      </c>
      <c r="Y90" s="1029" t="str">
        <f>Y26</f>
        <v>N NOM DE VOTRE RECETTE | collez la--FAMILLE| Auteur &gt; VOUS</v>
      </c>
      <c r="Z90" s="1030">
        <f>Z26</f>
        <v>1</v>
      </c>
      <c r="AA90" s="1029" t="str">
        <f>AA26</f>
        <v>coupe</v>
      </c>
      <c r="AB90" s="1031" t="str">
        <f>AB26</f>
        <v>Recette mère ► Desserts assiette</v>
      </c>
      <c r="AC90" s="820"/>
      <c r="AD90" s="58"/>
      <c r="AE90" s="58" t="s">
        <v>83</v>
      </c>
      <c r="AF90" s="59">
        <f>ROWS(AG90:AG90)</f>
        <v>1</v>
      </c>
      <c r="AG90" s="60" t="str" cm="1">
        <f t="array" ref="AG90">IF(SUMPRODUCT((AJ90:AQ90&lt;&gt;"")*1)=0,"",SUMPRODUCT((AJ90:AQ90&lt;&gt;"")*(LEN(TRIM(SUBSTITUTE(AJ90:AQ90,CHAR(160)," "))) - LEN(SUBSTITUTE(TRIM(SUBSTITUTE(AJ90:AQ90,CHAR(160)," "))," ","")) + 1)) &amp; " mot" &amp; IF(SUMPRODUCT((AJ90:AQ90&lt;&gt;"")*(LEN(TRIM(SUBSTITUTE(AJ90:AQ90,CHAR(160)," "))) - LEN(SUBSTITUTE(TRIM(SUBSTITUTE(AJ90:AQ90,CHAR(160)," "))," ","")) + 1))&gt;1,"s",""))</f>
        <v/>
      </c>
      <c r="AH90" s="795" t="str" cm="1">
        <f t="array" ref="AH90">SUMPRODUCT(--(AJ90:AQ90&lt;&gt;""), LEN(TRIM(SUBSTITUTE(AJ90:AQ90, CHAR(160), "")))) &amp; " Car."</f>
        <v>0 Car.</v>
      </c>
      <c r="AI90" s="70" t="str">
        <f>IF(ISBLANK(AJ90),"",LARGE(AI89:AI89,1)+1)</f>
        <v/>
      </c>
      <c r="AJ90" s="61"/>
      <c r="AK90" s="61"/>
      <c r="AL90" s="61"/>
      <c r="AM90" s="61"/>
      <c r="AN90" s="61"/>
      <c r="AO90" s="61"/>
      <c r="AP90" s="61"/>
      <c r="AQ90" s="951"/>
      <c r="AR90" s="19"/>
      <c r="AS90" s="951" t="str">
        <f>"Poids de sauce par "&amp;AT94</f>
        <v>Poids de sauce par barquette(s)</v>
      </c>
      <c r="AT90" s="736">
        <v>60</v>
      </c>
      <c r="AU90" s="196" t="s">
        <v>613</v>
      </c>
      <c r="AV90" s="710">
        <f>AS75/AV89</f>
        <v>0.14500000000000002</v>
      </c>
      <c r="AW90" s="823"/>
      <c r="AX90" s="19"/>
      <c r="AY90" s="19"/>
      <c r="AZ90" s="1068">
        <v>62</v>
      </c>
      <c r="BA90" s="1069"/>
      <c r="BB90" s="1282" t="str">
        <f t="shared" si="12"/>
        <v/>
      </c>
      <c r="BC90" s="1283" t="str" cm="1">
        <f t="array" ref="BC90">IF(BJ90="","",IFERROR(_xlfn.TEXTJOIN(" • ",TRUE,_xlfn.UNIQUE(_xlfn._xlws.FILTER("⚠ "&amp;BQ29:BQ489,(BO29:BO489&lt;&gt;"")*ISNUMBER(SEARCH(" "&amp;BO29:BO489&amp;" "," "&amp;BJ90&amp;" "))))),""))</f>
        <v/>
      </c>
      <c r="BD90" s="1070" t="str">
        <f t="shared" si="23"/>
        <v>ble</v>
      </c>
      <c r="BE90" s="1070" t="str">
        <f t="shared" si="24"/>
        <v>⚠ Gluten</v>
      </c>
      <c r="BF90" s="1070" t="str">
        <f t="shared" si="25"/>
        <v/>
      </c>
      <c r="BG90" s="1070" t="str">
        <f t="shared" si="13"/>
        <v/>
      </c>
      <c r="BH90" s="1070" t="str">
        <f t="shared" si="14"/>
        <v/>
      </c>
      <c r="BI90" s="1070" t="str">
        <f t="shared" si="26"/>
        <v/>
      </c>
      <c r="BJ90" s="1070" t="str">
        <f t="shared" si="15"/>
        <v/>
      </c>
      <c r="BK90" s="1070" t="str">
        <f t="shared" si="27"/>
        <v>ble</v>
      </c>
      <c r="BL90" s="1070" t="str">
        <f t="shared" si="16"/>
        <v>ble</v>
      </c>
      <c r="BM90" s="1070" t="str">
        <f t="shared" si="17"/>
        <v>ble</v>
      </c>
      <c r="BN90" s="1071" t="s">
        <v>912</v>
      </c>
      <c r="BO90" s="1072" t="str">
        <f t="shared" si="18"/>
        <v>ble</v>
      </c>
      <c r="BP90" s="1073" t="s">
        <v>744</v>
      </c>
      <c r="BQ90" s="1074" t="s">
        <v>908</v>
      </c>
      <c r="BR90" s="996" t="s">
        <v>668</v>
      </c>
      <c r="BZ90" s="1014"/>
      <c r="CA90" s="1014"/>
      <c r="CB90" s="1014"/>
      <c r="CC90" s="1014"/>
      <c r="CD90" s="1014"/>
      <c r="CE90" s="9">
        <v>1</v>
      </c>
    </row>
    <row r="91" spans="2:83" ht="21" customHeight="1" thickBot="1">
      <c r="B91" s="394" t="s">
        <v>346</v>
      </c>
      <c r="C91" s="85"/>
      <c r="D91" s="85"/>
      <c r="E91" s="85"/>
      <c r="F91" s="85"/>
      <c r="G91" s="85"/>
      <c r="H91" s="85"/>
      <c r="J91" s="1838"/>
      <c r="K91" s="1152">
        <f>K44</f>
        <v>120</v>
      </c>
      <c r="L91" s="1143" t="str" cm="1">
        <f t="array" ref="L91">IF(ROW()=ROW(L89),K92,INDEX(M89:M102,ROW()-ROW(L89)))</f>
        <v/>
      </c>
      <c r="M91" s="1144" t="str">
        <f>IF(OR(L91="",K91="",K91&lt;=0,N91=""),"",TRIM(MID(L91,LEN(N91)+1+IF(MID(L91,LEN(N91)+1,1)=" ",1,0),99999)))</f>
        <v/>
      </c>
      <c r="N91" s="1143" t="str">
        <f>IF(OR(O91="",O91=0,O91="0"),"",IF(LEN(O91)&lt;=K91,O91,IF(LEN(SUBSTITUTE(P91," ",""))=K91+1,LEFT(O91,K91),LEFT(O91,FIND("§",SUBSTITUTE(P91," ","§",LEN(P91)-LEN(SUBSTITUTE(P91," ",""))))-1))))</f>
        <v/>
      </c>
      <c r="O91" s="1143" t="str">
        <f t="shared" si="33"/>
        <v/>
      </c>
      <c r="P91" s="1143" t="str">
        <f>IF(OR(O91="",O91=0,O91="0"),"",LEFT(O91,K91+1))</f>
        <v/>
      </c>
      <c r="Q91" s="1145" t="str">
        <f t="shared" si="36"/>
        <v/>
      </c>
      <c r="R91" s="1146"/>
      <c r="S91" s="1147" t="str">
        <f>IF(LEN(TRIM(T91))&gt;0,MAX(S46:S90)+1,"")</f>
        <v/>
      </c>
      <c r="T91" s="1148"/>
      <c r="U91" s="1176" t="str">
        <f t="shared" si="34"/>
        <v/>
      </c>
      <c r="V91" s="1150" t="str">
        <f t="shared" si="35"/>
        <v/>
      </c>
      <c r="X91" s="693" t="s">
        <v>6</v>
      </c>
      <c r="Y91" s="1029" t="str">
        <f>Y26</f>
        <v>N NOM DE VOTRE RECETTE | collez la--FAMILLE| Auteur &gt; VOUS</v>
      </c>
      <c r="Z91" s="1030">
        <f>Z26</f>
        <v>1</v>
      </c>
      <c r="AA91" s="1029" t="str">
        <f>AA26</f>
        <v>coupe</v>
      </c>
      <c r="AB91" s="1031" t="str">
        <f>AB26</f>
        <v>Recette mère ► Desserts assiette</v>
      </c>
      <c r="AC91" s="820"/>
      <c r="AD91" s="820"/>
      <c r="AE91" s="820"/>
      <c r="AF91" s="59">
        <f>ROWS(AG90:AG91)</f>
        <v>2</v>
      </c>
      <c r="AG91" s="60" t="str" cm="1">
        <f t="array" ref="AG91">IF(SUMPRODUCT((AJ91:AQ91&lt;&gt;"")*1)=0,"",SUMPRODUCT((AJ91:AQ91&lt;&gt;"")*(LEN(TRIM(SUBSTITUTE(AJ91:AQ91,CHAR(160)," "))) - LEN(SUBSTITUTE(TRIM(SUBSTITUTE(AJ91:AQ91,CHAR(160)," "))," ","")) + 1)) &amp; " mot" &amp; IF(SUMPRODUCT((AJ91:AQ91&lt;&gt;"")*(LEN(TRIM(SUBSTITUTE(AJ91:AQ91,CHAR(160)," "))) - LEN(SUBSTITUTE(TRIM(SUBSTITUTE(AJ91:AQ91,CHAR(160)," "))," ","")) + 1))&gt;1,"s",""))</f>
        <v/>
      </c>
      <c r="AH91" s="795" t="str" cm="1">
        <f t="array" ref="AH91">SUMPRODUCT(--(AJ91:AQ91&lt;&gt;""), LEN(TRIM(SUBSTITUTE(AJ91:AQ91, CHAR(160), "")))) &amp; " Car."</f>
        <v>0 Car.</v>
      </c>
      <c r="AI91" s="70" t="str">
        <f>IF(ISBLANK(AJ91),"",LARGE(AI89:AI90,1)+1)</f>
        <v/>
      </c>
      <c r="AJ91" s="61"/>
      <c r="AK91" s="87"/>
      <c r="AL91" s="61"/>
      <c r="AM91" s="61"/>
      <c r="AN91" s="61"/>
      <c r="AO91" s="61"/>
      <c r="AP91" s="61"/>
      <c r="AQ91" s="1236"/>
      <c r="AR91" s="19"/>
      <c r="AS91" s="1236" t="str">
        <f>"Prix d'1  "&amp;AT94</f>
        <v>Prix d'1  barquette(s)</v>
      </c>
      <c r="AT91" s="716">
        <v>1</v>
      </c>
      <c r="AU91" s="1231"/>
      <c r="AV91" s="1232" t="s">
        <v>81</v>
      </c>
      <c r="AW91" s="1233" t="s">
        <v>82</v>
      </c>
      <c r="AX91" s="19"/>
      <c r="AY91" s="19"/>
      <c r="AZ91" s="1068">
        <v>63</v>
      </c>
      <c r="BA91" s="1069"/>
      <c r="BB91" s="1282" t="str">
        <f t="shared" si="12"/>
        <v/>
      </c>
      <c r="BC91" s="1283" t="str" cm="1">
        <f t="array" ref="BC91">IF(BJ91="","",IFERROR(_xlfn.TEXTJOIN(" • ",TRUE,_xlfn.UNIQUE(_xlfn._xlws.FILTER("⚠ "&amp;BQ29:BQ489,(BO29:BO489&lt;&gt;"")*ISNUMBER(SEARCH(" "&amp;BO29:BO489&amp;" "," "&amp;BJ91&amp;" "))))),""))</f>
        <v/>
      </c>
      <c r="BD91" s="1070" t="str">
        <f t="shared" si="23"/>
        <v>ble</v>
      </c>
      <c r="BE91" s="1070" t="str">
        <f t="shared" si="24"/>
        <v>⚠ Gluten</v>
      </c>
      <c r="BF91" s="1070" t="str">
        <f t="shared" si="25"/>
        <v/>
      </c>
      <c r="BG91" s="1070" t="str">
        <f t="shared" si="13"/>
        <v/>
      </c>
      <c r="BH91" s="1070" t="str">
        <f t="shared" si="14"/>
        <v/>
      </c>
      <c r="BI91" s="1070" t="str">
        <f t="shared" si="26"/>
        <v/>
      </c>
      <c r="BJ91" s="1070" t="str">
        <f t="shared" si="15"/>
        <v/>
      </c>
      <c r="BK91" s="1070" t="str">
        <f t="shared" si="27"/>
        <v>blé</v>
      </c>
      <c r="BL91" s="1070" t="str">
        <f t="shared" si="16"/>
        <v>ble</v>
      </c>
      <c r="BM91" s="1070" t="str">
        <f t="shared" si="17"/>
        <v>ble</v>
      </c>
      <c r="BN91" s="1071" t="s">
        <v>913</v>
      </c>
      <c r="BO91" s="1072" t="str">
        <f t="shared" si="18"/>
        <v>blé</v>
      </c>
      <c r="BP91" s="1073" t="s">
        <v>744</v>
      </c>
      <c r="BQ91" s="1074" t="s">
        <v>908</v>
      </c>
      <c r="BR91" s="996" t="s">
        <v>668</v>
      </c>
      <c r="BZ91" s="1014"/>
      <c r="CA91" s="1014"/>
      <c r="CB91" s="1014"/>
      <c r="CC91" s="1014"/>
      <c r="CD91" s="1014"/>
      <c r="CE91" s="9">
        <v>1</v>
      </c>
    </row>
    <row r="92" spans="2:83" ht="21" customHeight="1">
      <c r="B92" s="85"/>
      <c r="C92" s="85"/>
      <c r="D92" s="85"/>
      <c r="E92" s="85"/>
      <c r="F92" s="85"/>
      <c r="G92" s="85"/>
      <c r="H92" s="85"/>
      <c r="J92" s="1838"/>
      <c r="K92" s="1177" t="str">
        <f>IF(UPPER(TRIM(K45))="X",K96,K90)</f>
        <v>►collez votre texte colonne 1️⃣</v>
      </c>
      <c r="L92" s="1178" t="str" cm="1">
        <f t="array" ref="L92">IF(ROW()=ROW(L89),K92,INDEX(M89:M102,ROW()-ROW(L89)))</f>
        <v/>
      </c>
      <c r="M92" s="1179" t="str">
        <f>IF(OR(L92="",K91="",K91&lt;=0,N92=""),"",TRIM(MID(L92,LEN(N92)+1+IF(MID(L92,LEN(N92)+1,1)=" ",1,0),99999)))</f>
        <v/>
      </c>
      <c r="N92" s="1178" t="str">
        <f>IF(OR(O92="",O92=0,O92="0"),"",IF(LEN(O92)&lt;=K91,O92,IF(LEN(SUBSTITUTE(P92," ",""))=K91+1,LEFT(O92,K91),LEFT(O92,FIND("§",SUBSTITUTE(P92," ","§",LEN(P92)-LEN(SUBSTITUTE(P92," ",""))))-1))))</f>
        <v/>
      </c>
      <c r="O92" s="1178" t="str">
        <f t="shared" si="33"/>
        <v/>
      </c>
      <c r="P92" s="1178" t="str">
        <f>IF(OR(O92="",O92=0,O92="0"),"",LEFT(O92,K91+1))</f>
        <v/>
      </c>
      <c r="Q92" s="1178"/>
      <c r="R92" s="1180">
        <f ca="1">CELL("largeur",R92)</f>
        <v>115</v>
      </c>
      <c r="S92" s="1147" t="str">
        <f>IF(LEN(TRIM(T92))&gt;0,MAX(S46:S91)+1,"")</f>
        <v/>
      </c>
      <c r="T92" s="1148"/>
      <c r="U92" s="1180">
        <f t="shared" ref="U92:V92" ca="1" si="37">CELL("largeur",U92)</f>
        <v>10</v>
      </c>
      <c r="V92" s="1180">
        <f t="shared" ca="1" si="37"/>
        <v>10</v>
      </c>
      <c r="X92" s="693" t="s">
        <v>6</v>
      </c>
      <c r="Y92" s="1029" t="str">
        <f>Y26</f>
        <v>N NOM DE VOTRE RECETTE | collez la--FAMILLE| Auteur &gt; VOUS</v>
      </c>
      <c r="Z92" s="1030">
        <f>Z26</f>
        <v>1</v>
      </c>
      <c r="AA92" s="1029" t="str">
        <f>AA26</f>
        <v>coupe</v>
      </c>
      <c r="AB92" s="1031" t="str">
        <f>AB26</f>
        <v>Recette mère ► Desserts assiette</v>
      </c>
      <c r="AC92" s="820"/>
      <c r="AD92" s="820"/>
      <c r="AE92" s="820"/>
      <c r="AF92" s="59">
        <f>ROWS(AG90:AG92)</f>
        <v>3</v>
      </c>
      <c r="AG92" s="60" t="str" cm="1">
        <f t="array" ref="AG92">IF(SUMPRODUCT((AJ92:AQ92&lt;&gt;"")*1)=0,"",SUMPRODUCT((AJ92:AQ92&lt;&gt;"")*(LEN(TRIM(SUBSTITUTE(AJ92:AQ92,CHAR(160)," "))) - LEN(SUBSTITUTE(TRIM(SUBSTITUTE(AJ92:AQ92,CHAR(160)," "))," ","")) + 1)) &amp; " mot" &amp; IF(SUMPRODUCT((AJ92:AQ92&lt;&gt;"")*(LEN(TRIM(SUBSTITUTE(AJ92:AQ92,CHAR(160)," "))) - LEN(SUBSTITUTE(TRIM(SUBSTITUTE(AJ92:AQ92,CHAR(160)," "))," ","")) + 1))&gt;1,"s",""))</f>
        <v/>
      </c>
      <c r="AH92" s="795" t="str" cm="1">
        <f t="array" ref="AH92">SUMPRODUCT(--(AJ92:AQ92&lt;&gt;""), LEN(TRIM(SUBSTITUTE(AJ92:AQ92, CHAR(160), "")))) &amp; " Car."</f>
        <v>0 Car.</v>
      </c>
      <c r="AI92" s="70" t="str">
        <f>IF(ISBLANK(AJ92),"",LARGE(AI89:AI91,1)+1)</f>
        <v/>
      </c>
      <c r="AJ92" s="61"/>
      <c r="AK92" s="87"/>
      <c r="AL92" s="61"/>
      <c r="AM92" s="61"/>
      <c r="AN92" s="61"/>
      <c r="AO92" s="61"/>
      <c r="AP92" s="61"/>
      <c r="AQ92" s="1227"/>
      <c r="AR92" s="19"/>
      <c r="AS92" s="1227" t="str">
        <f>"Nb de  "&amp;AT94</f>
        <v>Nb de  barquette(s)</v>
      </c>
      <c r="AT92" s="737">
        <v>250</v>
      </c>
      <c r="AU92" s="1231"/>
      <c r="AV92" s="1234" t="s">
        <v>85</v>
      </c>
      <c r="AW92" s="1233" t="s">
        <v>82</v>
      </c>
      <c r="AX92" s="19"/>
      <c r="AY92" s="19"/>
      <c r="AZ92" s="1068">
        <v>64</v>
      </c>
      <c r="BA92" s="1069"/>
      <c r="BB92" s="1282" t="str">
        <f t="shared" si="12"/>
        <v/>
      </c>
      <c r="BC92" s="1283" t="str" cm="1">
        <f t="array" ref="BC92">IF(BJ92="","",IFERROR(_xlfn.TEXTJOIN(" • ",TRUE,_xlfn.UNIQUE(_xlfn._xlws.FILTER("⚠ "&amp;BQ29:BQ489,(BO29:BO489&lt;&gt;"")*ISNUMBER(SEARCH(" "&amp;BO29:BO489&amp;" "," "&amp;BJ92&amp;" "))))),""))</f>
        <v/>
      </c>
      <c r="BD92" s="1070" t="str">
        <f t="shared" si="23"/>
        <v>boulgour</v>
      </c>
      <c r="BE92" s="1070" t="str">
        <f t="shared" si="24"/>
        <v>⚠ Gluten</v>
      </c>
      <c r="BF92" s="1070" t="str">
        <f t="shared" si="25"/>
        <v/>
      </c>
      <c r="BG92" s="1070" t="str">
        <f t="shared" si="13"/>
        <v/>
      </c>
      <c r="BH92" s="1070" t="str">
        <f t="shared" si="14"/>
        <v/>
      </c>
      <c r="BI92" s="1070" t="str">
        <f t="shared" si="26"/>
        <v/>
      </c>
      <c r="BJ92" s="1070" t="str">
        <f t="shared" si="15"/>
        <v/>
      </c>
      <c r="BK92" s="1070" t="str">
        <f t="shared" si="27"/>
        <v>boulgour</v>
      </c>
      <c r="BL92" s="1070" t="str">
        <f t="shared" si="16"/>
        <v>boulgour</v>
      </c>
      <c r="BM92" s="1070" t="str">
        <f t="shared" si="17"/>
        <v>boulgour</v>
      </c>
      <c r="BN92" s="1071" t="s">
        <v>914</v>
      </c>
      <c r="BO92" s="1072" t="str">
        <f t="shared" si="18"/>
        <v>boulgour</v>
      </c>
      <c r="BP92" s="1073" t="s">
        <v>744</v>
      </c>
      <c r="BQ92" s="1074" t="s">
        <v>908</v>
      </c>
      <c r="BR92" s="996" t="s">
        <v>668</v>
      </c>
      <c r="BZ92" s="1014"/>
      <c r="CA92" s="1014"/>
      <c r="CB92" s="1014"/>
      <c r="CC92" s="1014"/>
      <c r="CD92" s="1014"/>
      <c r="CE92" s="9">
        <v>1</v>
      </c>
    </row>
    <row r="93" spans="2:83" ht="21" customHeight="1" thickBot="1">
      <c r="B93" s="85"/>
      <c r="C93" s="85"/>
      <c r="D93" s="85"/>
      <c r="E93" s="85"/>
      <c r="F93" s="85"/>
      <c r="G93" s="85"/>
      <c r="H93" s="85"/>
      <c r="J93" s="1838"/>
      <c r="K93" s="1181" t="str">
        <f>TRIM(SUBSTITUTE(SUBSTITUTE(SUBSTITUTE(SUBSTITUTE(SUBSTITUTE(SUBSTITUTE(SUBSTITUTE(SUBSTITUTE(SUBSTITUTE(SUBSTITUTE(K90,","," "),";"," "),":"," "),"!"," "),"?"," "),"…"," "),"»"," "),"«"," "),"/"," "),"."," "))</f>
        <v>►collez votre texte colonne 1️⃣</v>
      </c>
      <c r="L93" s="1182" t="str" cm="1">
        <f t="array" ref="L93">IF(ROW()=ROW(L89),K92,INDEX(M89:M102,ROW()-ROW(L89)))</f>
        <v/>
      </c>
      <c r="M93" s="1183" t="str">
        <f>IF(OR(L93="",K91="",K91&lt;=0,N93=""),"",TRIM(MID(L93,LEN(N93)+1+IF(MID(L93,LEN(N93)+1,1)=" ",1,0),99999)))</f>
        <v/>
      </c>
      <c r="N93" s="1182" t="str">
        <f>IF(OR(O93="",O93=0,O93="0"),"",IF(LEN(O93)&lt;=K91,O93,IF(LEN(SUBSTITUTE(P93," ",""))=K91+1,LEFT(O93,K91),LEFT(O93,FIND("§",SUBSTITUTE(P93," ","§",LEN(P93)-LEN(SUBSTITUTE(P93," ",""))))-1))))</f>
        <v/>
      </c>
      <c r="O93" s="1182" t="str">
        <f t="shared" si="33"/>
        <v/>
      </c>
      <c r="P93" s="1182" t="str">
        <f>IF(OR(O93="",O93=0,O93="0"),"",LEFT(O93,K91+1))</f>
        <v/>
      </c>
      <c r="Q93" s="1182"/>
      <c r="R93" s="1085">
        <f ca="1">R92</f>
        <v>115</v>
      </c>
      <c r="S93" s="1184" t="str">
        <f>IF(LEN(TRIM(T93))&gt;0,MAX(S46:S92)+1,"")</f>
        <v/>
      </c>
      <c r="T93" s="1148"/>
      <c r="U93" s="1085">
        <v>10</v>
      </c>
      <c r="V93" s="1085">
        <v>10</v>
      </c>
      <c r="X93" s="693" t="s">
        <v>6</v>
      </c>
      <c r="Y93" s="1029" t="str">
        <f>Y26</f>
        <v>N NOM DE VOTRE RECETTE | collez la--FAMILLE| Auteur &gt; VOUS</v>
      </c>
      <c r="Z93" s="1030">
        <f>Z26</f>
        <v>1</v>
      </c>
      <c r="AA93" s="1029" t="str">
        <f>AA26</f>
        <v>coupe</v>
      </c>
      <c r="AB93" s="1031" t="str">
        <f>AB26</f>
        <v>Recette mère ► Desserts assiette</v>
      </c>
      <c r="AC93" s="820"/>
      <c r="AD93" s="820"/>
      <c r="AE93" s="820"/>
      <c r="AF93" s="59">
        <f>ROWS(AG90:AG93)</f>
        <v>4</v>
      </c>
      <c r="AG93" s="60" t="str" cm="1">
        <f t="array" ref="AG93">IF(SUMPRODUCT((AJ93:AQ93&lt;&gt;"")*1)=0,"",SUMPRODUCT((AJ93:AQ93&lt;&gt;"")*(LEN(TRIM(SUBSTITUTE(AJ93:AQ93,CHAR(160)," "))) - LEN(SUBSTITUTE(TRIM(SUBSTITUTE(AJ93:AQ93,CHAR(160)," "))," ","")) + 1)) &amp; " mot" &amp; IF(SUMPRODUCT((AJ93:AQ93&lt;&gt;"")*(LEN(TRIM(SUBSTITUTE(AJ93:AQ93,CHAR(160)," "))) - LEN(SUBSTITUTE(TRIM(SUBSTITUTE(AJ93:AQ93,CHAR(160)," "))," ","")) + 1))&gt;1,"s",""))</f>
        <v/>
      </c>
      <c r="AH93" s="795" t="str" cm="1">
        <f t="array" ref="AH93">SUMPRODUCT(--(AJ93:AQ93&lt;&gt;""), LEN(TRIM(SUBSTITUTE(AJ93:AQ93, CHAR(160), "")))) &amp; " Car."</f>
        <v>0 Car.</v>
      </c>
      <c r="AI93" s="70" t="str">
        <f>IF(ISBLANK(AJ93),"",LARGE(AI89:AI92,1)+1)</f>
        <v/>
      </c>
      <c r="AJ93" s="61"/>
      <c r="AK93" s="87"/>
      <c r="AL93" s="61"/>
      <c r="AM93" s="61"/>
      <c r="AN93" s="61"/>
      <c r="AO93" s="61"/>
      <c r="AP93" s="61"/>
      <c r="AQ93" s="1237"/>
      <c r="AR93" s="19"/>
      <c r="AS93" s="1237" t="str">
        <f>"Prix des "&amp;AT94</f>
        <v>Prix des barquette(s)</v>
      </c>
      <c r="AT93" s="1265">
        <f>AT92*AT91</f>
        <v>250</v>
      </c>
      <c r="AU93" s="1231"/>
      <c r="AV93" s="1231"/>
      <c r="AW93" s="1235"/>
      <c r="AX93" s="19"/>
      <c r="AY93" s="19"/>
      <c r="AZ93" s="1068">
        <v>65</v>
      </c>
      <c r="BA93" s="1069"/>
      <c r="BB93" s="1282" t="str">
        <f t="shared" ref="BB93:BB156" si="38">IF(BA93="","",IF(BC93="",BA93,BA93&amp;" *"))</f>
        <v/>
      </c>
      <c r="BC93" s="1283" t="str" cm="1">
        <f t="array" ref="BC93">IF(BJ93="","",IFERROR(_xlfn.TEXTJOIN(" • ",TRUE,_xlfn.UNIQUE(_xlfn._xlws.FILTER("⚠ "&amp;BQ29:BQ489,(BO29:BO489&lt;&gt;"")*ISNUMBER(SEARCH(" "&amp;BO29:BO489&amp;" "," "&amp;BJ93&amp;" "))))),""))</f>
        <v/>
      </c>
      <c r="BD93" s="1070" t="str">
        <f t="shared" si="23"/>
        <v>cereales contenant du gluten</v>
      </c>
      <c r="BE93" s="1070" t="str">
        <f t="shared" si="24"/>
        <v>⚠ Gluten</v>
      </c>
      <c r="BF93" s="1070" t="str">
        <f t="shared" si="25"/>
        <v/>
      </c>
      <c r="BG93" s="1070" t="str">
        <f t="shared" ref="BG93:BG156" si="39">IF(BF93="","",SUBSTITUTE(SUBSTITUTE(SUBSTITUTE(SUBSTITUTE(SUBSTITUTE(SUBSTITUTE(SUBSTITUTE(SUBSTITUTE(BF93,"è","e"),"é","e"),"ê","e"),"ë","e"),"ì","i"),"í","i"),"î","i"),"ï","i"))</f>
        <v/>
      </c>
      <c r="BH93" s="1070" t="str">
        <f t="shared" ref="BH93:BH156" si="40">IF(BG93="","",TRIM(SUBSTITUTE(SUBSTITUTE(SUBSTITUTE(SUBSTITUTE(SUBSTITUTE(SUBSTITUTE(SUBSTITUTE(SUBSTITUTE(SUBSTITUTE(SUBSTITUTE(SUBSTITUTE(SUBSTITUTE(BG93,"ò","o"),"ó","o"),"ô","o"),"ö","o"),"õ","o"),"ù","u"),"ú","u"),"û","u"),"ü","u"),"ý","y"),"ÿ","y"),"ñ","n")))</f>
        <v/>
      </c>
      <c r="BI93" s="1070" t="str">
        <f t="shared" si="26"/>
        <v/>
      </c>
      <c r="BJ93" s="1070" t="str">
        <f t="shared" ref="BJ93:BJ156" si="41">IF(BA93="","",LOWER(TRIM(CLEAN(SUBSTITUTE(SUBSTITUTE(SUBSTITUTE(SUBSTITUTE(SUBSTITUTE(SUBSTITUTE(SUBSTITUTE(SUBSTITUTE(SUBSTITUTE(SUBSTITUTE(SUBSTITUTE(SUBSTITUTE(SUBSTITUTE(SUBSTITUTE(SUBSTITUTE(SUBSTITUTE(SUBSTITUTE(SUBSTITUTE(SUBSTITUTE(SUBSTITUTE(SUBSTITUTE(SUBSTITUTE(BA93,CHAR(160)," "),CHAR(9)," "),CHAR(10)," "),CHAR(13)," "),"—"," "),"–"," "),"’"," "),"'"," "),""""," "),","," "),"."," "),";"," "),":"," "),"!"," "),"?"," "),"…"," "),"/"," "),"-"," "),"("," "),")"," "),"«"," "),"»"," ")))))</f>
        <v/>
      </c>
      <c r="BK93" s="1070" t="str">
        <f t="shared" si="27"/>
        <v>céréales contenant du gluten</v>
      </c>
      <c r="BL93" s="1070" t="str">
        <f t="shared" ref="BL93:BL156" si="42">IF(BK93="","",SUBSTITUTE(SUBSTITUTE(SUBSTITUTE(SUBSTITUTE(SUBSTITUTE(SUBSTITUTE(SUBSTITUTE(SUBSTITUTE(BK93,"è","e"),"é","e"),"ê","e"),"ë","e"),"ì","i"),"í","i"),"î","i"),"ï","i"))</f>
        <v>cereales contenant du gluten</v>
      </c>
      <c r="BM93" s="1070" t="str">
        <f t="shared" ref="BM93:BM156" si="43">IF(BL93="","",TRIM(SUBSTITUTE(SUBSTITUTE(SUBSTITUTE(SUBSTITUTE(SUBSTITUTE(SUBSTITUTE(SUBSTITUTE(SUBSTITUTE(SUBSTITUTE(SUBSTITUTE(SUBSTITUTE(SUBSTITUTE(BL93,"ò","o"),"ó","o"),"ô","o"),"ö","o"),"õ","o"),"ù","u"),"ú","u"),"û","u"),"ü","u"),"ý","y"),"ÿ","y"),"ñ","n")))</f>
        <v>cereales contenant du gluten</v>
      </c>
      <c r="BN93" s="1071" t="s">
        <v>915</v>
      </c>
      <c r="BO93" s="1072" t="str">
        <f t="shared" ref="BO93:BO156" si="44">IF(BN93="","",LOWER(TRIM(CLEAN(SUBSTITUTE(SUBSTITUTE(SUBSTITUTE(SUBSTITUTE(SUBSTITUTE(SUBSTITUTE(SUBSTITUTE(SUBSTITUTE(SUBSTITUTE(SUBSTITUTE(SUBSTITUTE(SUBSTITUTE(SUBSTITUTE(SUBSTITUTE(SUBSTITUTE(SUBSTITUTE(SUBSTITUTE(SUBSTITUTE(SUBSTITUTE(SUBSTITUTE(SUBSTITUTE(SUBSTITUTE(BN93,CHAR(160)," "),CHAR(9)," "),CHAR(10)," "),CHAR(13)," "),"—"," "),"–"," "),"’"," "),"'"," "),""""," "),","," "),"."," "),";"," "),":"," "),"!"," "),"?"," "),"…"," "),"/"," "),"-"," "),"("," "),")"," "),"«"," "),"»"," ")))))</f>
        <v>céréales contenant du gluten</v>
      </c>
      <c r="BP93" s="1073" t="s">
        <v>744</v>
      </c>
      <c r="BQ93" s="1074" t="s">
        <v>908</v>
      </c>
      <c r="BR93" s="996" t="s">
        <v>668</v>
      </c>
      <c r="BZ93" s="1014"/>
      <c r="CA93" s="1014"/>
      <c r="CB93" s="1014"/>
      <c r="CC93" s="1014"/>
      <c r="CD93" s="1014"/>
      <c r="CE93" s="9">
        <v>1</v>
      </c>
    </row>
    <row r="94" spans="2:83" ht="21" customHeight="1" thickBot="1">
      <c r="B94" s="1185" t="s">
        <v>916</v>
      </c>
      <c r="C94" s="85"/>
      <c r="D94" s="85"/>
      <c r="E94" s="85"/>
      <c r="F94" s="85"/>
      <c r="G94" s="85"/>
      <c r="H94" s="85"/>
      <c r="J94" s="1838"/>
      <c r="K94" s="1143" t="str">
        <f>TRIM(SUBSTITUTE(SUBSTITUTE(SUBSTITUTE(SUBSTITUTE(SUBSTITUTE(SUBSTITUTE(SUBSTITUTE(SUBSTITUTE(K93,"("," "),")"," "),CHAR(34)," "),"-"," "),"_"," "),"&lt;"," "),"&gt;"," "),"="," "))</f>
        <v>►collez votre texte colonne 1️⃣</v>
      </c>
      <c r="L94" s="1143" t="str" cm="1">
        <f t="array" ref="L94">IF(ROW()=ROW(L89),K92,INDEX(M89:M102,ROW()-ROW(L89)))</f>
        <v/>
      </c>
      <c r="M94" s="1144" t="str">
        <f>IF(OR(L94="",K91="",K91&lt;=0,N94=""),"",TRIM(MID(L94,LEN(N94)+1+IF(MID(L94,LEN(N94)+1,1)=" ",1,0),99999)))</f>
        <v/>
      </c>
      <c r="N94" s="1143" t="str">
        <f>IF(OR(O94="",O94=0,O94="0"),"",IF(LEN(O94)&lt;=K91,O94,IF(LEN(SUBSTITUTE(P94," ",""))=K91+1,LEFT(O94,K91),LEFT(O94,FIND("§",SUBSTITUTE(P94," ","§",LEN(P94)-LEN(SUBSTITUTE(P94," ",""))))-1))))</f>
        <v/>
      </c>
      <c r="O94" s="1143" t="str">
        <f t="shared" si="33"/>
        <v/>
      </c>
      <c r="P94" s="1143" t="str">
        <f>IF(OR(O94="",O94=0,O94="0"),"",LEFT(O94,K91+1))</f>
        <v/>
      </c>
      <c r="Q94" s="1143"/>
      <c r="R94" s="1186"/>
      <c r="S94" s="1147" t="str">
        <f>IF(LEN(TRIM(T94))&gt;0,MAX(S46:S93)+1,"")</f>
        <v/>
      </c>
      <c r="T94" s="1148"/>
      <c r="U94" s="1186"/>
      <c r="V94" s="1186"/>
      <c r="X94" s="693" t="s">
        <v>6</v>
      </c>
      <c r="Y94" s="1029" t="str">
        <f>Y26</f>
        <v>N NOM DE VOTRE RECETTE | collez la--FAMILLE| Auteur &gt; VOUS</v>
      </c>
      <c r="Z94" s="1030">
        <f>Z26</f>
        <v>1</v>
      </c>
      <c r="AA94" s="1029" t="str">
        <f>AA26</f>
        <v>coupe</v>
      </c>
      <c r="AB94" s="1031" t="str">
        <f>AB26</f>
        <v>Recette mère ► Desserts assiette</v>
      </c>
      <c r="AC94" s="820"/>
      <c r="AD94" s="820"/>
      <c r="AE94" s="820"/>
      <c r="AF94" s="59">
        <f>ROWS(AG90:AG94)</f>
        <v>5</v>
      </c>
      <c r="AG94" s="60" t="str" cm="1">
        <f t="array" ref="AG94">IF(SUMPRODUCT((AJ94:AQ94&lt;&gt;"")*1)=0,"",SUMPRODUCT((AJ94:AQ94&lt;&gt;"")*(LEN(TRIM(SUBSTITUTE(AJ94:AQ94,CHAR(160)," "))) - LEN(SUBSTITUTE(TRIM(SUBSTITUTE(AJ94:AQ94,CHAR(160)," "))," ","")) + 1)) &amp; " mot" &amp; IF(SUMPRODUCT((AJ94:AQ94&lt;&gt;"")*(LEN(TRIM(SUBSTITUTE(AJ94:AQ94,CHAR(160)," "))) - LEN(SUBSTITUTE(TRIM(SUBSTITUTE(AJ94:AQ94,CHAR(160)," "))," ","")) + 1))&gt;1,"s",""))</f>
        <v/>
      </c>
      <c r="AH94" s="795" t="str" cm="1">
        <f t="array" ref="AH94">SUMPRODUCT(--(AJ94:AQ94&lt;&gt;""), LEN(TRIM(SUBSTITUTE(AJ94:AQ94, CHAR(160), "")))) &amp; " Car."</f>
        <v>0 Car.</v>
      </c>
      <c r="AI94" s="1280">
        <v>0</v>
      </c>
      <c r="AJ94" s="61"/>
      <c r="AK94" s="87"/>
      <c r="AL94" s="61"/>
      <c r="AM94" s="61"/>
      <c r="AN94" s="61"/>
      <c r="AO94" s="61"/>
      <c r="AP94" s="61"/>
      <c r="AQ94" s="61"/>
      <c r="AR94" s="19"/>
      <c r="AS94" s="1267" t="s">
        <v>1144</v>
      </c>
      <c r="AT94" s="1266" t="s">
        <v>1145</v>
      </c>
      <c r="AU94" s="1264"/>
      <c r="AV94" s="536"/>
      <c r="AW94" s="900"/>
      <c r="AX94" s="19"/>
      <c r="AY94" s="19"/>
      <c r="AZ94" s="1068">
        <v>66</v>
      </c>
      <c r="BA94" s="1069"/>
      <c r="BB94" s="1282" t="str">
        <f t="shared" si="38"/>
        <v/>
      </c>
      <c r="BC94" s="1283" t="str" cm="1">
        <f t="array" ref="BC94">IF(BJ94="","",IFERROR(_xlfn.TEXTJOIN(" • ",TRUE,_xlfn.UNIQUE(_xlfn._xlws.FILTER("⚠ "&amp;BQ29:BQ489,(BO29:BO489&lt;&gt;"")*ISNUMBER(SEARCH(" "&amp;BO29:BO489&amp;" "," "&amp;BJ94&amp;" "))))),""))</f>
        <v/>
      </c>
      <c r="BD94" s="1070" t="str">
        <f t="shared" si="23"/>
        <v>chapelure</v>
      </c>
      <c r="BE94" s="1070" t="str">
        <f t="shared" si="24"/>
        <v>⚠ Gluten</v>
      </c>
      <c r="BF94" s="1070" t="str">
        <f t="shared" si="25"/>
        <v/>
      </c>
      <c r="BG94" s="1070" t="str">
        <f t="shared" si="39"/>
        <v/>
      </c>
      <c r="BH94" s="1070" t="str">
        <f t="shared" si="40"/>
        <v/>
      </c>
      <c r="BI94" s="1070" t="str">
        <f t="shared" si="26"/>
        <v/>
      </c>
      <c r="BJ94" s="1070" t="str">
        <f t="shared" si="41"/>
        <v/>
      </c>
      <c r="BK94" s="1070" t="str">
        <f t="shared" si="27"/>
        <v>chapelure</v>
      </c>
      <c r="BL94" s="1070" t="str">
        <f t="shared" si="42"/>
        <v>chapelure</v>
      </c>
      <c r="BM94" s="1070" t="str">
        <f t="shared" si="43"/>
        <v>chapelure</v>
      </c>
      <c r="BN94" s="1071" t="s">
        <v>644</v>
      </c>
      <c r="BO94" s="1072" t="str">
        <f t="shared" si="44"/>
        <v>chapelure</v>
      </c>
      <c r="BP94" s="1073" t="s">
        <v>744</v>
      </c>
      <c r="BQ94" s="1074" t="s">
        <v>908</v>
      </c>
      <c r="BR94" s="996" t="s">
        <v>668</v>
      </c>
      <c r="BZ94" s="1014"/>
      <c r="CA94" s="1014"/>
      <c r="CB94" s="1014"/>
      <c r="CC94" s="1014"/>
      <c r="CD94" s="1014"/>
      <c r="CE94" s="9">
        <v>1</v>
      </c>
    </row>
    <row r="95" spans="2:83" ht="21" customHeight="1">
      <c r="B95" s="19" t="s">
        <v>917</v>
      </c>
      <c r="C95" s="85"/>
      <c r="D95" s="85"/>
      <c r="E95" s="85"/>
      <c r="F95" s="85"/>
      <c r="G95" s="85"/>
      <c r="H95" s="85"/>
      <c r="J95" s="1838"/>
      <c r="K95" s="1151" t="str">
        <f>TRIM(SUBSTITUTE(SUBSTITUTE(SUBSTITUTE(SUBSTITUTE(K94,"►"," "),"▼"," "),"▲"," "),"◄"," "))</f>
        <v>collez votre texte colonne 1️⃣</v>
      </c>
      <c r="L95" s="1143" t="str" cm="1">
        <f t="array" ref="L95">IF(ROW()=ROW(L89),K92,INDEX(M89:M102,ROW()-ROW(L89)))</f>
        <v/>
      </c>
      <c r="M95" s="1144" t="str">
        <f>IF(OR(L95="",K91="",K91&lt;=0,N95=""),"",TRIM(MID(L95,LEN(N95)+1+IF(MID(L95,LEN(N95)+1,1)=" ",1,0),99999)))</f>
        <v/>
      </c>
      <c r="N95" s="1143" t="str">
        <f>IF(OR(O95="",O95=0,O95="0"),"",IF(LEN(O95)&lt;=K91,O95,IF(LEN(SUBSTITUTE(P95," ",""))=K91+1,LEFT(O95,K91),LEFT(O95,FIND("§",SUBSTITUTE(P95," ","§",LEN(P95)-LEN(SUBSTITUTE(P95," ",""))))-1))))</f>
        <v/>
      </c>
      <c r="O95" s="1143" t="str">
        <f t="shared" si="33"/>
        <v/>
      </c>
      <c r="P95" s="1143" t="str">
        <f>IF(OR(O95="",O95=0,O95="0"),"",LEFT(O95,K91+1))</f>
        <v/>
      </c>
      <c r="Q95" s="1143"/>
      <c r="R95" s="1186"/>
      <c r="S95" s="1147" t="str">
        <f>IF(LEN(TRIM(T95))&gt;0,MAX(S46:S94)+1,"")</f>
        <v/>
      </c>
      <c r="T95" s="1148"/>
      <c r="U95" s="1186"/>
      <c r="V95" s="1186"/>
      <c r="X95" s="693" t="s">
        <v>6</v>
      </c>
      <c r="Y95" s="1029" t="str">
        <f>Y26</f>
        <v>N NOM DE VOTRE RECETTE | collez la--FAMILLE| Auteur &gt; VOUS</v>
      </c>
      <c r="Z95" s="1030">
        <f>Z26</f>
        <v>1</v>
      </c>
      <c r="AA95" s="1029" t="str">
        <f>AA26</f>
        <v>coupe</v>
      </c>
      <c r="AB95" s="1031" t="str">
        <f>AB26</f>
        <v>Recette mère ► Desserts assiette</v>
      </c>
      <c r="AC95" s="820"/>
      <c r="AD95" s="820"/>
      <c r="AE95" s="820"/>
      <c r="AF95" s="59">
        <f>ROWS(AG90:AG95)</f>
        <v>6</v>
      </c>
      <c r="AG95" s="60" t="str" cm="1">
        <f t="array" ref="AG95">IF(SUMPRODUCT((AJ95:AQ95&lt;&gt;"")*1)=0,"",SUMPRODUCT((AJ95:AQ95&lt;&gt;"")*(LEN(TRIM(SUBSTITUTE(AJ95:AQ95,CHAR(160)," "))) - LEN(SUBSTITUTE(TRIM(SUBSTITUTE(AJ95:AQ95,CHAR(160)," "))," ","")) + 1)) &amp; " mot" &amp; IF(SUMPRODUCT((AJ95:AQ95&lt;&gt;"")*(LEN(TRIM(SUBSTITUTE(AJ95:AQ95,CHAR(160)," "))) - LEN(SUBSTITUTE(TRIM(SUBSTITUTE(AJ95:AQ95,CHAR(160)," "))," ","")) + 1))&gt;1,"s",""))</f>
        <v/>
      </c>
      <c r="AH95" s="795" t="str" cm="1">
        <f t="array" ref="AH95">SUMPRODUCT(--(AJ95:AQ95&lt;&gt;""), LEN(TRIM(SUBSTITUTE(AJ95:AQ95, CHAR(160), "")))) &amp; " Car."</f>
        <v>0 Car.</v>
      </c>
      <c r="AI95" s="812" t="s">
        <v>593</v>
      </c>
      <c r="AJ95" s="96"/>
      <c r="AK95" s="87"/>
      <c r="AL95" s="61"/>
      <c r="AM95" s="61"/>
      <c r="AN95" s="61"/>
      <c r="AO95" s="61"/>
      <c r="AP95" s="61"/>
      <c r="AQ95" s="61"/>
      <c r="AR95" s="61"/>
      <c r="AS95" s="61"/>
      <c r="AT95" s="1263"/>
      <c r="AU95" s="61"/>
      <c r="AV95" s="63" t="s">
        <v>86</v>
      </c>
      <c r="AW95" s="64">
        <v>3.472222222222222E-3</v>
      </c>
      <c r="AX95" s="19"/>
      <c r="AY95" s="19"/>
      <c r="AZ95" s="1068">
        <v>67</v>
      </c>
      <c r="BA95" s="1069"/>
      <c r="BB95" s="1282" t="str">
        <f t="shared" si="38"/>
        <v/>
      </c>
      <c r="BC95" s="1283" t="str" cm="1">
        <f t="array" ref="BC95">IF(BJ95="","",IFERROR(_xlfn.TEXTJOIN(" • ",TRUE,_xlfn.UNIQUE(_xlfn._xlws.FILTER("⚠ "&amp;BQ29:BQ489,(BO29:BO489&lt;&gt;"")*ISNUMBER(SEARCH(" "&amp;BO29:BO489&amp;" "," "&amp;BJ95&amp;" "))))),""))</f>
        <v/>
      </c>
      <c r="BD95" s="1070" t="str">
        <f t="shared" ref="BD95:BD158" si="45">IF(BO95="","",BM95)</f>
        <v>cookie</v>
      </c>
      <c r="BE95" s="1070" t="str">
        <f t="shared" ref="BE95:BE158" si="46">IF(BQ95="","",BP95&amp;" "&amp;BQ95)</f>
        <v>⚠ Gluten</v>
      </c>
      <c r="BF95" s="1070" t="str">
        <f t="shared" ref="BF95:BF158" si="47">IF(BJ95="","",SUBSTITUTE(SUBSTITUTE(SUBSTITUTE(SUBSTITUTE(SUBSTITUTE(SUBSTITUTE(SUBSTITUTE(SUBSTITUTE(SUBSTITUTE(LOWER(BJ95),"œ","oe"),"æ","ae"),"à","a"),"â","a"),"ä","a"),"á","a"),"ã","a"),"å","a"),"ç","c"))</f>
        <v/>
      </c>
      <c r="BG95" s="1070" t="str">
        <f t="shared" si="39"/>
        <v/>
      </c>
      <c r="BH95" s="1070" t="str">
        <f t="shared" si="40"/>
        <v/>
      </c>
      <c r="BI95" s="1070" t="str">
        <f t="shared" ref="BI95:BI158" si="48">IF(BJ95="","",BH95)</f>
        <v/>
      </c>
      <c r="BJ95" s="1070" t="str">
        <f t="shared" si="41"/>
        <v/>
      </c>
      <c r="BK95" s="1070" t="str">
        <f t="shared" ref="BK95:BK158" si="49">IF(BO95="","",SUBSTITUTE(SUBSTITUTE(SUBSTITUTE(SUBSTITUTE(SUBSTITUTE(SUBSTITUTE(SUBSTITUTE(SUBSTITUTE(SUBSTITUTE(LOWER(BO95),"œ","oe"),"æ","ae"),"à","a"),"â","a"),"ä","a"),"á","a"),"ã","a"),"å","a"),"ç","c"))</f>
        <v>cookie</v>
      </c>
      <c r="BL95" s="1070" t="str">
        <f t="shared" si="42"/>
        <v>cookie</v>
      </c>
      <c r="BM95" s="1070" t="str">
        <f t="shared" si="43"/>
        <v>cookie</v>
      </c>
      <c r="BN95" s="1071" t="s">
        <v>918</v>
      </c>
      <c r="BO95" s="1072" t="str">
        <f t="shared" si="44"/>
        <v>cookie</v>
      </c>
      <c r="BP95" s="1073" t="s">
        <v>744</v>
      </c>
      <c r="BQ95" s="1074" t="s">
        <v>908</v>
      </c>
      <c r="BR95" s="996" t="s">
        <v>668</v>
      </c>
      <c r="BZ95" s="1014"/>
      <c r="CA95" s="1014"/>
      <c r="CB95" s="1014"/>
      <c r="CC95" s="1014"/>
      <c r="CD95" s="1014"/>
      <c r="CE95" s="9">
        <v>1</v>
      </c>
    </row>
    <row r="96" spans="2:83" ht="21" customHeight="1">
      <c r="B96" s="85" t="s">
        <v>919</v>
      </c>
      <c r="C96" s="85"/>
      <c r="D96" s="85"/>
      <c r="E96" s="85"/>
      <c r="F96" s="85"/>
      <c r="G96" s="85"/>
      <c r="H96" s="85"/>
      <c r="J96" s="1838"/>
      <c r="K96" s="1151" t="str">
        <f>TRIM(SUBSTITUTE(SUBSTITUTE(K95,"“"," "),"”"," "))</f>
        <v>collez votre texte colonne 1️⃣</v>
      </c>
      <c r="L96" s="1143" t="str" cm="1">
        <f t="array" ref="L96">IF(ROW()=ROW(L89),K92,INDEX(M89:M102,ROW()-ROW(L89)))</f>
        <v/>
      </c>
      <c r="M96" s="1144" t="str">
        <f>IF(OR(L96="",K91="",K91&lt;=0,N96=""),"",TRIM(MID(L96,LEN(N96)+1+IF(MID(L96,LEN(N96)+1,1)=" ",1,0),99999)))</f>
        <v/>
      </c>
      <c r="N96" s="1143" t="str">
        <f>IF(OR(O96="",O96=0,O96="0"),"",IF(LEN(O96)&lt;=K91,O96,IF(LEN(SUBSTITUTE(P96," ",""))=K91+1,LEFT(O96,K91),LEFT(O96,FIND("§",SUBSTITUTE(P96," ","§",LEN(P96)-LEN(SUBSTITUTE(P96," ",""))))-1))))</f>
        <v/>
      </c>
      <c r="O96" s="1143" t="str">
        <f t="shared" si="33"/>
        <v/>
      </c>
      <c r="P96" s="1143" t="str">
        <f>IF(OR(O96="",O96=0,O96="0"),"",LEFT(O96,K91+1))</f>
        <v/>
      </c>
      <c r="Q96" s="1143"/>
      <c r="R96" s="1186"/>
      <c r="S96" s="1147" t="str">
        <f>IF(LEN(TRIM(T96))&gt;0,MAX(S46:S95)+1,"")</f>
        <v/>
      </c>
      <c r="T96" s="1148"/>
      <c r="U96" s="1186"/>
      <c r="V96" s="1186"/>
      <c r="X96" s="693" t="s">
        <v>6</v>
      </c>
      <c r="Y96" s="1029" t="str">
        <f>Y26</f>
        <v>N NOM DE VOTRE RECETTE | collez la--FAMILLE| Auteur &gt; VOUS</v>
      </c>
      <c r="Z96" s="1030">
        <f>Z26</f>
        <v>1</v>
      </c>
      <c r="AA96" s="1029" t="str">
        <f>AA26</f>
        <v>coupe</v>
      </c>
      <c r="AB96" s="1031" t="str">
        <f>AB26</f>
        <v>Recette mère ► Desserts assiette</v>
      </c>
      <c r="AC96" s="820"/>
      <c r="AD96" s="820"/>
      <c r="AE96" s="820"/>
      <c r="AF96" s="59">
        <f>ROWS(AG90:AG96)</f>
        <v>7</v>
      </c>
      <c r="AG96" s="60" t="str" cm="1">
        <f t="array" ref="AG96">IF(SUMPRODUCT((AJ96:AQ96&lt;&gt;"")*1)=0,"",SUMPRODUCT((AJ96:AQ96&lt;&gt;"")*(LEN(TRIM(SUBSTITUTE(AJ96:AQ96,CHAR(160)," "))) - LEN(SUBSTITUTE(TRIM(SUBSTITUTE(AJ96:AQ96,CHAR(160)," "))," ","")) + 1)) &amp; " mot" &amp; IF(SUMPRODUCT((AJ96:AQ96&lt;&gt;"")*(LEN(TRIM(SUBSTITUTE(AJ96:AQ96,CHAR(160)," "))) - LEN(SUBSTITUTE(TRIM(SUBSTITUTE(AJ96:AQ96,CHAR(160)," "))," ","")) + 1))&gt;1,"s",""))</f>
        <v/>
      </c>
      <c r="AH96" s="795" t="str" cm="1">
        <f t="array" ref="AH96">SUMPRODUCT(--(AJ96:AQ96&lt;&gt;""), LEN(TRIM(SUBSTITUTE(AJ96:AQ96, CHAR(160), "")))) &amp; " Car."</f>
        <v>0 Car.</v>
      </c>
      <c r="AI96" s="71" t="str">
        <f>IF(ISBLANK(AJ96),"",LARGE(AI94:AI95,1)+1)</f>
        <v/>
      </c>
      <c r="AJ96" s="87"/>
      <c r="AK96" s="87"/>
      <c r="AL96" s="87"/>
      <c r="AM96" s="87"/>
      <c r="AN96" s="87"/>
      <c r="AO96" s="87"/>
      <c r="AP96" s="87"/>
      <c r="AQ96" s="87"/>
      <c r="AR96" s="87"/>
      <c r="AS96" s="87"/>
      <c r="AT96" s="87"/>
      <c r="AU96" s="87"/>
      <c r="AV96" s="63" t="s">
        <v>87</v>
      </c>
      <c r="AW96" s="65">
        <v>1.0416666666666666E-2</v>
      </c>
      <c r="AX96" s="19"/>
      <c r="AY96" s="19"/>
      <c r="AZ96" s="1068">
        <v>68</v>
      </c>
      <c r="BA96" s="1069"/>
      <c r="BB96" s="1282" t="str">
        <f t="shared" si="38"/>
        <v/>
      </c>
      <c r="BC96" s="1283" t="str" cm="1">
        <f t="array" ref="BC96">IF(BJ96="","",IFERROR(_xlfn.TEXTJOIN(" • ",TRUE,_xlfn.UNIQUE(_xlfn._xlws.FILTER("⚠ "&amp;BQ29:BQ489,(BO29:BO489&lt;&gt;"")*ISNUMBER(SEARCH(" "&amp;BO29:BO489&amp;" "," "&amp;BJ96&amp;" "))))),""))</f>
        <v/>
      </c>
      <c r="BD96" s="1070" t="str">
        <f t="shared" si="45"/>
        <v>couscous</v>
      </c>
      <c r="BE96" s="1070" t="str">
        <f t="shared" si="46"/>
        <v>⚠ Gluten</v>
      </c>
      <c r="BF96" s="1070" t="str">
        <f t="shared" si="47"/>
        <v/>
      </c>
      <c r="BG96" s="1070" t="str">
        <f t="shared" si="39"/>
        <v/>
      </c>
      <c r="BH96" s="1070" t="str">
        <f t="shared" si="40"/>
        <v/>
      </c>
      <c r="BI96" s="1070" t="str">
        <f t="shared" si="48"/>
        <v/>
      </c>
      <c r="BJ96" s="1070" t="str">
        <f t="shared" si="41"/>
        <v/>
      </c>
      <c r="BK96" s="1070" t="str">
        <f t="shared" si="49"/>
        <v>couscous</v>
      </c>
      <c r="BL96" s="1070" t="str">
        <f t="shared" si="42"/>
        <v>couscous</v>
      </c>
      <c r="BM96" s="1070" t="str">
        <f t="shared" si="43"/>
        <v>couscous</v>
      </c>
      <c r="BN96" s="1071" t="s">
        <v>920</v>
      </c>
      <c r="BO96" s="1072" t="str">
        <f t="shared" si="44"/>
        <v>couscous</v>
      </c>
      <c r="BP96" s="1073" t="s">
        <v>744</v>
      </c>
      <c r="BQ96" s="1074" t="s">
        <v>908</v>
      </c>
      <c r="BR96" s="996" t="s">
        <v>668</v>
      </c>
      <c r="BZ96" s="1014"/>
      <c r="CA96" s="1014"/>
      <c r="CB96" s="1014"/>
      <c r="CC96" s="1014"/>
      <c r="CD96" s="1014"/>
      <c r="CE96" s="9">
        <v>1</v>
      </c>
    </row>
    <row r="97" spans="2:83" ht="21" customHeight="1">
      <c r="B97" s="85" t="s">
        <v>921</v>
      </c>
      <c r="C97" s="85"/>
      <c r="D97" s="85"/>
      <c r="E97" s="85"/>
      <c r="F97" s="85"/>
      <c r="G97" s="85"/>
      <c r="H97" s="85"/>
      <c r="J97" s="1838"/>
      <c r="K97" s="1151"/>
      <c r="L97" s="1143" t="str" cm="1">
        <f t="array" ref="L97">IF(ROW()=ROW(L89),K92,INDEX(M89:M102,ROW()-ROW(L89)))</f>
        <v/>
      </c>
      <c r="M97" s="1144" t="str">
        <f>IF(OR(L97="",K91="",K91&lt;=0,N97=""),"",TRIM(MID(L97,LEN(N97)+1+IF(MID(L97,LEN(N97)+1,1)=" ",1,0),99999)))</f>
        <v/>
      </c>
      <c r="N97" s="1143" t="str">
        <f>IF(OR(O97="",O97=0,O97="0"),"",IF(LEN(O97)&lt;=K91,O97,IF(LEN(SUBSTITUTE(P97," ",""))=K91+1,LEFT(O97,K91),LEFT(O97,FIND("§",SUBSTITUTE(P97," ","§",LEN(P97)-LEN(SUBSTITUTE(P97," ",""))))-1))))</f>
        <v/>
      </c>
      <c r="O97" s="1143" t="str">
        <f t="shared" si="33"/>
        <v/>
      </c>
      <c r="P97" s="1143" t="str">
        <f>IF(OR(O97="",O97=0,O97="0"),"",LEFT(O97,K91+1))</f>
        <v/>
      </c>
      <c r="Q97" s="1143"/>
      <c r="R97" s="1186"/>
      <c r="S97" s="1147" t="str">
        <f>IF(LEN(TRIM(T97))&gt;0,MAX(S46:S96)+1,"")</f>
        <v/>
      </c>
      <c r="T97" s="1148"/>
      <c r="U97" s="1186"/>
      <c r="V97" s="1186"/>
      <c r="X97" s="693" t="s">
        <v>6</v>
      </c>
      <c r="Y97" s="1029" t="str">
        <f>Y26</f>
        <v>N NOM DE VOTRE RECETTE | collez la--FAMILLE| Auteur &gt; VOUS</v>
      </c>
      <c r="Z97" s="1030">
        <f>Z26</f>
        <v>1</v>
      </c>
      <c r="AA97" s="1029" t="str">
        <f>AA26</f>
        <v>coupe</v>
      </c>
      <c r="AB97" s="1031" t="str">
        <f>AB26</f>
        <v>Recette mère ► Desserts assiette</v>
      </c>
      <c r="AC97" s="820"/>
      <c r="AD97" s="820"/>
      <c r="AE97" s="820"/>
      <c r="AF97" s="59">
        <f>ROWS(AG90:AG97)</f>
        <v>8</v>
      </c>
      <c r="AG97" s="60" t="str" cm="1">
        <f t="array" ref="AG97">IF(SUMPRODUCT((AJ97:AQ97&lt;&gt;"")*1)=0,"",SUMPRODUCT((AJ97:AQ97&lt;&gt;"")*(LEN(TRIM(SUBSTITUTE(AJ97:AQ97,CHAR(160)," "))) - LEN(SUBSTITUTE(TRIM(SUBSTITUTE(AJ97:AQ97,CHAR(160)," "))," ","")) + 1)) &amp; " mot" &amp; IF(SUMPRODUCT((AJ97:AQ97&lt;&gt;"")*(LEN(TRIM(SUBSTITUTE(AJ97:AQ97,CHAR(160)," "))) - LEN(SUBSTITUTE(TRIM(SUBSTITUTE(AJ97:AQ97,CHAR(160)," "))," ","")) + 1))&gt;1,"s",""))</f>
        <v/>
      </c>
      <c r="AH97" s="795" t="str" cm="1">
        <f t="array" ref="AH97">SUMPRODUCT(--(AJ97:AQ97&lt;&gt;""), LEN(TRIM(SUBSTITUTE(AJ97:AQ97, CHAR(160), "")))) &amp; " Car."</f>
        <v>0 Car.</v>
      </c>
      <c r="AI97" s="71" t="str">
        <f>IF(ISBLANK(AJ97),"",LARGE(AI94:AI96,1)+1)</f>
        <v/>
      </c>
      <c r="AJ97" s="87"/>
      <c r="AK97" s="87"/>
      <c r="AL97" s="87"/>
      <c r="AM97" s="87"/>
      <c r="AN97" s="87"/>
      <c r="AO97" s="87"/>
      <c r="AP97" s="87"/>
      <c r="AQ97" s="87"/>
      <c r="AR97" s="87"/>
      <c r="AS97" s="87"/>
      <c r="AT97" s="87"/>
      <c r="AU97" s="87"/>
      <c r="AV97" s="63" t="s">
        <v>88</v>
      </c>
      <c r="AW97" s="66">
        <v>2.0833333333333332E-2</v>
      </c>
      <c r="AX97" s="19"/>
      <c r="AY97" s="19"/>
      <c r="AZ97" s="1068">
        <v>69</v>
      </c>
      <c r="BA97" s="1069"/>
      <c r="BB97" s="1282" t="str">
        <f t="shared" si="38"/>
        <v/>
      </c>
      <c r="BC97" s="1283" t="str" cm="1">
        <f t="array" ref="BC97">IF(BJ97="","",IFERROR(_xlfn.TEXTJOIN(" • ",TRUE,_xlfn.UNIQUE(_xlfn._xlws.FILTER("⚠ "&amp;BQ29:BQ489,(BO29:BO489&lt;&gt;"")*ISNUMBER(SEARCH(" "&amp;BO29:BO489&amp;" "," "&amp;BJ97&amp;" "))))),""))</f>
        <v/>
      </c>
      <c r="BD97" s="1070" t="str">
        <f t="shared" si="45"/>
        <v>crouton</v>
      </c>
      <c r="BE97" s="1070" t="str">
        <f t="shared" si="46"/>
        <v>⚠ Gluten</v>
      </c>
      <c r="BF97" s="1070" t="str">
        <f t="shared" si="47"/>
        <v/>
      </c>
      <c r="BG97" s="1070" t="str">
        <f t="shared" si="39"/>
        <v/>
      </c>
      <c r="BH97" s="1070" t="str">
        <f t="shared" si="40"/>
        <v/>
      </c>
      <c r="BI97" s="1070" t="str">
        <f t="shared" si="48"/>
        <v/>
      </c>
      <c r="BJ97" s="1070" t="str">
        <f t="shared" si="41"/>
        <v/>
      </c>
      <c r="BK97" s="1070" t="str">
        <f t="shared" si="49"/>
        <v>crouton</v>
      </c>
      <c r="BL97" s="1070" t="str">
        <f t="shared" si="42"/>
        <v>crouton</v>
      </c>
      <c r="BM97" s="1070" t="str">
        <f t="shared" si="43"/>
        <v>crouton</v>
      </c>
      <c r="BN97" s="1071" t="s">
        <v>922</v>
      </c>
      <c r="BO97" s="1072" t="str">
        <f t="shared" si="44"/>
        <v>crouton</v>
      </c>
      <c r="BP97" s="1073" t="s">
        <v>744</v>
      </c>
      <c r="BQ97" s="1074" t="s">
        <v>908</v>
      </c>
      <c r="BR97" s="996" t="s">
        <v>668</v>
      </c>
      <c r="BZ97" s="1014"/>
      <c r="CA97" s="1014"/>
      <c r="CB97" s="1014"/>
      <c r="CC97" s="1014"/>
      <c r="CD97" s="1014"/>
      <c r="CE97" s="9">
        <v>1</v>
      </c>
    </row>
    <row r="98" spans="2:83" ht="21" customHeight="1">
      <c r="B98" s="85" t="s">
        <v>923</v>
      </c>
      <c r="C98" s="85"/>
      <c r="D98" s="85"/>
      <c r="E98" s="85"/>
      <c r="F98" s="85"/>
      <c r="G98" s="85"/>
      <c r="H98" s="85"/>
      <c r="J98" s="1838"/>
      <c r="K98" s="1151"/>
      <c r="L98" s="1143" t="str" cm="1">
        <f t="array" ref="L98">IF(ROW()=ROW(L89),K92,INDEX(M89:M102,ROW()-ROW(L89)))</f>
        <v/>
      </c>
      <c r="M98" s="1144" t="str">
        <f>IF(OR(L98="",K91="",K91&lt;=0,N98=""),"",TRIM(MID(L98,LEN(N98)+1+IF(MID(L98,LEN(N98)+1,1)=" ",1,0),99999)))</f>
        <v/>
      </c>
      <c r="N98" s="1143" t="str">
        <f>IF(OR(O98="",O98=0,O98="0"),"",IF(LEN(O98)&lt;=K91,O98,IF(LEN(SUBSTITUTE(P98," ",""))=K91+1,LEFT(O98,K91),LEFT(O98,FIND("§",SUBSTITUTE(P98," ","§",LEN(P98)-LEN(SUBSTITUTE(P98," ",""))))-1))))</f>
        <v/>
      </c>
      <c r="O98" s="1143" t="str">
        <f t="shared" si="33"/>
        <v/>
      </c>
      <c r="P98" s="1143" t="str">
        <f>IF(OR(O98="",O98=0,O98="0"),"",LEFT(O98,K91+1))</f>
        <v/>
      </c>
      <c r="Q98" s="1143"/>
      <c r="R98" s="1186"/>
      <c r="S98" s="1147" t="str">
        <f>IF(LEN(TRIM(T98))&gt;0,MAX(S46:S97)+1,"")</f>
        <v/>
      </c>
      <c r="T98" s="1148"/>
      <c r="U98" s="1186"/>
      <c r="V98" s="1186"/>
      <c r="X98" s="693" t="s">
        <v>6</v>
      </c>
      <c r="Y98" s="1029" t="str">
        <f>Y26</f>
        <v>N NOM DE VOTRE RECETTE | collez la--FAMILLE| Auteur &gt; VOUS</v>
      </c>
      <c r="Z98" s="1030">
        <f>Z26</f>
        <v>1</v>
      </c>
      <c r="AA98" s="1029" t="str">
        <f>AA26</f>
        <v>coupe</v>
      </c>
      <c r="AB98" s="1031" t="str">
        <f>AB26</f>
        <v>Recette mère ► Desserts assiette</v>
      </c>
      <c r="AC98" s="820"/>
      <c r="AD98" s="820"/>
      <c r="AE98" s="820"/>
      <c r="AF98" s="59">
        <f>ROWS(AG90:AG98)</f>
        <v>9</v>
      </c>
      <c r="AG98" s="60" t="str" cm="1">
        <f t="array" ref="AG98">IF(SUMPRODUCT((AJ98:AQ98&lt;&gt;"")*1)=0,"",SUMPRODUCT((AJ98:AQ98&lt;&gt;"")*(LEN(TRIM(SUBSTITUTE(AJ98:AQ98,CHAR(160)," "))) - LEN(SUBSTITUTE(TRIM(SUBSTITUTE(AJ98:AQ98,CHAR(160)," "))," ","")) + 1)) &amp; " mot" &amp; IF(SUMPRODUCT((AJ98:AQ98&lt;&gt;"")*(LEN(TRIM(SUBSTITUTE(AJ98:AQ98,CHAR(160)," "))) - LEN(SUBSTITUTE(TRIM(SUBSTITUTE(AJ98:AQ98,CHAR(160)," "))," ","")) + 1))&gt;1,"s",""))</f>
        <v/>
      </c>
      <c r="AH98" s="795" t="str" cm="1">
        <f t="array" ref="AH98">SUMPRODUCT(--(AJ98:AQ98&lt;&gt;""), LEN(TRIM(SUBSTITUTE(AJ98:AQ98, CHAR(160), "")))) &amp; " Car."</f>
        <v>0 Car.</v>
      </c>
      <c r="AI98" s="71" t="str">
        <f>IF(ISBLANK(AJ98),"",LARGE(AI94:AI97,1)+1)</f>
        <v/>
      </c>
      <c r="AJ98" s="87"/>
      <c r="AK98" s="87"/>
      <c r="AL98" s="87"/>
      <c r="AM98" s="87"/>
      <c r="AN98" s="87"/>
      <c r="AO98" s="87"/>
      <c r="AP98" s="87"/>
      <c r="AQ98" s="87"/>
      <c r="AR98" s="87"/>
      <c r="AS98" s="87"/>
      <c r="AT98" s="87"/>
      <c r="AU98" s="87"/>
      <c r="AV98" s="67" t="s">
        <v>89</v>
      </c>
      <c r="AW98" s="68">
        <f>AW95+AW96+AW97</f>
        <v>3.4722222222222224E-2</v>
      </c>
      <c r="AX98" s="19"/>
      <c r="AY98" s="19"/>
      <c r="AZ98" s="1068">
        <v>70</v>
      </c>
      <c r="BA98" s="1069"/>
      <c r="BB98" s="1282" t="str">
        <f t="shared" si="38"/>
        <v/>
      </c>
      <c r="BC98" s="1283" t="str" cm="1">
        <f t="array" ref="BC98">IF(BJ98="","",IFERROR(_xlfn.TEXTJOIN(" • ",TRUE,_xlfn.UNIQUE(_xlfn._xlws.FILTER("⚠ "&amp;BQ29:BQ489,(BO29:BO489&lt;&gt;"")*ISNUMBER(SEARCH(" "&amp;BO29:BO489&amp;" "," "&amp;BJ98&amp;" "))))),""))</f>
        <v/>
      </c>
      <c r="BD98" s="1070" t="str">
        <f t="shared" si="45"/>
        <v>durum</v>
      </c>
      <c r="BE98" s="1070" t="str">
        <f t="shared" si="46"/>
        <v>⚠ Gluten</v>
      </c>
      <c r="BF98" s="1070" t="str">
        <f t="shared" si="47"/>
        <v/>
      </c>
      <c r="BG98" s="1070" t="str">
        <f t="shared" si="39"/>
        <v/>
      </c>
      <c r="BH98" s="1070" t="str">
        <f t="shared" si="40"/>
        <v/>
      </c>
      <c r="BI98" s="1070" t="str">
        <f t="shared" si="48"/>
        <v/>
      </c>
      <c r="BJ98" s="1070" t="str">
        <f t="shared" si="41"/>
        <v/>
      </c>
      <c r="BK98" s="1070" t="str">
        <f t="shared" si="49"/>
        <v>durum</v>
      </c>
      <c r="BL98" s="1070" t="str">
        <f t="shared" si="42"/>
        <v>durum</v>
      </c>
      <c r="BM98" s="1070" t="str">
        <f t="shared" si="43"/>
        <v>durum</v>
      </c>
      <c r="BN98" s="1071" t="s">
        <v>924</v>
      </c>
      <c r="BO98" s="1072" t="str">
        <f t="shared" si="44"/>
        <v>durum</v>
      </c>
      <c r="BP98" s="1073" t="s">
        <v>744</v>
      </c>
      <c r="BQ98" s="1074" t="s">
        <v>908</v>
      </c>
      <c r="BR98" s="996" t="s">
        <v>668</v>
      </c>
      <c r="BZ98" s="1014"/>
      <c r="CA98" s="1014"/>
      <c r="CB98" s="1014"/>
      <c r="CC98" s="1014"/>
      <c r="CD98" s="1014"/>
      <c r="CE98" s="9">
        <v>1</v>
      </c>
    </row>
    <row r="99" spans="2:83" ht="21" customHeight="1">
      <c r="B99" s="85"/>
      <c r="C99" s="85"/>
      <c r="D99" s="85"/>
      <c r="E99" s="85"/>
      <c r="F99" s="85"/>
      <c r="G99" s="85"/>
      <c r="H99" s="85"/>
      <c r="J99" s="1838"/>
      <c r="K99" s="1151"/>
      <c r="L99" s="1143" t="str" cm="1">
        <f t="array" ref="L99">IF(ROW()=ROW(L89),K92,INDEX(M89:M102,ROW()-ROW(L89)))</f>
        <v/>
      </c>
      <c r="M99" s="1144" t="str">
        <f>IF(OR(L99="",K91="",K91&lt;=0,N99=""),"",TRIM(MID(L99,LEN(N99)+1+IF(MID(L99,LEN(N99)+1,1)=" ",1,0),99999)))</f>
        <v/>
      </c>
      <c r="N99" s="1143" t="str">
        <f>IF(OR(O99="",O99=0,O99="0"),"",IF(LEN(O99)&lt;=K91,O99,IF(LEN(SUBSTITUTE(P99," ",""))=K91+1,LEFT(O99,K91),LEFT(O99,FIND("§",SUBSTITUTE(P99," ","§",LEN(P99)-LEN(SUBSTITUTE(P99," ",""))))-1))))</f>
        <v/>
      </c>
      <c r="O99" s="1143" t="str">
        <f t="shared" si="33"/>
        <v/>
      </c>
      <c r="P99" s="1143" t="str">
        <f>IF(OR(O99="",O99=0,O99="0"),"",LEFT(O99,K91+1))</f>
        <v/>
      </c>
      <c r="Q99" s="1143"/>
      <c r="R99" s="1186"/>
      <c r="S99" s="1147" t="str">
        <f>IF(LEN(TRIM(T99))&gt;0,MAX(S46:S98)+1,"")</f>
        <v/>
      </c>
      <c r="T99" s="1148"/>
      <c r="U99" s="1186"/>
      <c r="V99" s="1186"/>
      <c r="X99" s="693" t="s">
        <v>6</v>
      </c>
      <c r="Y99" s="1029" t="str">
        <f>Y26</f>
        <v>N NOM DE VOTRE RECETTE | collez la--FAMILLE| Auteur &gt; VOUS</v>
      </c>
      <c r="Z99" s="1030">
        <f>Z26</f>
        <v>1</v>
      </c>
      <c r="AA99" s="1029" t="str">
        <f>AA26</f>
        <v>coupe</v>
      </c>
      <c r="AB99" s="1031" t="str">
        <f>AB26</f>
        <v>Recette mère ► Desserts assiette</v>
      </c>
      <c r="AC99" s="820"/>
      <c r="AD99" s="820"/>
      <c r="AE99" s="820"/>
      <c r="AF99" s="59">
        <f>ROWS(AG90:AG99)</f>
        <v>10</v>
      </c>
      <c r="AG99" s="60" t="str" cm="1">
        <f t="array" ref="AG99">IF(SUMPRODUCT((AJ99:AQ99&lt;&gt;"")*1)=0,"",SUMPRODUCT((AJ99:AQ99&lt;&gt;"")*(LEN(TRIM(SUBSTITUTE(AJ99:AQ99,CHAR(160)," "))) - LEN(SUBSTITUTE(TRIM(SUBSTITUTE(AJ99:AQ99,CHAR(160)," "))," ","")) + 1)) &amp; " mot" &amp; IF(SUMPRODUCT((AJ99:AQ99&lt;&gt;"")*(LEN(TRIM(SUBSTITUTE(AJ99:AQ99,CHAR(160)," "))) - LEN(SUBSTITUTE(TRIM(SUBSTITUTE(AJ99:AQ99,CHAR(160)," "))," ","")) + 1))&gt;1,"s",""))</f>
        <v/>
      </c>
      <c r="AH99" s="795" t="str" cm="1">
        <f t="array" ref="AH99">SUMPRODUCT(--(AJ99:AQ99&lt;&gt;""), LEN(TRIM(SUBSTITUTE(AJ99:AQ99, CHAR(160), "")))) &amp; " Car."</f>
        <v>0 Car.</v>
      </c>
      <c r="AI99" s="71" t="str">
        <f>IF(ISBLANK(AJ99),"",LARGE(AI94:AI98,1)+1)</f>
        <v/>
      </c>
      <c r="AJ99" s="87"/>
      <c r="AK99" s="87"/>
      <c r="AL99" s="87"/>
      <c r="AM99" s="87"/>
      <c r="AN99" s="87"/>
      <c r="AO99" s="87"/>
      <c r="AP99" s="87"/>
      <c r="AQ99" s="87"/>
      <c r="AR99" s="87"/>
      <c r="AS99" s="87"/>
      <c r="AT99" s="87"/>
      <c r="AU99" s="87"/>
      <c r="AV99" s="87"/>
      <c r="AW99" s="89"/>
      <c r="AX99" s="19"/>
      <c r="AY99" s="19"/>
      <c r="AZ99" s="1068">
        <v>71</v>
      </c>
      <c r="BA99" s="1069"/>
      <c r="BB99" s="1282" t="str">
        <f t="shared" si="38"/>
        <v/>
      </c>
      <c r="BC99" s="1283" t="str" cm="1">
        <f t="array" ref="BC99">IF(BJ99="","",IFERROR(_xlfn.TEXTJOIN(" • ",TRUE,_xlfn.UNIQUE(_xlfn._xlws.FILTER("⚠ "&amp;BQ29:BQ489,(BO29:BO489&lt;&gt;"")*ISNUMBER(SEARCH(" "&amp;BO29:BO489&amp;" "," "&amp;BJ99&amp;" "))))),""))</f>
        <v/>
      </c>
      <c r="BD99" s="1070" t="str">
        <f t="shared" si="45"/>
        <v>epeautre</v>
      </c>
      <c r="BE99" s="1070" t="str">
        <f t="shared" si="46"/>
        <v>⚠ Gluten</v>
      </c>
      <c r="BF99" s="1070" t="str">
        <f t="shared" si="47"/>
        <v/>
      </c>
      <c r="BG99" s="1070" t="str">
        <f t="shared" si="39"/>
        <v/>
      </c>
      <c r="BH99" s="1070" t="str">
        <f t="shared" si="40"/>
        <v/>
      </c>
      <c r="BI99" s="1070" t="str">
        <f t="shared" si="48"/>
        <v/>
      </c>
      <c r="BJ99" s="1070" t="str">
        <f t="shared" si="41"/>
        <v/>
      </c>
      <c r="BK99" s="1070" t="str">
        <f t="shared" si="49"/>
        <v>epeautre</v>
      </c>
      <c r="BL99" s="1070" t="str">
        <f t="shared" si="42"/>
        <v>epeautre</v>
      </c>
      <c r="BM99" s="1070" t="str">
        <f t="shared" si="43"/>
        <v>epeautre</v>
      </c>
      <c r="BN99" s="1071" t="s">
        <v>925</v>
      </c>
      <c r="BO99" s="1072" t="str">
        <f t="shared" si="44"/>
        <v>epeautre</v>
      </c>
      <c r="BP99" s="1073" t="s">
        <v>744</v>
      </c>
      <c r="BQ99" s="1074" t="s">
        <v>908</v>
      </c>
      <c r="BR99" s="996" t="s">
        <v>668</v>
      </c>
      <c r="BZ99" s="1014"/>
      <c r="CA99" s="1014"/>
      <c r="CB99" s="1014"/>
      <c r="CC99" s="1014"/>
      <c r="CD99" s="1014"/>
      <c r="CE99" s="9">
        <v>1</v>
      </c>
    </row>
    <row r="100" spans="2:83" ht="21" customHeight="1">
      <c r="B100" s="85" t="s">
        <v>926</v>
      </c>
      <c r="C100" s="85"/>
      <c r="D100" s="85"/>
      <c r="E100" s="85"/>
      <c r="F100" s="85"/>
      <c r="G100" s="85"/>
      <c r="H100" s="85"/>
      <c r="J100" s="1838"/>
      <c r="K100" s="1151"/>
      <c r="L100" s="1143" t="str" cm="1">
        <f t="array" ref="L100">IF(ROW()=ROW(L89),K92,INDEX(M89:M102,ROW()-ROW(L89)))</f>
        <v/>
      </c>
      <c r="M100" s="1144" t="str">
        <f>IF(OR(L100="",K91="",K91&lt;=0,N100=""),"",TRIM(MID(L100,LEN(N100)+1+IF(MID(L100,LEN(N100)+1,1)=" ",1,0),99999)))</f>
        <v/>
      </c>
      <c r="N100" s="1143" t="str">
        <f>IF(OR(O100="",O100=0,O100="0"),"",IF(LEN(O100)&lt;=K91,O100,IF(LEN(SUBSTITUTE(P100," ",""))=K91+1,LEFT(O100,K91),LEFT(O100,FIND("§",SUBSTITUTE(P100," ","§",LEN(P100)-LEN(SUBSTITUTE(P100," ",""))))-1))))</f>
        <v/>
      </c>
      <c r="O100" s="1143" t="str">
        <f t="shared" si="33"/>
        <v/>
      </c>
      <c r="P100" s="1143" t="str">
        <f>IF(OR(O100="",O100=0,O100="0"),"",LEFT(O100,K91+1))</f>
        <v/>
      </c>
      <c r="Q100" s="1143"/>
      <c r="R100" s="1186"/>
      <c r="S100" s="1147" t="str">
        <f>IF(LEN(TRIM(T100))&gt;0,MAX(S46:S99)+1,"")</f>
        <v/>
      </c>
      <c r="T100" s="1148"/>
      <c r="U100" s="1186"/>
      <c r="V100" s="1186"/>
      <c r="X100" s="693" t="s">
        <v>6</v>
      </c>
      <c r="Y100" s="1029" t="str">
        <f>Y26</f>
        <v>N NOM DE VOTRE RECETTE | collez la--FAMILLE| Auteur &gt; VOUS</v>
      </c>
      <c r="Z100" s="1030">
        <f>Z26</f>
        <v>1</v>
      </c>
      <c r="AA100" s="1029" t="str">
        <f>AA26</f>
        <v>coupe</v>
      </c>
      <c r="AB100" s="1031" t="str">
        <f>AB26</f>
        <v>Recette mère ► Desserts assiette</v>
      </c>
      <c r="AC100" s="820"/>
      <c r="AD100" s="820"/>
      <c r="AE100" s="820"/>
      <c r="AF100" s="59">
        <f>ROWS(AG90:AG100)</f>
        <v>11</v>
      </c>
      <c r="AG100" s="60" t="str" cm="1">
        <f t="array" ref="AG100">IF(SUMPRODUCT((AJ100:AQ100&lt;&gt;"")*1)=0,"",SUMPRODUCT((AJ100:AQ100&lt;&gt;"")*(LEN(TRIM(SUBSTITUTE(AJ100:AQ100,CHAR(160)," "))) - LEN(SUBSTITUTE(TRIM(SUBSTITUTE(AJ100:AQ100,CHAR(160)," "))," ","")) + 1)) &amp; " mot" &amp; IF(SUMPRODUCT((AJ100:AQ100&lt;&gt;"")*(LEN(TRIM(SUBSTITUTE(AJ100:AQ100,CHAR(160)," "))) - LEN(SUBSTITUTE(TRIM(SUBSTITUTE(AJ100:AQ100,CHAR(160)," "))," ","")) + 1))&gt;1,"s",""))</f>
        <v/>
      </c>
      <c r="AH100" s="795" t="str" cm="1">
        <f t="array" ref="AH100">SUMPRODUCT(--(AJ100:AQ100&lt;&gt;""), LEN(TRIM(SUBSTITUTE(AJ100:AQ100, CHAR(160), "")))) &amp; " Car."</f>
        <v>0 Car.</v>
      </c>
      <c r="AI100" s="71" t="str">
        <f>IF(ISBLANK(AJ100),"",LARGE(AI94:AI99,1)+1)</f>
        <v/>
      </c>
      <c r="AJ100" s="87"/>
      <c r="AK100" s="87"/>
      <c r="AL100" s="87"/>
      <c r="AM100" s="87"/>
      <c r="AN100" s="87"/>
      <c r="AO100" s="87"/>
      <c r="AP100" s="87"/>
      <c r="AQ100" s="87"/>
      <c r="AR100" s="87"/>
      <c r="AS100" s="87"/>
      <c r="AT100" s="87"/>
      <c r="AU100" s="87"/>
      <c r="AV100" s="87"/>
      <c r="AW100" s="89"/>
      <c r="AX100" s="19"/>
      <c r="AY100" s="19"/>
      <c r="AZ100" s="1068">
        <v>72</v>
      </c>
      <c r="BA100" s="1069"/>
      <c r="BB100" s="1282" t="str">
        <f t="shared" si="38"/>
        <v/>
      </c>
      <c r="BC100" s="1283" t="str" cm="1">
        <f t="array" ref="BC100">IF(BJ100="","",IFERROR(_xlfn.TEXTJOIN(" • ",TRUE,_xlfn.UNIQUE(_xlfn._xlws.FILTER("⚠ "&amp;BQ29:BQ489,(BO29:BO489&lt;&gt;"")*ISNUMBER(SEARCH(" "&amp;BO29:BO489&amp;" "," "&amp;BJ100&amp;" "))))),""))</f>
        <v/>
      </c>
      <c r="BD100" s="1070" t="str">
        <f t="shared" si="45"/>
        <v>farine</v>
      </c>
      <c r="BE100" s="1070" t="str">
        <f t="shared" si="46"/>
        <v>⚠ Gluten</v>
      </c>
      <c r="BF100" s="1070" t="str">
        <f t="shared" si="47"/>
        <v/>
      </c>
      <c r="BG100" s="1070" t="str">
        <f t="shared" si="39"/>
        <v/>
      </c>
      <c r="BH100" s="1070" t="str">
        <f t="shared" si="40"/>
        <v/>
      </c>
      <c r="BI100" s="1070" t="str">
        <f t="shared" si="48"/>
        <v/>
      </c>
      <c r="BJ100" s="1070" t="str">
        <f t="shared" si="41"/>
        <v/>
      </c>
      <c r="BK100" s="1070" t="str">
        <f t="shared" si="49"/>
        <v>farine</v>
      </c>
      <c r="BL100" s="1070" t="str">
        <f t="shared" si="42"/>
        <v>farine</v>
      </c>
      <c r="BM100" s="1070" t="str">
        <f t="shared" si="43"/>
        <v>farine</v>
      </c>
      <c r="BN100" s="1071" t="s">
        <v>927</v>
      </c>
      <c r="BO100" s="1072" t="str">
        <f t="shared" si="44"/>
        <v>farine</v>
      </c>
      <c r="BP100" s="1073" t="s">
        <v>744</v>
      </c>
      <c r="BQ100" s="1074" t="s">
        <v>908</v>
      </c>
      <c r="BR100" s="996" t="s">
        <v>668</v>
      </c>
      <c r="BZ100" s="1014"/>
      <c r="CA100" s="1014"/>
      <c r="CB100" s="1014"/>
      <c r="CC100" s="1014"/>
      <c r="CD100" s="1014"/>
      <c r="CE100" s="9">
        <v>1</v>
      </c>
    </row>
    <row r="101" spans="2:83" ht="21" customHeight="1">
      <c r="B101" s="1187" t="s">
        <v>928</v>
      </c>
      <c r="C101" s="85"/>
      <c r="D101" s="85"/>
      <c r="E101" s="85"/>
      <c r="F101" s="85"/>
      <c r="G101" s="85"/>
      <c r="H101" s="85"/>
      <c r="J101" s="1838"/>
      <c r="K101" s="1151"/>
      <c r="L101" s="1143" t="str" cm="1">
        <f t="array" ref="L101">IF(ROW()=ROW(L89),K92,INDEX(M89:M102,ROW()-ROW(L89)))</f>
        <v/>
      </c>
      <c r="M101" s="1144" t="str">
        <f>IF(OR(L101="",K91="",K91&lt;=0,N101=""),"",TRIM(MID(L101,LEN(N101)+1+IF(MID(L101,LEN(N101)+1,1)=" ",1,0),99999)))</f>
        <v/>
      </c>
      <c r="N101" s="1143" t="str">
        <f>IF(OR(O101="",O101=0,O101="0"),"",IF(LEN(O101)&lt;=K91,O101,IF(LEN(SUBSTITUTE(P101," ",""))=K91+1,LEFT(O101,K91),LEFT(O101,FIND("§",SUBSTITUTE(P101," ","§",LEN(P101)-LEN(SUBSTITUTE(P101," ",""))))-1))))</f>
        <v/>
      </c>
      <c r="O101" s="1143" t="str">
        <f t="shared" si="33"/>
        <v/>
      </c>
      <c r="P101" s="1143" t="str">
        <f>IF(OR(O101="",O101=0,O101="0"),"",LEFT(O101,K91+1))</f>
        <v/>
      </c>
      <c r="Q101" s="1143"/>
      <c r="R101" s="1186"/>
      <c r="S101" s="1147" t="str">
        <f>IF(LEN(TRIM(T101))&gt;0,MAX(S46:S100)+1,"")</f>
        <v/>
      </c>
      <c r="T101" s="1148"/>
      <c r="U101" s="1186"/>
      <c r="V101" s="1186"/>
      <c r="X101" s="693" t="s">
        <v>6</v>
      </c>
      <c r="Y101" s="1029" t="str">
        <f>Y26</f>
        <v>N NOM DE VOTRE RECETTE | collez la--FAMILLE| Auteur &gt; VOUS</v>
      </c>
      <c r="Z101" s="1030">
        <f>Z26</f>
        <v>1</v>
      </c>
      <c r="AA101" s="1029" t="str">
        <f>AA26</f>
        <v>coupe</v>
      </c>
      <c r="AB101" s="1031" t="str">
        <f>AB26</f>
        <v>Recette mère ► Desserts assiette</v>
      </c>
      <c r="AC101" s="820"/>
      <c r="AD101" s="820"/>
      <c r="AE101" s="820"/>
      <c r="AF101" s="59">
        <f>ROWS(AG90:AG101)</f>
        <v>12</v>
      </c>
      <c r="AG101" s="60" t="str" cm="1">
        <f t="array" ref="AG101">IF(SUMPRODUCT((AJ101:AQ101&lt;&gt;"")*1)=0,"",SUMPRODUCT((AJ101:AQ101&lt;&gt;"")*(LEN(TRIM(SUBSTITUTE(AJ101:AQ101,CHAR(160)," "))) - LEN(SUBSTITUTE(TRIM(SUBSTITUTE(AJ101:AQ101,CHAR(160)," "))," ","")) + 1)) &amp; " mot" &amp; IF(SUMPRODUCT((AJ101:AQ101&lt;&gt;"")*(LEN(TRIM(SUBSTITUTE(AJ101:AQ101,CHAR(160)," "))) - LEN(SUBSTITUTE(TRIM(SUBSTITUTE(AJ101:AQ101,CHAR(160)," "))," ","")) + 1))&gt;1,"s",""))</f>
        <v/>
      </c>
      <c r="AH101" s="795" t="str" cm="1">
        <f t="array" ref="AH101">SUMPRODUCT(--(AJ101:AQ101&lt;&gt;""), LEN(TRIM(SUBSTITUTE(AJ101:AQ101, CHAR(160), "")))) &amp; " Car."</f>
        <v>0 Car.</v>
      </c>
      <c r="AI101" s="71" t="str">
        <f>IF(ISBLANK(AJ101),"",LARGE(AI94:AI100,1)+1)</f>
        <v/>
      </c>
      <c r="AJ101" s="87"/>
      <c r="AK101" s="87"/>
      <c r="AL101" s="87"/>
      <c r="AM101" s="87"/>
      <c r="AN101" s="87"/>
      <c r="AO101" s="87"/>
      <c r="AP101" s="87"/>
      <c r="AQ101" s="87"/>
      <c r="AR101" s="87"/>
      <c r="AS101" s="87"/>
      <c r="AT101" s="87"/>
      <c r="AU101" s="87"/>
      <c r="AV101" s="87"/>
      <c r="AW101" s="89"/>
      <c r="AX101" s="19"/>
      <c r="AY101" s="19"/>
      <c r="AZ101" s="1068">
        <v>73</v>
      </c>
      <c r="BA101" s="1069"/>
      <c r="BB101" s="1282" t="str">
        <f t="shared" si="38"/>
        <v/>
      </c>
      <c r="BC101" s="1283" t="str" cm="1">
        <f t="array" ref="BC101">IF(BJ101="","",IFERROR(_xlfn.TEXTJOIN(" • ",TRUE,_xlfn.UNIQUE(_xlfn._xlws.FILTER("⚠ "&amp;BQ29:BQ489,(BO29:BO489&lt;&gt;"")*ISNUMBER(SEARCH(" "&amp;BO29:BO489&amp;" "," "&amp;BJ101&amp;" "))))),""))</f>
        <v/>
      </c>
      <c r="BD101" s="1070" t="str">
        <f t="shared" si="45"/>
        <v>froment</v>
      </c>
      <c r="BE101" s="1070" t="str">
        <f t="shared" si="46"/>
        <v>⚠ Gluten</v>
      </c>
      <c r="BF101" s="1070" t="str">
        <f t="shared" si="47"/>
        <v/>
      </c>
      <c r="BG101" s="1070" t="str">
        <f t="shared" si="39"/>
        <v/>
      </c>
      <c r="BH101" s="1070" t="str">
        <f t="shared" si="40"/>
        <v/>
      </c>
      <c r="BI101" s="1070" t="str">
        <f t="shared" si="48"/>
        <v/>
      </c>
      <c r="BJ101" s="1070" t="str">
        <f t="shared" si="41"/>
        <v/>
      </c>
      <c r="BK101" s="1070" t="str">
        <f t="shared" si="49"/>
        <v>froment</v>
      </c>
      <c r="BL101" s="1070" t="str">
        <f t="shared" si="42"/>
        <v>froment</v>
      </c>
      <c r="BM101" s="1070" t="str">
        <f t="shared" si="43"/>
        <v>froment</v>
      </c>
      <c r="BN101" s="1071" t="s">
        <v>929</v>
      </c>
      <c r="BO101" s="1072" t="str">
        <f t="shared" si="44"/>
        <v>froment</v>
      </c>
      <c r="BP101" s="1073" t="s">
        <v>744</v>
      </c>
      <c r="BQ101" s="1074" t="s">
        <v>908</v>
      </c>
      <c r="BR101" s="996" t="s">
        <v>668</v>
      </c>
      <c r="BZ101" s="1014"/>
      <c r="CA101" s="1014"/>
      <c r="CB101" s="1014"/>
      <c r="CC101" s="1014"/>
      <c r="CD101" s="1014"/>
      <c r="CE101" s="9">
        <v>1</v>
      </c>
    </row>
    <row r="102" spans="2:83" ht="21" customHeight="1">
      <c r="B102" s="19"/>
      <c r="C102" s="85"/>
      <c r="D102" s="85"/>
      <c r="E102" s="85"/>
      <c r="F102" s="85"/>
      <c r="G102" s="85"/>
      <c r="H102" s="85"/>
      <c r="J102" s="1838"/>
      <c r="K102" s="1151"/>
      <c r="L102" s="1143" t="str" cm="1">
        <f t="array" ref="L102">IF(ROW()=ROW(L89),K92,INDEX(M89:M102,ROW()-ROW(L89)))</f>
        <v/>
      </c>
      <c r="M102" s="1144" t="str">
        <f>IF(OR(L102="",K91="",K91&lt;=0,N102=""),"",TRIM(MID(L102,LEN(N102)+1+IF(MID(L102,LEN(N102)+1,1)=" ",1,0),99999)))</f>
        <v/>
      </c>
      <c r="N102" s="1143" t="str">
        <f>IF(OR(O102="",O102=0,O102="0"),"",IF(LEN(O102)&lt;=K91,O102,IF(LEN(SUBSTITUTE(P102," ",""))=K91+1,LEFT(O102,K91),LEFT(O102,FIND("§",SUBSTITUTE(P102," ","§",LEN(P102)-LEN(SUBSTITUTE(P102," ",""))))-1))))</f>
        <v/>
      </c>
      <c r="O102" s="1143" t="str">
        <f t="shared" si="33"/>
        <v/>
      </c>
      <c r="P102" s="1143" t="str">
        <f>IF(OR(O102="",O102=0,O102="0"),"",LEFT(O102,K91+1))</f>
        <v/>
      </c>
      <c r="Q102" s="1143"/>
      <c r="R102" s="1186"/>
      <c r="S102" s="1147" t="str">
        <f>IF(LEN(TRIM(T102))&gt;0,MAX(S46:S101)+1,"")</f>
        <v/>
      </c>
      <c r="T102" s="1148"/>
      <c r="U102" s="1186"/>
      <c r="V102" s="1186"/>
      <c r="X102" s="693" t="s">
        <v>6</v>
      </c>
      <c r="Y102" s="1029" t="str">
        <f>Y26</f>
        <v>N NOM DE VOTRE RECETTE | collez la--FAMILLE| Auteur &gt; VOUS</v>
      </c>
      <c r="Z102" s="1030">
        <f>Z26</f>
        <v>1</v>
      </c>
      <c r="AA102" s="1029" t="str">
        <f>AA26</f>
        <v>coupe</v>
      </c>
      <c r="AB102" s="1031" t="str">
        <f>AB26</f>
        <v>Recette mère ► Desserts assiette</v>
      </c>
      <c r="AC102" s="820"/>
      <c r="AD102" s="820"/>
      <c r="AE102" s="820"/>
      <c r="AF102" s="59">
        <f>ROWS(AG90:AG102)</f>
        <v>13</v>
      </c>
      <c r="AG102" s="60" t="str" cm="1">
        <f t="array" ref="AG102">IF(SUMPRODUCT((AJ102:AQ102&lt;&gt;"")*1)=0,"",SUMPRODUCT((AJ102:AQ102&lt;&gt;"")*(LEN(TRIM(SUBSTITUTE(AJ102:AQ102,CHAR(160)," "))) - LEN(SUBSTITUTE(TRIM(SUBSTITUTE(AJ102:AQ102,CHAR(160)," "))," ","")) + 1)) &amp; " mot" &amp; IF(SUMPRODUCT((AJ102:AQ102&lt;&gt;"")*(LEN(TRIM(SUBSTITUTE(AJ102:AQ102,CHAR(160)," "))) - LEN(SUBSTITUTE(TRIM(SUBSTITUTE(AJ102:AQ102,CHAR(160)," "))," ","")) + 1))&gt;1,"s",""))</f>
        <v/>
      </c>
      <c r="AH102" s="795" t="str" cm="1">
        <f t="array" ref="AH102">SUMPRODUCT(--(AJ102:AQ102&lt;&gt;""), LEN(TRIM(SUBSTITUTE(AJ102:AQ102, CHAR(160), "")))) &amp; " Car."</f>
        <v>0 Car.</v>
      </c>
      <c r="AI102" s="71" t="str">
        <f>IF(ISBLANK(AJ102),"",LARGE(AI94:AI101,1)+1)</f>
        <v/>
      </c>
      <c r="AJ102" s="87"/>
      <c r="AK102" s="87"/>
      <c r="AL102" s="87"/>
      <c r="AM102" s="87"/>
      <c r="AN102" s="87"/>
      <c r="AO102" s="87"/>
      <c r="AP102" s="87"/>
      <c r="AQ102" s="87"/>
      <c r="AR102" s="87"/>
      <c r="AS102" s="87"/>
      <c r="AT102" s="87"/>
      <c r="AU102" s="87"/>
      <c r="AV102" s="87"/>
      <c r="AW102" s="89"/>
      <c r="AX102" s="19"/>
      <c r="AY102" s="19"/>
      <c r="AZ102" s="1068">
        <v>74</v>
      </c>
      <c r="BA102" s="1069"/>
      <c r="BB102" s="1282" t="str">
        <f t="shared" si="38"/>
        <v/>
      </c>
      <c r="BC102" s="1283" t="str" cm="1">
        <f t="array" ref="BC102">IF(BJ102="","",IFERROR(_xlfn.TEXTJOIN(" • ",TRUE,_xlfn.UNIQUE(_xlfn._xlws.FILTER("⚠ "&amp;BQ29:BQ489,(BO29:BO489&lt;&gt;"")*ISNUMBER(SEARCH(" "&amp;BO29:BO489&amp;" "," "&amp;BJ102&amp;" "))))),""))</f>
        <v/>
      </c>
      <c r="BD102" s="1070" t="str">
        <f t="shared" si="45"/>
        <v>fruits a coque</v>
      </c>
      <c r="BE102" s="1070" t="str">
        <f t="shared" si="46"/>
        <v>⚠ Gluten</v>
      </c>
      <c r="BF102" s="1070" t="str">
        <f t="shared" si="47"/>
        <v/>
      </c>
      <c r="BG102" s="1070" t="str">
        <f t="shared" si="39"/>
        <v/>
      </c>
      <c r="BH102" s="1070" t="str">
        <f t="shared" si="40"/>
        <v/>
      </c>
      <c r="BI102" s="1070" t="str">
        <f t="shared" si="48"/>
        <v/>
      </c>
      <c r="BJ102" s="1070" t="str">
        <f t="shared" si="41"/>
        <v/>
      </c>
      <c r="BK102" s="1070" t="str">
        <f t="shared" si="49"/>
        <v>fruits a coque</v>
      </c>
      <c r="BL102" s="1070" t="str">
        <f t="shared" si="42"/>
        <v>fruits a coque</v>
      </c>
      <c r="BM102" s="1070" t="str">
        <f t="shared" si="43"/>
        <v>fruits a coque</v>
      </c>
      <c r="BN102" s="1071" t="s">
        <v>930</v>
      </c>
      <c r="BO102" s="1072" t="str">
        <f t="shared" si="44"/>
        <v>fruits à coque</v>
      </c>
      <c r="BP102" s="1073" t="s">
        <v>744</v>
      </c>
      <c r="BQ102" s="1074" t="s">
        <v>908</v>
      </c>
      <c r="BR102" s="996" t="s">
        <v>668</v>
      </c>
      <c r="BZ102" s="1014"/>
      <c r="CA102" s="1014"/>
      <c r="CB102" s="1014"/>
      <c r="CC102" s="1014"/>
      <c r="CD102" s="1014"/>
      <c r="CE102" s="9">
        <v>1</v>
      </c>
    </row>
    <row r="103" spans="2:83" ht="21" customHeight="1">
      <c r="B103" s="1188" t="s">
        <v>931</v>
      </c>
      <c r="C103" s="85"/>
      <c r="D103" s="85"/>
      <c r="E103" s="85"/>
      <c r="F103" s="85"/>
      <c r="G103" s="85"/>
      <c r="H103" s="85"/>
      <c r="J103" s="1838"/>
      <c r="K103" s="1142" t="str">
        <f>IF(TRIM(SUBSTITUTE(R51,CHAR(160),""))="","",R51)</f>
        <v/>
      </c>
      <c r="L103" s="1143" t="str" cm="1">
        <f t="array" ref="L103">IF(ROW()=ROW(L103),K106,INDEX(M103:M116,ROW()-ROW(L103)))</f>
        <v/>
      </c>
      <c r="M103" s="1144" t="str">
        <f>IF(OR(L103="",K105="",K105&lt;=0,N103=""),"",TRIM(MID(L103,LEN(N103)+1+IF(MID(L103,LEN(N103)+1,1)=" ",1,0),99999)))</f>
        <v/>
      </c>
      <c r="N103" s="1143" t="str">
        <f>IF(OR(O103="",O103=0,O103="0"),"",IF(LEN(O103)&lt;=K105,O103,IF(LEN(SUBSTITUTE(P103," ",""))=K105+1,LEFT(O103,K105),LEFT(O103,FIND("§",SUBSTITUTE(P103," ","§",LEN(P103)-LEN(SUBSTITUTE(P103," ",""))))-1))))</f>
        <v/>
      </c>
      <c r="O103" s="1143" t="str">
        <f t="shared" si="33"/>
        <v/>
      </c>
      <c r="P103" s="1143" t="str">
        <f>IF(OR(O103="",O103=0,O103="0"),"",LEFT(O103,K105+1))</f>
        <v/>
      </c>
      <c r="Q103" s="1143"/>
      <c r="R103" s="1186"/>
      <c r="S103" s="1147" t="str">
        <f>IF(LEN(TRIM(T103))&gt;0,MAX(S46:S102)+1,"")</f>
        <v/>
      </c>
      <c r="T103" s="1148"/>
      <c r="U103" s="1186"/>
      <c r="V103" s="1186"/>
      <c r="X103" s="693" t="s">
        <v>6</v>
      </c>
      <c r="Y103" s="1029" t="str">
        <f>Y26</f>
        <v>N NOM DE VOTRE RECETTE | collez la--FAMILLE| Auteur &gt; VOUS</v>
      </c>
      <c r="Z103" s="1030">
        <f>Z26</f>
        <v>1</v>
      </c>
      <c r="AA103" s="1029" t="str">
        <f>AA26</f>
        <v>coupe</v>
      </c>
      <c r="AB103" s="1031" t="str">
        <f>AB26</f>
        <v>Recette mère ► Desserts assiette</v>
      </c>
      <c r="AC103" s="820"/>
      <c r="AD103" s="820"/>
      <c r="AE103" s="820"/>
      <c r="AF103" s="59">
        <f>ROWS(AG90:AG103)</f>
        <v>14</v>
      </c>
      <c r="AG103" s="60" t="str" cm="1">
        <f t="array" ref="AG103">IF(SUMPRODUCT((AJ103:AQ103&lt;&gt;"")*1)=0,"",SUMPRODUCT((AJ103:AQ103&lt;&gt;"")*(LEN(TRIM(SUBSTITUTE(AJ103:AQ103,CHAR(160)," "))) - LEN(SUBSTITUTE(TRIM(SUBSTITUTE(AJ103:AQ103,CHAR(160)," "))," ","")) + 1)) &amp; " mot" &amp; IF(SUMPRODUCT((AJ103:AQ103&lt;&gt;"")*(LEN(TRIM(SUBSTITUTE(AJ103:AQ103,CHAR(160)," "))) - LEN(SUBSTITUTE(TRIM(SUBSTITUTE(AJ103:AQ103,CHAR(160)," "))," ","")) + 1))&gt;1,"s",""))</f>
        <v/>
      </c>
      <c r="AH103" s="795" t="str" cm="1">
        <f t="array" ref="AH103">SUMPRODUCT(--(AJ103:AQ103&lt;&gt;""), LEN(TRIM(SUBSTITUTE(AJ103:AQ103, CHAR(160), "")))) &amp; " Car."</f>
        <v>0 Car.</v>
      </c>
      <c r="AI103" s="71" t="str">
        <f>IF(ISBLANK(AJ103),"",LARGE(AI94:AI102,1)+1)</f>
        <v/>
      </c>
      <c r="AJ103" s="87"/>
      <c r="AK103" s="87"/>
      <c r="AL103" s="87"/>
      <c r="AM103" s="87"/>
      <c r="AN103" s="87"/>
      <c r="AO103" s="87"/>
      <c r="AP103" s="87"/>
      <c r="AQ103" s="87"/>
      <c r="AR103" s="87"/>
      <c r="AS103" s="87"/>
      <c r="AT103" s="87"/>
      <c r="AU103" s="87"/>
      <c r="AV103" s="87"/>
      <c r="AW103" s="89"/>
      <c r="AX103" s="19"/>
      <c r="AY103" s="19"/>
      <c r="AZ103" s="1068">
        <v>75</v>
      </c>
      <c r="BA103" s="1069"/>
      <c r="BB103" s="1282" t="str">
        <f t="shared" si="38"/>
        <v/>
      </c>
      <c r="BC103" s="1283" t="str" cm="1">
        <f t="array" ref="BC103">IF(BJ103="","",IFERROR(_xlfn.TEXTJOIN(" • ",TRUE,_xlfn.UNIQUE(_xlfn._xlws.FILTER("⚠ "&amp;BQ29:BQ489,(BO29:BO489&lt;&gt;"")*ISNUMBER(SEARCH(" "&amp;BO29:BO489&amp;" "," "&amp;BJ103&amp;" "))))),""))</f>
        <v/>
      </c>
      <c r="BD103" s="1070" t="str">
        <f t="shared" si="45"/>
        <v>gateau</v>
      </c>
      <c r="BE103" s="1070" t="str">
        <f t="shared" si="46"/>
        <v>⚠ Gluten</v>
      </c>
      <c r="BF103" s="1070" t="str">
        <f t="shared" si="47"/>
        <v/>
      </c>
      <c r="BG103" s="1070" t="str">
        <f t="shared" si="39"/>
        <v/>
      </c>
      <c r="BH103" s="1070" t="str">
        <f t="shared" si="40"/>
        <v/>
      </c>
      <c r="BI103" s="1070" t="str">
        <f t="shared" si="48"/>
        <v/>
      </c>
      <c r="BJ103" s="1070" t="str">
        <f t="shared" si="41"/>
        <v/>
      </c>
      <c r="BK103" s="1070" t="str">
        <f t="shared" si="49"/>
        <v>gateau</v>
      </c>
      <c r="BL103" s="1070" t="str">
        <f t="shared" si="42"/>
        <v>gateau</v>
      </c>
      <c r="BM103" s="1070" t="str">
        <f t="shared" si="43"/>
        <v>gateau</v>
      </c>
      <c r="BN103" s="1071" t="s">
        <v>932</v>
      </c>
      <c r="BO103" s="1072" t="str">
        <f t="shared" si="44"/>
        <v>gateau</v>
      </c>
      <c r="BP103" s="1073" t="s">
        <v>744</v>
      </c>
      <c r="BQ103" s="1074" t="s">
        <v>908</v>
      </c>
      <c r="BR103" s="996" t="s">
        <v>668</v>
      </c>
      <c r="BZ103" s="1014"/>
      <c r="CA103" s="1014"/>
      <c r="CB103" s="1014"/>
      <c r="CC103" s="1014"/>
      <c r="CD103" s="1014"/>
      <c r="CE103" s="9">
        <v>1</v>
      </c>
    </row>
    <row r="104" spans="2:83" ht="21" customHeight="1">
      <c r="B104" s="1189" t="s">
        <v>933</v>
      </c>
      <c r="C104" s="85"/>
      <c r="D104" s="85"/>
      <c r="E104" s="85"/>
      <c r="F104" s="85"/>
      <c r="G104" s="85"/>
      <c r="H104" s="85"/>
      <c r="J104" s="1838"/>
      <c r="K104" s="1151" t="str">
        <f>TRIM(SUBSTITUTE(SUBSTITUTE(SUBSTITUTE(SUBSTITUTE(SUBSTITUTE(SUBSTITUTE(SUBSTITUTE(SUBSTITUTE(SUBSTITUTE(CLEAN(IF(OR(LEFT(K103,1)="-",LEFT(K103,1)="="),MID(K103,2,99999),K103)),"—","-"),"–","-"),CHAR(160)," "),CHAR(9)," "),CHAR(13)," "),CHAR(10)," ")," "," ")," "," ")," "," "))</f>
        <v/>
      </c>
      <c r="L104" s="1143" t="str" cm="1">
        <f t="array" ref="L104">IF(ROW()=ROW(L103),K106,INDEX(M103:M116,ROW()-ROW(L103)))</f>
        <v/>
      </c>
      <c r="M104" s="1144" t="str">
        <f>IF(OR(L104="",K105="",K105&lt;=0,N104=""),"",TRIM(MID(L104,LEN(N104)+1+IF(MID(L104,LEN(N104)+1,1)=" ",1,0),99999)))</f>
        <v/>
      </c>
      <c r="N104" s="1143" t="str">
        <f>IF(OR(O104="",O104=0,O104="0"),"",IF(LEN(O104)&lt;=K105,O104,IF(LEN(SUBSTITUTE(P104," ",""))=K105+1,LEFT(O104,K105),LEFT(O104,FIND("§",SUBSTITUTE(P104," ","§",LEN(P104)-LEN(SUBSTITUTE(P104," ",""))))-1))))</f>
        <v/>
      </c>
      <c r="O104" s="1143" t="str">
        <f t="shared" si="33"/>
        <v/>
      </c>
      <c r="P104" s="1143" t="str">
        <f>IF(OR(O104="",O104=0,O104="0"),"",LEFT(O104,K105+1))</f>
        <v/>
      </c>
      <c r="Q104" s="1143"/>
      <c r="R104" s="1186"/>
      <c r="S104" s="1147" t="str">
        <f>IF(LEN(TRIM(T104))&gt;0,MAX(S46:S103)+1,"")</f>
        <v/>
      </c>
      <c r="T104" s="1148"/>
      <c r="U104" s="1186"/>
      <c r="V104" s="1186"/>
      <c r="X104" s="693" t="s">
        <v>6</v>
      </c>
      <c r="Y104" s="1029" t="str">
        <f>Y26</f>
        <v>N NOM DE VOTRE RECETTE | collez la--FAMILLE| Auteur &gt; VOUS</v>
      </c>
      <c r="Z104" s="1030">
        <f>Z26</f>
        <v>1</v>
      </c>
      <c r="AA104" s="1029" t="str">
        <f>AA26</f>
        <v>coupe</v>
      </c>
      <c r="AB104" s="1031" t="str">
        <f>AB26</f>
        <v>Recette mère ► Desserts assiette</v>
      </c>
      <c r="AC104" s="820"/>
      <c r="AD104" s="820"/>
      <c r="AE104" s="820"/>
      <c r="AF104" s="59">
        <f>ROWS(AG90:AG104)</f>
        <v>15</v>
      </c>
      <c r="AG104" s="60" t="str" cm="1">
        <f t="array" ref="AG104">IF(SUMPRODUCT((AJ104:AQ104&lt;&gt;"")*1)=0,"",SUMPRODUCT((AJ104:AQ104&lt;&gt;"")*(LEN(TRIM(SUBSTITUTE(AJ104:AQ104,CHAR(160)," "))) - LEN(SUBSTITUTE(TRIM(SUBSTITUTE(AJ104:AQ104,CHAR(160)," "))," ","")) + 1)) &amp; " mot" &amp; IF(SUMPRODUCT((AJ104:AQ104&lt;&gt;"")*(LEN(TRIM(SUBSTITUTE(AJ104:AQ104,CHAR(160)," "))) - LEN(SUBSTITUTE(TRIM(SUBSTITUTE(AJ104:AQ104,CHAR(160)," "))," ","")) + 1))&gt;1,"s",""))</f>
        <v/>
      </c>
      <c r="AH104" s="795" t="str" cm="1">
        <f t="array" ref="AH104">SUMPRODUCT(--(AJ104:AQ104&lt;&gt;""), LEN(TRIM(SUBSTITUTE(AJ104:AQ104, CHAR(160), "")))) &amp; " Car."</f>
        <v>0 Car.</v>
      </c>
      <c r="AI104" s="71" t="str">
        <f>IF(ISBLANK(AJ104),"",LARGE(AI94:AI103,1)+1)</f>
        <v/>
      </c>
      <c r="AJ104" s="87"/>
      <c r="AK104" s="87"/>
      <c r="AL104" s="87"/>
      <c r="AM104" s="87"/>
      <c r="AN104" s="87"/>
      <c r="AO104" s="87"/>
      <c r="AP104" s="87"/>
      <c r="AQ104" s="87"/>
      <c r="AR104" s="87"/>
      <c r="AS104" s="87"/>
      <c r="AT104" s="87"/>
      <c r="AU104" s="87"/>
      <c r="AV104" s="87"/>
      <c r="AW104" s="89"/>
      <c r="AX104" s="19"/>
      <c r="AY104" s="19"/>
      <c r="AZ104" s="1068">
        <v>76</v>
      </c>
      <c r="BA104" s="1069"/>
      <c r="BB104" s="1282" t="str">
        <f t="shared" si="38"/>
        <v/>
      </c>
      <c r="BC104" s="1283" t="str" cm="1">
        <f t="array" ref="BC104">IF(BJ104="","",IFERROR(_xlfn.TEXTJOIN(" • ",TRUE,_xlfn.UNIQUE(_xlfn._xlws.FILTER("⚠ "&amp;BQ29:BQ489,(BO29:BO489&lt;&gt;"")*ISNUMBER(SEARCH(" "&amp;BO29:BO489&amp;" "," "&amp;BJ104&amp;" "))))),""))</f>
        <v/>
      </c>
      <c r="BD104" s="1070" t="str">
        <f t="shared" si="45"/>
        <v>gluten</v>
      </c>
      <c r="BE104" s="1070" t="str">
        <f t="shared" si="46"/>
        <v>⚠ Gluten</v>
      </c>
      <c r="BF104" s="1070" t="str">
        <f t="shared" si="47"/>
        <v/>
      </c>
      <c r="BG104" s="1070" t="str">
        <f t="shared" si="39"/>
        <v/>
      </c>
      <c r="BH104" s="1070" t="str">
        <f t="shared" si="40"/>
        <v/>
      </c>
      <c r="BI104" s="1070" t="str">
        <f t="shared" si="48"/>
        <v/>
      </c>
      <c r="BJ104" s="1070" t="str">
        <f t="shared" si="41"/>
        <v/>
      </c>
      <c r="BK104" s="1070" t="str">
        <f t="shared" si="49"/>
        <v>gluten</v>
      </c>
      <c r="BL104" s="1070" t="str">
        <f t="shared" si="42"/>
        <v>gluten</v>
      </c>
      <c r="BM104" s="1070" t="str">
        <f t="shared" si="43"/>
        <v>gluten</v>
      </c>
      <c r="BN104" s="1071" t="s">
        <v>934</v>
      </c>
      <c r="BO104" s="1072" t="str">
        <f t="shared" si="44"/>
        <v>gluten</v>
      </c>
      <c r="BP104" s="1073" t="s">
        <v>744</v>
      </c>
      <c r="BQ104" s="1074" t="s">
        <v>908</v>
      </c>
      <c r="BR104" s="996" t="s">
        <v>668</v>
      </c>
      <c r="BZ104" s="1014"/>
      <c r="CA104" s="1014"/>
      <c r="CB104" s="1014"/>
      <c r="CC104" s="1014"/>
      <c r="CD104" s="1014"/>
      <c r="CE104" s="9">
        <v>1</v>
      </c>
    </row>
    <row r="105" spans="2:83" ht="21" customHeight="1">
      <c r="B105" s="1189" t="s">
        <v>935</v>
      </c>
      <c r="C105" s="85"/>
      <c r="D105" s="85"/>
      <c r="E105" s="85"/>
      <c r="F105" s="85"/>
      <c r="G105" s="85"/>
      <c r="H105" s="85"/>
      <c r="J105" s="1838"/>
      <c r="K105" s="1152">
        <f>K44</f>
        <v>120</v>
      </c>
      <c r="L105" s="1143" t="str" cm="1">
        <f t="array" ref="L105">IF(ROW()=ROW(L103),K106,INDEX(M103:M116,ROW()-ROW(L103)))</f>
        <v/>
      </c>
      <c r="M105" s="1144" t="str">
        <f>IF(OR(L105="",K105="",K105&lt;=0,N105=""),"",TRIM(MID(L105,LEN(N105)+1+IF(MID(L105,LEN(N105)+1,1)=" ",1,0),99999)))</f>
        <v/>
      </c>
      <c r="N105" s="1143" t="str">
        <f>IF(OR(O105="",O105=0,O105="0"),"",IF(LEN(O105)&lt;=K105,O105,IF(LEN(SUBSTITUTE(P105," ",""))=K105+1,LEFT(O105,K105),LEFT(O105,FIND("§",SUBSTITUTE(P105," ","§",LEN(P105)-LEN(SUBSTITUTE(P105," ",""))))-1))))</f>
        <v/>
      </c>
      <c r="O105" s="1143" t="str">
        <f t="shared" si="33"/>
        <v/>
      </c>
      <c r="P105" s="1143" t="str">
        <f>IF(OR(O105="",O105=0,O105="0"),"",LEFT(O105,K105+1))</f>
        <v/>
      </c>
      <c r="Q105" s="1143"/>
      <c r="R105" s="1186"/>
      <c r="S105" s="1147" t="str">
        <f>IF(LEN(TRIM(T105))&gt;0,MAX(S46:S104)+1,"")</f>
        <v/>
      </c>
      <c r="T105" s="1148"/>
      <c r="U105" s="1186"/>
      <c r="V105" s="1186"/>
      <c r="X105" s="693" t="s">
        <v>6</v>
      </c>
      <c r="Y105" s="1029" t="str">
        <f>Y26</f>
        <v>N NOM DE VOTRE RECETTE | collez la--FAMILLE| Auteur &gt; VOUS</v>
      </c>
      <c r="Z105" s="1030">
        <f>Z26</f>
        <v>1</v>
      </c>
      <c r="AA105" s="1029" t="str">
        <f>AA26</f>
        <v>coupe</v>
      </c>
      <c r="AB105" s="1031" t="str">
        <f>AB26</f>
        <v>Recette mère ► Desserts assiette</v>
      </c>
      <c r="AC105" s="820"/>
      <c r="AD105" s="820"/>
      <c r="AE105" s="820"/>
      <c r="AF105" s="59">
        <f>ROWS(AG90:AG105)</f>
        <v>16</v>
      </c>
      <c r="AG105" s="60" t="str" cm="1">
        <f t="array" ref="AG105">IF(SUMPRODUCT((AJ105:AQ105&lt;&gt;"")*1)=0,"",SUMPRODUCT((AJ105:AQ105&lt;&gt;"")*(LEN(TRIM(SUBSTITUTE(AJ105:AQ105,CHAR(160)," "))) - LEN(SUBSTITUTE(TRIM(SUBSTITUTE(AJ105:AQ105,CHAR(160)," "))," ","")) + 1)) &amp; " mot" &amp; IF(SUMPRODUCT((AJ105:AQ105&lt;&gt;"")*(LEN(TRIM(SUBSTITUTE(AJ105:AQ105,CHAR(160)," "))) - LEN(SUBSTITUTE(TRIM(SUBSTITUTE(AJ105:AQ105,CHAR(160)," "))," ","")) + 1))&gt;1,"s",""))</f>
        <v/>
      </c>
      <c r="AH105" s="795" t="str" cm="1">
        <f t="array" ref="AH105">SUMPRODUCT(--(AJ105:AQ105&lt;&gt;""), LEN(TRIM(SUBSTITUTE(AJ105:AQ105, CHAR(160), "")))) &amp; " Car."</f>
        <v>0 Car.</v>
      </c>
      <c r="AI105" s="71" t="str">
        <f>IF(ISBLANK(AJ105),"",LARGE(AI94:AI104,1)+1)</f>
        <v/>
      </c>
      <c r="AJ105" s="87"/>
      <c r="AK105" s="87"/>
      <c r="AL105" s="87"/>
      <c r="AM105" s="87"/>
      <c r="AN105" s="87"/>
      <c r="AO105" s="87"/>
      <c r="AP105" s="87"/>
      <c r="AQ105" s="87"/>
      <c r="AR105" s="87"/>
      <c r="AS105" s="87"/>
      <c r="AT105" s="87"/>
      <c r="AU105" s="87"/>
      <c r="AV105" s="87"/>
      <c r="AW105" s="89"/>
      <c r="AX105" s="19"/>
      <c r="AY105" s="19"/>
      <c r="AZ105" s="1068">
        <v>77</v>
      </c>
      <c r="BA105" s="1069"/>
      <c r="BB105" s="1282" t="str">
        <f t="shared" si="38"/>
        <v/>
      </c>
      <c r="BC105" s="1283" t="str" cm="1">
        <f t="array" ref="BC105">IF(BJ105="","",IFERROR(_xlfn.TEXTJOIN(" • ",TRUE,_xlfn.UNIQUE(_xlfn._xlws.FILTER("⚠ "&amp;BQ29:BQ489,(BO29:BO489&lt;&gt;"")*ISNUMBER(SEARCH(" "&amp;BO29:BO489&amp;" "," "&amp;BJ105&amp;" "))))),""))</f>
        <v/>
      </c>
      <c r="BD105" s="1070" t="str">
        <f t="shared" si="45"/>
        <v>kamut</v>
      </c>
      <c r="BE105" s="1070" t="str">
        <f t="shared" si="46"/>
        <v>⚠ Gluten</v>
      </c>
      <c r="BF105" s="1070" t="str">
        <f t="shared" si="47"/>
        <v/>
      </c>
      <c r="BG105" s="1070" t="str">
        <f t="shared" si="39"/>
        <v/>
      </c>
      <c r="BH105" s="1070" t="str">
        <f t="shared" si="40"/>
        <v/>
      </c>
      <c r="BI105" s="1070" t="str">
        <f t="shared" si="48"/>
        <v/>
      </c>
      <c r="BJ105" s="1070" t="str">
        <f t="shared" si="41"/>
        <v/>
      </c>
      <c r="BK105" s="1070" t="str">
        <f t="shared" si="49"/>
        <v>kamut</v>
      </c>
      <c r="BL105" s="1070" t="str">
        <f t="shared" si="42"/>
        <v>kamut</v>
      </c>
      <c r="BM105" s="1070" t="str">
        <f t="shared" si="43"/>
        <v>kamut</v>
      </c>
      <c r="BN105" s="1071" t="s">
        <v>936</v>
      </c>
      <c r="BO105" s="1072" t="str">
        <f t="shared" si="44"/>
        <v>kamut</v>
      </c>
      <c r="BP105" s="1073" t="s">
        <v>744</v>
      </c>
      <c r="BQ105" s="1074" t="s">
        <v>908</v>
      </c>
      <c r="BR105" s="996" t="s">
        <v>668</v>
      </c>
      <c r="BZ105" s="1014"/>
      <c r="CA105" s="1014"/>
      <c r="CB105" s="1014"/>
      <c r="CC105" s="1014"/>
      <c r="CD105" s="1014"/>
      <c r="CE105" s="9">
        <v>1</v>
      </c>
    </row>
    <row r="106" spans="2:83" ht="21" customHeight="1">
      <c r="B106" s="1189"/>
      <c r="C106" s="85"/>
      <c r="D106" s="85"/>
      <c r="E106" s="85"/>
      <c r="F106" s="85"/>
      <c r="G106" s="85"/>
      <c r="H106" s="85"/>
      <c r="J106" s="1838"/>
      <c r="K106" s="1151" t="str">
        <f>IF(UPPER(TRIM(K45))="X",K110,K104)</f>
        <v/>
      </c>
      <c r="L106" s="1143" t="str" cm="1">
        <f t="array" ref="L106">IF(ROW()=ROW(L103),K106,INDEX(M103:M116,ROW()-ROW(L103)))</f>
        <v/>
      </c>
      <c r="M106" s="1144" t="str">
        <f>IF(OR(L106="",K105="",K105&lt;=0,N106=""),"",TRIM(MID(L106,LEN(N106)+1+IF(MID(L106,LEN(N106)+1,1)=" ",1,0),99999)))</f>
        <v/>
      </c>
      <c r="N106" s="1143" t="str">
        <f>IF(OR(O106="",O106=0,O106="0"),"",IF(LEN(O106)&lt;=K105,O106,IF(LEN(SUBSTITUTE(P106," ",""))=K105+1,LEFT(O106,K105),LEFT(O106,FIND("§",SUBSTITUTE(P106," ","§",LEN(P106)-LEN(SUBSTITUTE(P106," ",""))))-1))))</f>
        <v/>
      </c>
      <c r="O106" s="1143" t="str">
        <f t="shared" si="33"/>
        <v/>
      </c>
      <c r="P106" s="1143" t="str">
        <f>IF(OR(O106="",O106=0,O106="0"),"",LEFT(O106,K105+1))</f>
        <v/>
      </c>
      <c r="Q106" s="1143"/>
      <c r="R106" s="1186"/>
      <c r="S106" s="1147" t="str">
        <f>IF(LEN(TRIM(T106))&gt;0,MAX(S46:S105)+1,"")</f>
        <v/>
      </c>
      <c r="T106" s="1148"/>
      <c r="U106" s="1186"/>
      <c r="V106" s="1186"/>
      <c r="X106" s="693" t="s">
        <v>6</v>
      </c>
      <c r="Y106" s="1029" t="str">
        <f>Y26</f>
        <v>N NOM DE VOTRE RECETTE | collez la--FAMILLE| Auteur &gt; VOUS</v>
      </c>
      <c r="Z106" s="1030">
        <f>Z26</f>
        <v>1</v>
      </c>
      <c r="AA106" s="1029" t="str">
        <f>AA26</f>
        <v>coupe</v>
      </c>
      <c r="AB106" s="1031" t="str">
        <f>AB26</f>
        <v>Recette mère ► Desserts assiette</v>
      </c>
      <c r="AC106" s="820"/>
      <c r="AD106" s="820"/>
      <c r="AE106" s="820"/>
      <c r="AF106" s="59">
        <f>ROWS(AG90:AG106)</f>
        <v>17</v>
      </c>
      <c r="AG106" s="60" t="str" cm="1">
        <f t="array" ref="AG106">IF(SUMPRODUCT((AJ106:AQ106&lt;&gt;"")*1)=0,"",SUMPRODUCT((AJ106:AQ106&lt;&gt;"")*(LEN(TRIM(SUBSTITUTE(AJ106:AQ106,CHAR(160)," "))) - LEN(SUBSTITUTE(TRIM(SUBSTITUTE(AJ106:AQ106,CHAR(160)," "))," ","")) + 1)) &amp; " mot" &amp; IF(SUMPRODUCT((AJ106:AQ106&lt;&gt;"")*(LEN(TRIM(SUBSTITUTE(AJ106:AQ106,CHAR(160)," "))) - LEN(SUBSTITUTE(TRIM(SUBSTITUTE(AJ106:AQ106,CHAR(160)," "))," ","")) + 1))&gt;1,"s",""))</f>
        <v/>
      </c>
      <c r="AH106" s="795" t="str" cm="1">
        <f t="array" ref="AH106">SUMPRODUCT(--(AJ106:AQ106&lt;&gt;""), LEN(TRIM(SUBSTITUTE(AJ106:AQ106, CHAR(160), "")))) &amp; " Car."</f>
        <v>0 Car.</v>
      </c>
      <c r="AI106" s="71" t="str">
        <f>IF(ISBLANK(AJ106),"",LARGE(AI94:AI105,1)+1)</f>
        <v/>
      </c>
      <c r="AJ106" s="87"/>
      <c r="AK106" s="87"/>
      <c r="AL106" s="87"/>
      <c r="AM106" s="87"/>
      <c r="AN106" s="87"/>
      <c r="AO106" s="87"/>
      <c r="AP106" s="87"/>
      <c r="AQ106" s="87"/>
      <c r="AR106" s="87"/>
      <c r="AS106" s="87"/>
      <c r="AT106" s="87"/>
      <c r="AU106" s="87"/>
      <c r="AV106" s="87"/>
      <c r="AW106" s="89"/>
      <c r="AX106" s="19"/>
      <c r="AY106" s="19"/>
      <c r="AZ106" s="1068">
        <v>78</v>
      </c>
      <c r="BA106" s="1069"/>
      <c r="BB106" s="1282" t="str">
        <f t="shared" si="38"/>
        <v/>
      </c>
      <c r="BC106" s="1283" t="str" cm="1">
        <f t="array" ref="BC106">IF(BJ106="","",IFERROR(_xlfn.TEXTJOIN(" • ",TRUE,_xlfn.UNIQUE(_xlfn._xlws.FILTER("⚠ "&amp;BQ29:BQ489,(BO29:BO489&lt;&gt;"")*ISNUMBER(SEARCH(" "&amp;BO29:BO489&amp;" "," "&amp;BJ106&amp;" "))))),""))</f>
        <v/>
      </c>
      <c r="BD106" s="1070" t="str">
        <f t="shared" si="45"/>
        <v>malt</v>
      </c>
      <c r="BE106" s="1070" t="str">
        <f t="shared" si="46"/>
        <v>⚠ Gluten</v>
      </c>
      <c r="BF106" s="1070" t="str">
        <f t="shared" si="47"/>
        <v/>
      </c>
      <c r="BG106" s="1070" t="str">
        <f t="shared" si="39"/>
        <v/>
      </c>
      <c r="BH106" s="1070" t="str">
        <f t="shared" si="40"/>
        <v/>
      </c>
      <c r="BI106" s="1070" t="str">
        <f t="shared" si="48"/>
        <v/>
      </c>
      <c r="BJ106" s="1070" t="str">
        <f t="shared" si="41"/>
        <v/>
      </c>
      <c r="BK106" s="1070" t="str">
        <f t="shared" si="49"/>
        <v>malt</v>
      </c>
      <c r="BL106" s="1070" t="str">
        <f t="shared" si="42"/>
        <v>malt</v>
      </c>
      <c r="BM106" s="1070" t="str">
        <f t="shared" si="43"/>
        <v>malt</v>
      </c>
      <c r="BN106" s="1071" t="s">
        <v>937</v>
      </c>
      <c r="BO106" s="1072" t="str">
        <f t="shared" si="44"/>
        <v>malt</v>
      </c>
      <c r="BP106" s="1073" t="s">
        <v>744</v>
      </c>
      <c r="BQ106" s="1074" t="s">
        <v>908</v>
      </c>
      <c r="BR106" s="996" t="s">
        <v>668</v>
      </c>
      <c r="BZ106" s="1014"/>
      <c r="CA106" s="1014"/>
      <c r="CB106" s="1014"/>
      <c r="CC106" s="1014"/>
      <c r="CD106" s="1014"/>
      <c r="CE106" s="9">
        <v>1</v>
      </c>
    </row>
    <row r="107" spans="2:83" ht="21" customHeight="1">
      <c r="B107" s="1187" t="s">
        <v>938</v>
      </c>
      <c r="C107" s="85"/>
      <c r="D107" s="85"/>
      <c r="E107" s="85"/>
      <c r="F107" s="85"/>
      <c r="G107" s="85"/>
      <c r="H107" s="85"/>
      <c r="J107" s="1838"/>
      <c r="K107" s="1155" t="str">
        <f>TRIM(SUBSTITUTE(SUBSTITUTE(SUBSTITUTE(SUBSTITUTE(SUBSTITUTE(SUBSTITUTE(SUBSTITUTE(SUBSTITUTE(SUBSTITUTE(SUBSTITUTE(K104,","," "),";"," "),":"," "),"!"," "),"?"," "),"…"," "),"»"," "),"«"," "),"/"," "),"."," "))</f>
        <v/>
      </c>
      <c r="L107" s="1143" t="str" cm="1">
        <f t="array" ref="L107">IF(ROW()=ROW(L103),K106,INDEX(M103:M116,ROW()-ROW(L103)))</f>
        <v/>
      </c>
      <c r="M107" s="1144" t="str">
        <f>IF(OR(L107="",K105="",K105&lt;=0,N107=""),"",TRIM(MID(L107,LEN(N107)+1+IF(MID(L107,LEN(N107)+1,1)=" ",1,0),99999)))</f>
        <v/>
      </c>
      <c r="N107" s="1143" t="str">
        <f>IF(OR(O107="",O107=0,O107="0"),"",IF(LEN(O107)&lt;=K105,O107,IF(LEN(SUBSTITUTE(P107," ",""))=K105+1,LEFT(O107,K105),LEFT(O107,FIND("§",SUBSTITUTE(P107," ","§",LEN(P107)-LEN(SUBSTITUTE(P107," ",""))))-1))))</f>
        <v/>
      </c>
      <c r="O107" s="1143" t="str">
        <f t="shared" si="33"/>
        <v/>
      </c>
      <c r="P107" s="1143" t="str">
        <f>IF(OR(O107="",O107=0,O107="0"),"",LEFT(O107,K105+1))</f>
        <v/>
      </c>
      <c r="Q107" s="1143"/>
      <c r="R107" s="1186"/>
      <c r="S107" s="1147" t="str">
        <f>IF(LEN(TRIM(T107))&gt;0,MAX(S46:S106)+1,"")</f>
        <v/>
      </c>
      <c r="T107" s="1148"/>
      <c r="U107" s="1186"/>
      <c r="V107" s="1186"/>
      <c r="X107" s="693" t="s">
        <v>6</v>
      </c>
      <c r="Y107" s="1029" t="str">
        <f>Y26</f>
        <v>N NOM DE VOTRE RECETTE | collez la--FAMILLE| Auteur &gt; VOUS</v>
      </c>
      <c r="Z107" s="1030">
        <f>Z26</f>
        <v>1</v>
      </c>
      <c r="AA107" s="1029" t="str">
        <f>AA26</f>
        <v>coupe</v>
      </c>
      <c r="AB107" s="1031" t="str">
        <f>AB26</f>
        <v>Recette mère ► Desserts assiette</v>
      </c>
      <c r="AC107" s="820"/>
      <c r="AD107" s="820"/>
      <c r="AE107" s="820"/>
      <c r="AF107" s="59">
        <f>ROWS(AG90:AG107)</f>
        <v>18</v>
      </c>
      <c r="AG107" s="60" t="str" cm="1">
        <f t="array" ref="AG107">IF(SUMPRODUCT((AJ107:AQ107&lt;&gt;"")*1)=0,"",SUMPRODUCT((AJ107:AQ107&lt;&gt;"")*(LEN(TRIM(SUBSTITUTE(AJ107:AQ107,CHAR(160)," "))) - LEN(SUBSTITUTE(TRIM(SUBSTITUTE(AJ107:AQ107,CHAR(160)," "))," ","")) + 1)) &amp; " mot" &amp; IF(SUMPRODUCT((AJ107:AQ107&lt;&gt;"")*(LEN(TRIM(SUBSTITUTE(AJ107:AQ107,CHAR(160)," "))) - LEN(SUBSTITUTE(TRIM(SUBSTITUTE(AJ107:AQ107,CHAR(160)," "))," ","")) + 1))&gt;1,"s",""))</f>
        <v/>
      </c>
      <c r="AH107" s="795" t="str" cm="1">
        <f t="array" ref="AH107">SUMPRODUCT(--(AJ107:AQ107&lt;&gt;""), LEN(TRIM(SUBSTITUTE(AJ107:AQ107, CHAR(160), "")))) &amp; " Car."</f>
        <v>0 Car.</v>
      </c>
      <c r="AI107" s="71" t="str">
        <f>IF(ISBLANK(AJ107),"",LARGE(AI94:AI106,1)+1)</f>
        <v/>
      </c>
      <c r="AJ107" s="87"/>
      <c r="AK107" s="87"/>
      <c r="AL107" s="87"/>
      <c r="AM107" s="87"/>
      <c r="AN107" s="87"/>
      <c r="AO107" s="87"/>
      <c r="AP107" s="87"/>
      <c r="AQ107" s="87"/>
      <c r="AR107" s="87"/>
      <c r="AS107" s="87"/>
      <c r="AT107" s="87"/>
      <c r="AU107" s="87"/>
      <c r="AV107" s="87"/>
      <c r="AW107" s="89"/>
      <c r="AX107" s="19"/>
      <c r="AY107" s="19"/>
      <c r="AZ107" s="1068">
        <v>79</v>
      </c>
      <c r="BA107" s="1069"/>
      <c r="BB107" s="1282" t="str">
        <f t="shared" si="38"/>
        <v/>
      </c>
      <c r="BC107" s="1283" t="str" cm="1">
        <f t="array" ref="BC107">IF(BJ107="","",IFERROR(_xlfn.TEXTJOIN(" • ",TRUE,_xlfn.UNIQUE(_xlfn._xlws.FILTER("⚠ "&amp;BQ29:BQ489,(BO29:BO489&lt;&gt;"")*ISNUMBER(SEARCH(" "&amp;BO29:BO489&amp;" "," "&amp;BJ107&amp;" "))))),""))</f>
        <v/>
      </c>
      <c r="BD107" s="1070" t="str">
        <f t="shared" si="45"/>
        <v>nouilles</v>
      </c>
      <c r="BE107" s="1070" t="str">
        <f t="shared" si="46"/>
        <v>⚠ Gluten</v>
      </c>
      <c r="BF107" s="1070" t="str">
        <f t="shared" si="47"/>
        <v/>
      </c>
      <c r="BG107" s="1070" t="str">
        <f t="shared" si="39"/>
        <v/>
      </c>
      <c r="BH107" s="1070" t="str">
        <f t="shared" si="40"/>
        <v/>
      </c>
      <c r="BI107" s="1070" t="str">
        <f t="shared" si="48"/>
        <v/>
      </c>
      <c r="BJ107" s="1070" t="str">
        <f t="shared" si="41"/>
        <v/>
      </c>
      <c r="BK107" s="1070" t="str">
        <f t="shared" si="49"/>
        <v>nouilles</v>
      </c>
      <c r="BL107" s="1070" t="str">
        <f t="shared" si="42"/>
        <v>nouilles</v>
      </c>
      <c r="BM107" s="1070" t="str">
        <f t="shared" si="43"/>
        <v>nouilles</v>
      </c>
      <c r="BN107" s="1071" t="s">
        <v>939</v>
      </c>
      <c r="BO107" s="1072" t="str">
        <f t="shared" si="44"/>
        <v>nouilles</v>
      </c>
      <c r="BP107" s="1073" t="s">
        <v>744</v>
      </c>
      <c r="BQ107" s="1074" t="s">
        <v>908</v>
      </c>
      <c r="BR107" s="996" t="s">
        <v>668</v>
      </c>
      <c r="BZ107" s="1014"/>
      <c r="CA107" s="1014"/>
      <c r="CB107" s="1014"/>
      <c r="CC107" s="1014"/>
      <c r="CD107" s="1014"/>
      <c r="CE107" s="9">
        <v>1</v>
      </c>
    </row>
    <row r="108" spans="2:83" ht="21" customHeight="1">
      <c r="B108" s="1189" t="s">
        <v>940</v>
      </c>
      <c r="C108" s="85"/>
      <c r="D108" s="85"/>
      <c r="E108" s="85"/>
      <c r="F108" s="85"/>
      <c r="G108" s="85"/>
      <c r="H108" s="85"/>
      <c r="J108" s="1838"/>
      <c r="K108" s="1143" t="str">
        <f>TRIM(SUBSTITUTE(SUBSTITUTE(SUBSTITUTE(SUBSTITUTE(SUBSTITUTE(SUBSTITUTE(SUBSTITUTE(SUBSTITUTE(K107,"("," "),")"," "),CHAR(34)," "),"-"," "),"_"," "),"&lt;"," "),"&gt;"," "),"="," "))</f>
        <v/>
      </c>
      <c r="L108" s="1143" t="str" cm="1">
        <f t="array" ref="L108">IF(ROW()=ROW(L103),K106,INDEX(M103:M116,ROW()-ROW(L103)))</f>
        <v/>
      </c>
      <c r="M108" s="1144" t="str">
        <f>IF(OR(L108="",K105="",K105&lt;=0,N108=""),"",TRIM(MID(L108,LEN(N108)+1+IF(MID(L108,LEN(N108)+1,1)=" ",1,0),99999)))</f>
        <v/>
      </c>
      <c r="N108" s="1143" t="str">
        <f>IF(OR(O108="",O108=0,O108="0"),"",IF(LEN(O108)&lt;=K105,O108,IF(LEN(SUBSTITUTE(P108," ",""))=K105+1,LEFT(O108,K105),LEFT(O108,FIND("§",SUBSTITUTE(P108," ","§",LEN(P108)-LEN(SUBSTITUTE(P108," ",""))))-1))))</f>
        <v/>
      </c>
      <c r="O108" s="1143" t="str">
        <f t="shared" si="33"/>
        <v/>
      </c>
      <c r="P108" s="1143" t="str">
        <f>IF(OR(O108="",O108=0,O108="0"),"",LEFT(O108,K105+1))</f>
        <v/>
      </c>
      <c r="Q108" s="1143"/>
      <c r="R108" s="1186"/>
      <c r="S108" s="1147" t="str">
        <f>IF(LEN(TRIM(T108))&gt;0,MAX(S46:S107)+1,"")</f>
        <v/>
      </c>
      <c r="T108" s="1148"/>
      <c r="U108" s="1186"/>
      <c r="V108" s="1186"/>
      <c r="X108" s="693" t="s">
        <v>6</v>
      </c>
      <c r="Y108" s="1029" t="str">
        <f>Y26</f>
        <v>N NOM DE VOTRE RECETTE | collez la--FAMILLE| Auteur &gt; VOUS</v>
      </c>
      <c r="Z108" s="1030">
        <f>Z26</f>
        <v>1</v>
      </c>
      <c r="AA108" s="1029" t="str">
        <f>AA26</f>
        <v>coupe</v>
      </c>
      <c r="AB108" s="1031" t="str">
        <f>AB26</f>
        <v>Recette mère ► Desserts assiette</v>
      </c>
      <c r="AC108" s="820"/>
      <c r="AD108" s="820"/>
      <c r="AE108" s="820"/>
      <c r="AF108" s="59">
        <f>ROWS(AG90:AG108)</f>
        <v>19</v>
      </c>
      <c r="AG108" s="60" t="str" cm="1">
        <f t="array" ref="AG108">IF(SUMPRODUCT((AJ108:AQ108&lt;&gt;"")*1)=0,"",SUMPRODUCT((AJ108:AQ108&lt;&gt;"")*(LEN(TRIM(SUBSTITUTE(AJ108:AQ108,CHAR(160)," "))) - LEN(SUBSTITUTE(TRIM(SUBSTITUTE(AJ108:AQ108,CHAR(160)," "))," ","")) + 1)) &amp; " mot" &amp; IF(SUMPRODUCT((AJ108:AQ108&lt;&gt;"")*(LEN(TRIM(SUBSTITUTE(AJ108:AQ108,CHAR(160)," "))) - LEN(SUBSTITUTE(TRIM(SUBSTITUTE(AJ108:AQ108,CHAR(160)," "))," ","")) + 1))&gt;1,"s",""))</f>
        <v/>
      </c>
      <c r="AH108" s="795" t="str" cm="1">
        <f t="array" ref="AH108">SUMPRODUCT(--(AJ108:AQ108&lt;&gt;""), LEN(TRIM(SUBSTITUTE(AJ108:AQ108, CHAR(160), "")))) &amp; " Car."</f>
        <v>0 Car.</v>
      </c>
      <c r="AI108" s="71" t="str">
        <f>IF(ISBLANK(AJ108),"",LARGE(AI94:AI107,1)+1)</f>
        <v/>
      </c>
      <c r="AJ108" s="87"/>
      <c r="AK108" s="87"/>
      <c r="AL108" s="87"/>
      <c r="AM108" s="87"/>
      <c r="AN108" s="87"/>
      <c r="AO108" s="87"/>
      <c r="AP108" s="87"/>
      <c r="AQ108" s="87"/>
      <c r="AR108" s="87"/>
      <c r="AS108" s="87"/>
      <c r="AT108" s="87"/>
      <c r="AU108" s="87"/>
      <c r="AV108" s="87"/>
      <c r="AW108" s="89"/>
      <c r="AX108" s="19"/>
      <c r="AY108" s="19"/>
      <c r="AZ108" s="1068">
        <v>80</v>
      </c>
      <c r="BA108" s="1069"/>
      <c r="BB108" s="1282" t="str">
        <f t="shared" si="38"/>
        <v/>
      </c>
      <c r="BC108" s="1283" t="str" cm="1">
        <f t="array" ref="BC108">IF(BJ108="","",IFERROR(_xlfn.TEXTJOIN(" • ",TRUE,_xlfn.UNIQUE(_xlfn._xlws.FILTER("⚠ "&amp;BQ29:BQ489,(BO29:BO489&lt;&gt;"")*ISNUMBER(SEARCH(" "&amp;BO29:BO489&amp;" "," "&amp;BJ108&amp;" "))))),""))</f>
        <v/>
      </c>
      <c r="BD108" s="1070" t="str">
        <f t="shared" si="45"/>
        <v>oats</v>
      </c>
      <c r="BE108" s="1070" t="str">
        <f t="shared" si="46"/>
        <v>⚠ Gluten</v>
      </c>
      <c r="BF108" s="1070" t="str">
        <f t="shared" si="47"/>
        <v/>
      </c>
      <c r="BG108" s="1070" t="str">
        <f t="shared" si="39"/>
        <v/>
      </c>
      <c r="BH108" s="1070" t="str">
        <f t="shared" si="40"/>
        <v/>
      </c>
      <c r="BI108" s="1070" t="str">
        <f t="shared" si="48"/>
        <v/>
      </c>
      <c r="BJ108" s="1070" t="str">
        <f t="shared" si="41"/>
        <v/>
      </c>
      <c r="BK108" s="1070" t="str">
        <f t="shared" si="49"/>
        <v>oats</v>
      </c>
      <c r="BL108" s="1070" t="str">
        <f t="shared" si="42"/>
        <v>oats</v>
      </c>
      <c r="BM108" s="1070" t="str">
        <f t="shared" si="43"/>
        <v>oats</v>
      </c>
      <c r="BN108" s="1071" t="s">
        <v>941</v>
      </c>
      <c r="BO108" s="1072" t="str">
        <f t="shared" si="44"/>
        <v>oats</v>
      </c>
      <c r="BP108" s="1073" t="s">
        <v>744</v>
      </c>
      <c r="BQ108" s="1074" t="s">
        <v>908</v>
      </c>
      <c r="BR108" s="996" t="s">
        <v>668</v>
      </c>
      <c r="BZ108" s="1014"/>
      <c r="CA108" s="1014"/>
      <c r="CB108" s="1014"/>
      <c r="CC108" s="1014"/>
      <c r="CD108" s="1014"/>
      <c r="CE108" s="9">
        <v>1</v>
      </c>
    </row>
    <row r="109" spans="2:83" ht="21" customHeight="1">
      <c r="B109" s="85"/>
      <c r="C109" s="85"/>
      <c r="D109" s="85"/>
      <c r="E109" s="85"/>
      <c r="F109" s="85"/>
      <c r="G109" s="85"/>
      <c r="H109" s="85"/>
      <c r="J109" s="1838"/>
      <c r="K109" s="1151" t="str">
        <f>TRIM(SUBSTITUTE(SUBSTITUTE(SUBSTITUTE(SUBSTITUTE(K108,"►"," "),"▼"," "),"▲"," "),"◄"," "))</f>
        <v/>
      </c>
      <c r="L109" s="1143" t="str" cm="1">
        <f t="array" ref="L109">IF(ROW()=ROW(L103),K106,INDEX(M103:M116,ROW()-ROW(L103)))</f>
        <v/>
      </c>
      <c r="M109" s="1144" t="str">
        <f>IF(OR(L109="",K105="",K105&lt;=0,N109=""),"",TRIM(MID(L109,LEN(N109)+1+IF(MID(L109,LEN(N109)+1,1)=" ",1,0),99999)))</f>
        <v/>
      </c>
      <c r="N109" s="1143" t="str">
        <f>IF(OR(O109="",O109=0,O109="0"),"",IF(LEN(O109)&lt;=K105,O109,IF(LEN(SUBSTITUTE(P109," ",""))=K105+1,LEFT(O109,K105),LEFT(O109,FIND("§",SUBSTITUTE(P109," ","§",LEN(P109)-LEN(SUBSTITUTE(P109," ",""))))-1))))</f>
        <v/>
      </c>
      <c r="O109" s="1143" t="str">
        <f t="shared" si="33"/>
        <v/>
      </c>
      <c r="P109" s="1143" t="str">
        <f>IF(OR(O109="",O109=0,O109="0"),"",LEFT(O109,K105+1))</f>
        <v/>
      </c>
      <c r="Q109" s="1143"/>
      <c r="R109" s="1186"/>
      <c r="S109" s="1147" t="str">
        <f>IF(LEN(TRIM(T109))&gt;0,MAX(S46:S108)+1,"")</f>
        <v/>
      </c>
      <c r="T109" s="1148"/>
      <c r="U109" s="1186"/>
      <c r="V109" s="1186"/>
      <c r="X109" s="693" t="s">
        <v>6</v>
      </c>
      <c r="Y109" s="1029" t="str">
        <f>Y26</f>
        <v>N NOM DE VOTRE RECETTE | collez la--FAMILLE| Auteur &gt; VOUS</v>
      </c>
      <c r="Z109" s="1030">
        <f>Z26</f>
        <v>1</v>
      </c>
      <c r="AA109" s="1029" t="str">
        <f>AA26</f>
        <v>coupe</v>
      </c>
      <c r="AB109" s="1031" t="str">
        <f>AB26</f>
        <v>Recette mère ► Desserts assiette</v>
      </c>
      <c r="AC109" s="820"/>
      <c r="AD109" s="820"/>
      <c r="AE109" s="820"/>
      <c r="AF109" s="59">
        <f>ROWS(AG90:AG109)</f>
        <v>20</v>
      </c>
      <c r="AG109" s="60" t="str" cm="1">
        <f t="array" ref="AG109">IF(SUMPRODUCT((AJ109:AQ109&lt;&gt;"")*1)=0,"",SUMPRODUCT((AJ109:AQ109&lt;&gt;"")*(LEN(TRIM(SUBSTITUTE(AJ109:AQ109,CHAR(160)," "))) - LEN(SUBSTITUTE(TRIM(SUBSTITUTE(AJ109:AQ109,CHAR(160)," "))," ","")) + 1)) &amp; " mot" &amp; IF(SUMPRODUCT((AJ109:AQ109&lt;&gt;"")*(LEN(TRIM(SUBSTITUTE(AJ109:AQ109,CHAR(160)," "))) - LEN(SUBSTITUTE(TRIM(SUBSTITUTE(AJ109:AQ109,CHAR(160)," "))," ","")) + 1))&gt;1,"s",""))</f>
        <v/>
      </c>
      <c r="AH109" s="795" t="str" cm="1">
        <f t="array" ref="AH109">SUMPRODUCT(--(AJ109:AQ109&lt;&gt;""), LEN(TRIM(SUBSTITUTE(AJ109:AQ109, CHAR(160), "")))) &amp; " Car."</f>
        <v>0 Car.</v>
      </c>
      <c r="AI109" s="71" t="str">
        <f>IF(ISBLANK(AJ109),"",LARGE(AI94:AI108,1)+1)</f>
        <v/>
      </c>
      <c r="AJ109" s="87"/>
      <c r="AK109" s="87"/>
      <c r="AL109" s="87"/>
      <c r="AM109" s="87"/>
      <c r="AN109" s="87"/>
      <c r="AO109" s="87"/>
      <c r="AP109" s="87"/>
      <c r="AQ109" s="87"/>
      <c r="AR109" s="87"/>
      <c r="AS109" s="87"/>
      <c r="AT109" s="87"/>
      <c r="AU109" s="87"/>
      <c r="AV109" s="87"/>
      <c r="AW109" s="89"/>
      <c r="AX109" s="19"/>
      <c r="AY109" s="19"/>
      <c r="AZ109" s="1068">
        <v>81</v>
      </c>
      <c r="BA109" s="1069"/>
      <c r="BB109" s="1282" t="str">
        <f t="shared" si="38"/>
        <v/>
      </c>
      <c r="BC109" s="1283" t="str" cm="1">
        <f t="array" ref="BC109">IF(BJ109="","",IFERROR(_xlfn.TEXTJOIN(" • ",TRUE,_xlfn.UNIQUE(_xlfn._xlws.FILTER("⚠ "&amp;BQ29:BQ489,(BO29:BO489&lt;&gt;"")*ISNUMBER(SEARCH(" "&amp;BO29:BO489&amp;" "," "&amp;BJ109&amp;" "))))),""))</f>
        <v/>
      </c>
      <c r="BD109" s="1070" t="str">
        <f t="shared" si="45"/>
        <v>orge</v>
      </c>
      <c r="BE109" s="1070" t="str">
        <f t="shared" si="46"/>
        <v>⚠ Gluten</v>
      </c>
      <c r="BF109" s="1070" t="str">
        <f t="shared" si="47"/>
        <v/>
      </c>
      <c r="BG109" s="1070" t="str">
        <f t="shared" si="39"/>
        <v/>
      </c>
      <c r="BH109" s="1070" t="str">
        <f t="shared" si="40"/>
        <v/>
      </c>
      <c r="BI109" s="1070" t="str">
        <f t="shared" si="48"/>
        <v/>
      </c>
      <c r="BJ109" s="1070" t="str">
        <f t="shared" si="41"/>
        <v/>
      </c>
      <c r="BK109" s="1070" t="str">
        <f t="shared" si="49"/>
        <v>orge</v>
      </c>
      <c r="BL109" s="1070" t="str">
        <f t="shared" si="42"/>
        <v>orge</v>
      </c>
      <c r="BM109" s="1070" t="str">
        <f t="shared" si="43"/>
        <v>orge</v>
      </c>
      <c r="BN109" s="1071" t="s">
        <v>942</v>
      </c>
      <c r="BO109" s="1072" t="str">
        <f t="shared" si="44"/>
        <v>orge</v>
      </c>
      <c r="BP109" s="1073" t="s">
        <v>744</v>
      </c>
      <c r="BQ109" s="1074" t="s">
        <v>908</v>
      </c>
      <c r="BR109" s="996" t="s">
        <v>668</v>
      </c>
      <c r="BZ109" s="1014"/>
      <c r="CA109" s="1014"/>
      <c r="CB109" s="1014"/>
      <c r="CC109" s="1014"/>
      <c r="CD109" s="1014"/>
      <c r="CE109" s="9">
        <v>1</v>
      </c>
    </row>
    <row r="110" spans="2:83" ht="21" customHeight="1">
      <c r="B110" s="1187" t="s">
        <v>943</v>
      </c>
      <c r="C110" s="85"/>
      <c r="D110" s="85"/>
      <c r="E110" s="85"/>
      <c r="F110" s="85"/>
      <c r="G110" s="85"/>
      <c r="H110" s="85"/>
      <c r="J110" s="1838"/>
      <c r="K110" s="1151" t="str">
        <f>TRIM(SUBSTITUTE(SUBSTITUTE(K109,"“"," "),"”"," "))</f>
        <v/>
      </c>
      <c r="L110" s="1143" t="str" cm="1">
        <f t="array" ref="L110">IF(ROW()=ROW(L103),K106,INDEX(M103:M116,ROW()-ROW(L103)))</f>
        <v/>
      </c>
      <c r="M110" s="1144" t="str">
        <f>IF(OR(L110="",K105="",K105&lt;=0,N110=""),"",TRIM(MID(L110,LEN(N110)+1+IF(MID(L110,LEN(N110)+1,1)=" ",1,0),99999)))</f>
        <v/>
      </c>
      <c r="N110" s="1143" t="str">
        <f>IF(OR(O110="",O110=0,O110="0"),"",IF(LEN(O110)&lt;=K105,O110,IF(LEN(SUBSTITUTE(P110," ",""))=K105+1,LEFT(O110,K105),LEFT(O110,FIND("§",SUBSTITUTE(P110," ","§",LEN(P110)-LEN(SUBSTITUTE(P110," ",""))))-1))))</f>
        <v/>
      </c>
      <c r="O110" s="1143" t="str">
        <f t="shared" si="33"/>
        <v/>
      </c>
      <c r="P110" s="1143" t="str">
        <f>IF(OR(O110="",O110=0,O110="0"),"",LEFT(O110,K105+1))</f>
        <v/>
      </c>
      <c r="Q110" s="1143"/>
      <c r="R110" s="1186"/>
      <c r="S110" s="1147" t="str">
        <f>IF(LEN(TRIM(T110))&gt;0,MAX(S46:S109)+1,"")</f>
        <v/>
      </c>
      <c r="T110" s="1148"/>
      <c r="U110" s="1186"/>
      <c r="V110" s="1186"/>
      <c r="X110" s="693" t="s">
        <v>6</v>
      </c>
      <c r="Y110" s="1029" t="str">
        <f>Y26</f>
        <v>N NOM DE VOTRE RECETTE | collez la--FAMILLE| Auteur &gt; VOUS</v>
      </c>
      <c r="Z110" s="1030">
        <f>Z26</f>
        <v>1</v>
      </c>
      <c r="AA110" s="1029" t="str">
        <f>AA26</f>
        <v>coupe</v>
      </c>
      <c r="AB110" s="1031" t="str">
        <f>AB26</f>
        <v>Recette mère ► Desserts assiette</v>
      </c>
      <c r="AC110" s="820"/>
      <c r="AD110" s="820"/>
      <c r="AE110" s="820"/>
      <c r="AF110" s="59">
        <f>ROWS(AG90:AG110)</f>
        <v>21</v>
      </c>
      <c r="AG110" s="60" t="str" cm="1">
        <f t="array" ref="AG110">IF(SUMPRODUCT((AJ110:AQ110&lt;&gt;"")*1)=0,"",SUMPRODUCT((AJ110:AQ110&lt;&gt;"")*(LEN(TRIM(SUBSTITUTE(AJ110:AQ110,CHAR(160)," "))) - LEN(SUBSTITUTE(TRIM(SUBSTITUTE(AJ110:AQ110,CHAR(160)," "))," ","")) + 1)) &amp; " mot" &amp; IF(SUMPRODUCT((AJ110:AQ110&lt;&gt;"")*(LEN(TRIM(SUBSTITUTE(AJ110:AQ110,CHAR(160)," "))) - LEN(SUBSTITUTE(TRIM(SUBSTITUTE(AJ110:AQ110,CHAR(160)," "))," ","")) + 1))&gt;1,"s",""))</f>
        <v/>
      </c>
      <c r="AH110" s="795" t="str" cm="1">
        <f t="array" ref="AH110">SUMPRODUCT(--(AJ110:AQ110&lt;&gt;""), LEN(TRIM(SUBSTITUTE(AJ110:AQ110, CHAR(160), "")))) &amp; " Car."</f>
        <v>0 Car.</v>
      </c>
      <c r="AI110" s="71" t="str">
        <f>IF(ISBLANK(AJ110),"",LARGE(AI94:AI109,1)+1)</f>
        <v/>
      </c>
      <c r="AJ110" s="87"/>
      <c r="AK110" s="87"/>
      <c r="AL110" s="87"/>
      <c r="AM110" s="87"/>
      <c r="AN110" s="87"/>
      <c r="AO110" s="87"/>
      <c r="AP110" s="87"/>
      <c r="AQ110" s="87"/>
      <c r="AR110" s="87"/>
      <c r="AS110" s="87"/>
      <c r="AT110" s="87"/>
      <c r="AU110" s="87"/>
      <c r="AV110" s="87"/>
      <c r="AW110" s="89"/>
      <c r="AX110" s="19"/>
      <c r="AY110" s="19"/>
      <c r="AZ110" s="1068">
        <v>82</v>
      </c>
      <c r="BA110" s="1069"/>
      <c r="BB110" s="1282" t="str">
        <f t="shared" si="38"/>
        <v/>
      </c>
      <c r="BC110" s="1283" t="str" cm="1">
        <f t="array" ref="BC110">IF(BJ110="","",IFERROR(_xlfn.TEXTJOIN(" • ",TRUE,_xlfn.UNIQUE(_xlfn._xlws.FILTER("⚠ "&amp;BQ29:BQ489,(BO29:BO489&lt;&gt;"")*ISNUMBER(SEARCH(" "&amp;BO29:BO489&amp;" "," "&amp;BJ110&amp;" "))))),""))</f>
        <v/>
      </c>
      <c r="BD110" s="1070" t="str">
        <f t="shared" si="45"/>
        <v>pain</v>
      </c>
      <c r="BE110" s="1070" t="str">
        <f t="shared" si="46"/>
        <v>⚠ Gluten</v>
      </c>
      <c r="BF110" s="1070" t="str">
        <f t="shared" si="47"/>
        <v/>
      </c>
      <c r="BG110" s="1070" t="str">
        <f t="shared" si="39"/>
        <v/>
      </c>
      <c r="BH110" s="1070" t="str">
        <f t="shared" si="40"/>
        <v/>
      </c>
      <c r="BI110" s="1070" t="str">
        <f t="shared" si="48"/>
        <v/>
      </c>
      <c r="BJ110" s="1070" t="str">
        <f t="shared" si="41"/>
        <v/>
      </c>
      <c r="BK110" s="1070" t="str">
        <f t="shared" si="49"/>
        <v>pain</v>
      </c>
      <c r="BL110" s="1070" t="str">
        <f t="shared" si="42"/>
        <v>pain</v>
      </c>
      <c r="BM110" s="1070" t="str">
        <f t="shared" si="43"/>
        <v>pain</v>
      </c>
      <c r="BN110" s="1071" t="s">
        <v>944</v>
      </c>
      <c r="BO110" s="1072" t="str">
        <f t="shared" si="44"/>
        <v>pain</v>
      </c>
      <c r="BP110" s="1073" t="s">
        <v>744</v>
      </c>
      <c r="BQ110" s="1074" t="s">
        <v>908</v>
      </c>
      <c r="BR110" s="996" t="s">
        <v>668</v>
      </c>
      <c r="BZ110" s="1014"/>
      <c r="CA110" s="1014"/>
      <c r="CB110" s="1014"/>
      <c r="CC110" s="1014"/>
      <c r="CD110" s="1014"/>
      <c r="CE110" s="9">
        <v>1</v>
      </c>
    </row>
    <row r="111" spans="2:83" ht="21" customHeight="1">
      <c r="B111" s="1188" t="s">
        <v>945</v>
      </c>
      <c r="C111" s="85"/>
      <c r="D111" s="85"/>
      <c r="E111" s="85"/>
      <c r="F111" s="85"/>
      <c r="G111" s="85"/>
      <c r="H111" s="85"/>
      <c r="J111" s="1838"/>
      <c r="K111" s="1151"/>
      <c r="L111" s="1143" t="str" cm="1">
        <f t="array" ref="L111">IF(ROW()=ROW(L103),K106,INDEX(M103:M116,ROW()-ROW(L103)))</f>
        <v/>
      </c>
      <c r="M111" s="1144" t="str">
        <f>IF(OR(L111="",K105="",K105&lt;=0,N111=""),"",TRIM(MID(L111,LEN(N111)+1+IF(MID(L111,LEN(N111)+1,1)=" ",1,0),99999)))</f>
        <v/>
      </c>
      <c r="N111" s="1143" t="str">
        <f>IF(OR(O111="",O111=0,O111="0"),"",IF(LEN(O111)&lt;=K105,O111,IF(LEN(SUBSTITUTE(P111," ",""))=K105+1,LEFT(O111,K105),LEFT(O111,FIND("§",SUBSTITUTE(P111," ","§",LEN(P111)-LEN(SUBSTITUTE(P111," ",""))))-1))))</f>
        <v/>
      </c>
      <c r="O111" s="1143" t="str">
        <f t="shared" ref="O111:O174" si="50">IF(OR(L111="",L111=0),"",TRIM(SUBSTITUTE(SUBSTITUTE(L111,CHAR(160)," "),CHAR(10)," ")))</f>
        <v/>
      </c>
      <c r="P111" s="1143" t="str">
        <f>IF(OR(O111="",O111=0,O111="0"),"",LEFT(O111,K105+1))</f>
        <v/>
      </c>
      <c r="Q111" s="1143"/>
      <c r="R111" s="1186"/>
      <c r="S111" s="1147" t="str">
        <f>IF(LEN(TRIM(T111))&gt;0,MAX(S46:S110)+1,"")</f>
        <v/>
      </c>
      <c r="T111" s="1148"/>
      <c r="U111" s="1186"/>
      <c r="V111" s="1186"/>
      <c r="X111" s="693" t="s">
        <v>6</v>
      </c>
      <c r="Y111" s="1029" t="str">
        <f>Y26</f>
        <v>N NOM DE VOTRE RECETTE | collez la--FAMILLE| Auteur &gt; VOUS</v>
      </c>
      <c r="Z111" s="1030">
        <f>Z26</f>
        <v>1</v>
      </c>
      <c r="AA111" s="1029" t="str">
        <f>AA26</f>
        <v>coupe</v>
      </c>
      <c r="AB111" s="1031" t="str">
        <f>AB26</f>
        <v>Recette mère ► Desserts assiette</v>
      </c>
      <c r="AC111" s="820"/>
      <c r="AD111" s="820"/>
      <c r="AE111" s="820"/>
      <c r="AF111" s="59">
        <f>ROWS(AG90:AG111)</f>
        <v>22</v>
      </c>
      <c r="AG111" s="60" t="str" cm="1">
        <f t="array" ref="AG111">IF(SUMPRODUCT((AJ111:AQ111&lt;&gt;"")*1)=0,"",SUMPRODUCT((AJ111:AQ111&lt;&gt;"")*(LEN(TRIM(SUBSTITUTE(AJ111:AQ111,CHAR(160)," "))) - LEN(SUBSTITUTE(TRIM(SUBSTITUTE(AJ111:AQ111,CHAR(160)," "))," ","")) + 1)) &amp; " mot" &amp; IF(SUMPRODUCT((AJ111:AQ111&lt;&gt;"")*(LEN(TRIM(SUBSTITUTE(AJ111:AQ111,CHAR(160)," "))) - LEN(SUBSTITUTE(TRIM(SUBSTITUTE(AJ111:AQ111,CHAR(160)," "))," ","")) + 1))&gt;1,"s",""))</f>
        <v/>
      </c>
      <c r="AH111" s="795" t="str" cm="1">
        <f t="array" ref="AH111">SUMPRODUCT(--(AJ111:AQ111&lt;&gt;""), LEN(TRIM(SUBSTITUTE(AJ111:AQ111, CHAR(160), "")))) &amp; " Car."</f>
        <v>0 Car.</v>
      </c>
      <c r="AI111" s="71" t="str">
        <f>IF(ISBLANK(AJ111),"",LARGE(AI94:AI110,1)+1)</f>
        <v/>
      </c>
      <c r="AJ111" s="87"/>
      <c r="AK111" s="87"/>
      <c r="AL111" s="87"/>
      <c r="AM111" s="87"/>
      <c r="AN111" s="87"/>
      <c r="AO111" s="87"/>
      <c r="AP111" s="87"/>
      <c r="AQ111" s="87"/>
      <c r="AR111" s="87"/>
      <c r="AS111" s="87"/>
      <c r="AT111" s="87"/>
      <c r="AU111" s="87"/>
      <c r="AV111" s="87"/>
      <c r="AW111" s="89"/>
      <c r="AX111" s="19"/>
      <c r="AY111" s="19"/>
      <c r="AZ111" s="1068">
        <v>83</v>
      </c>
      <c r="BA111" s="1069"/>
      <c r="BB111" s="1282" t="str">
        <f t="shared" si="38"/>
        <v/>
      </c>
      <c r="BC111" s="1283" t="str" cm="1">
        <f t="array" ref="BC111">IF(BJ111="","",IFERROR(_xlfn.TEXTJOIN(" • ",TRUE,_xlfn.UNIQUE(_xlfn._xlws.FILTER("⚠ "&amp;BQ29:BQ489,(BO29:BO489&lt;&gt;"")*ISNUMBER(SEARCH(" "&amp;BO29:BO489&amp;" "," "&amp;BJ111&amp;" "))))),""))</f>
        <v/>
      </c>
      <c r="BD111" s="1070" t="str">
        <f t="shared" si="45"/>
        <v>panure</v>
      </c>
      <c r="BE111" s="1070" t="str">
        <f t="shared" si="46"/>
        <v>⚠ Gluten</v>
      </c>
      <c r="BF111" s="1070" t="str">
        <f t="shared" si="47"/>
        <v/>
      </c>
      <c r="BG111" s="1070" t="str">
        <f t="shared" si="39"/>
        <v/>
      </c>
      <c r="BH111" s="1070" t="str">
        <f t="shared" si="40"/>
        <v/>
      </c>
      <c r="BI111" s="1070" t="str">
        <f t="shared" si="48"/>
        <v/>
      </c>
      <c r="BJ111" s="1070" t="str">
        <f t="shared" si="41"/>
        <v/>
      </c>
      <c r="BK111" s="1070" t="str">
        <f t="shared" si="49"/>
        <v>panure</v>
      </c>
      <c r="BL111" s="1070" t="str">
        <f t="shared" si="42"/>
        <v>panure</v>
      </c>
      <c r="BM111" s="1070" t="str">
        <f t="shared" si="43"/>
        <v>panure</v>
      </c>
      <c r="BN111" s="1071" t="s">
        <v>946</v>
      </c>
      <c r="BO111" s="1072" t="str">
        <f t="shared" si="44"/>
        <v>panure</v>
      </c>
      <c r="BP111" s="1073" t="s">
        <v>744</v>
      </c>
      <c r="BQ111" s="1074" t="s">
        <v>908</v>
      </c>
      <c r="BR111" s="996" t="s">
        <v>668</v>
      </c>
      <c r="BZ111" s="1014"/>
      <c r="CA111" s="1014"/>
      <c r="CB111" s="1014"/>
      <c r="CC111" s="1014"/>
      <c r="CD111" s="1014"/>
      <c r="CE111" s="9">
        <v>1</v>
      </c>
    </row>
    <row r="112" spans="2:83" ht="21" customHeight="1">
      <c r="B112" s="1188" t="s">
        <v>947</v>
      </c>
      <c r="C112" s="85"/>
      <c r="D112" s="85"/>
      <c r="E112" s="85"/>
      <c r="F112" s="85"/>
      <c r="G112" s="85"/>
      <c r="H112" s="85"/>
      <c r="J112" s="1838"/>
      <c r="K112" s="1151"/>
      <c r="L112" s="1143" t="str" cm="1">
        <f t="array" ref="L112">IF(ROW()=ROW(L103),K106,INDEX(M103:M116,ROW()-ROW(L103)))</f>
        <v/>
      </c>
      <c r="M112" s="1144" t="str">
        <f>IF(OR(L112="",K105="",K105&lt;=0,N112=""),"",TRIM(MID(L112,LEN(N112)+1+IF(MID(L112,LEN(N112)+1,1)=" ",1,0),99999)))</f>
        <v/>
      </c>
      <c r="N112" s="1143" t="str">
        <f>IF(OR(O112="",O112=0,O112="0"),"",IF(LEN(O112)&lt;=K105,O112,IF(LEN(SUBSTITUTE(P112," ",""))=K105+1,LEFT(O112,K105),LEFT(O112,FIND("§",SUBSTITUTE(P112," ","§",LEN(P112)-LEN(SUBSTITUTE(P112," ",""))))-1))))</f>
        <v/>
      </c>
      <c r="O112" s="1143" t="str">
        <f t="shared" si="50"/>
        <v/>
      </c>
      <c r="P112" s="1143" t="str">
        <f>IF(OR(O112="",O112=0,O112="0"),"",LEFT(O112,K105+1))</f>
        <v/>
      </c>
      <c r="Q112" s="1143"/>
      <c r="R112" s="1186"/>
      <c r="S112" s="1147" t="str">
        <f>IF(LEN(TRIM(T112))&gt;0,MAX(S46:S111)+1,"")</f>
        <v/>
      </c>
      <c r="T112" s="1148"/>
      <c r="U112" s="1186"/>
      <c r="V112" s="1186"/>
      <c r="X112" s="693" t="s">
        <v>6</v>
      </c>
      <c r="Y112" s="1029" t="str">
        <f>Y26</f>
        <v>N NOM DE VOTRE RECETTE | collez la--FAMILLE| Auteur &gt; VOUS</v>
      </c>
      <c r="Z112" s="1030">
        <f>Z26</f>
        <v>1</v>
      </c>
      <c r="AA112" s="1029" t="str">
        <f>AA26</f>
        <v>coupe</v>
      </c>
      <c r="AB112" s="1031" t="str">
        <f>AB26</f>
        <v>Recette mère ► Desserts assiette</v>
      </c>
      <c r="AC112" s="820"/>
      <c r="AD112" s="820"/>
      <c r="AE112" s="820"/>
      <c r="AF112" s="59">
        <f>ROWS(AG90:AG112)</f>
        <v>23</v>
      </c>
      <c r="AG112" s="60" t="str" cm="1">
        <f t="array" ref="AG112">IF(SUMPRODUCT((AJ112:AQ112&lt;&gt;"")*1)=0,"",SUMPRODUCT((AJ112:AQ112&lt;&gt;"")*(LEN(TRIM(SUBSTITUTE(AJ112:AQ112,CHAR(160)," "))) - LEN(SUBSTITUTE(TRIM(SUBSTITUTE(AJ112:AQ112,CHAR(160)," "))," ","")) + 1)) &amp; " mot" &amp; IF(SUMPRODUCT((AJ112:AQ112&lt;&gt;"")*(LEN(TRIM(SUBSTITUTE(AJ112:AQ112,CHAR(160)," "))) - LEN(SUBSTITUTE(TRIM(SUBSTITUTE(AJ112:AQ112,CHAR(160)," "))," ","")) + 1))&gt;1,"s",""))</f>
        <v/>
      </c>
      <c r="AH112" s="795" t="str" cm="1">
        <f t="array" ref="AH112">SUMPRODUCT(--(AJ112:AQ112&lt;&gt;""), LEN(TRIM(SUBSTITUTE(AJ112:AQ112, CHAR(160), "")))) &amp; " Car."</f>
        <v>0 Car.</v>
      </c>
      <c r="AI112" s="71" t="str">
        <f>IF(ISBLANK(AJ112),"",LARGE(AI94:AI111,1)+1)</f>
        <v/>
      </c>
      <c r="AJ112" s="87"/>
      <c r="AK112" s="87"/>
      <c r="AL112" s="87"/>
      <c r="AM112" s="87"/>
      <c r="AN112" s="87"/>
      <c r="AO112" s="87"/>
      <c r="AP112" s="87"/>
      <c r="AQ112" s="87"/>
      <c r="AR112" s="87"/>
      <c r="AS112" s="87"/>
      <c r="AT112" s="87"/>
      <c r="AU112" s="87"/>
      <c r="AV112" s="87"/>
      <c r="AW112" s="89"/>
      <c r="AX112" s="19"/>
      <c r="AY112" s="19"/>
      <c r="AZ112" s="1068">
        <v>84</v>
      </c>
      <c r="BA112" s="1069"/>
      <c r="BB112" s="1282" t="str">
        <f t="shared" si="38"/>
        <v/>
      </c>
      <c r="BC112" s="1283" t="str" cm="1">
        <f t="array" ref="BC112">IF(BJ112="","",IFERROR(_xlfn.TEXTJOIN(" • ",TRUE,_xlfn.UNIQUE(_xlfn._xlws.FILTER("⚠ "&amp;BQ29:BQ489,(BO29:BO489&lt;&gt;"")*ISNUMBER(SEARCH(" "&amp;BO29:BO489&amp;" "," "&amp;BJ112&amp;" "))))),""))</f>
        <v/>
      </c>
      <c r="BD112" s="1070" t="str">
        <f t="shared" si="45"/>
        <v>pates</v>
      </c>
      <c r="BE112" s="1070" t="str">
        <f t="shared" si="46"/>
        <v>⚠ Gluten</v>
      </c>
      <c r="BF112" s="1070" t="str">
        <f t="shared" si="47"/>
        <v/>
      </c>
      <c r="BG112" s="1070" t="str">
        <f t="shared" si="39"/>
        <v/>
      </c>
      <c r="BH112" s="1070" t="str">
        <f t="shared" si="40"/>
        <v/>
      </c>
      <c r="BI112" s="1070" t="str">
        <f t="shared" si="48"/>
        <v/>
      </c>
      <c r="BJ112" s="1070" t="str">
        <f t="shared" si="41"/>
        <v/>
      </c>
      <c r="BK112" s="1070" t="str">
        <f t="shared" si="49"/>
        <v>pates</v>
      </c>
      <c r="BL112" s="1070" t="str">
        <f t="shared" si="42"/>
        <v>pates</v>
      </c>
      <c r="BM112" s="1070" t="str">
        <f t="shared" si="43"/>
        <v>pates</v>
      </c>
      <c r="BN112" s="1071" t="s">
        <v>948</v>
      </c>
      <c r="BO112" s="1072" t="str">
        <f t="shared" si="44"/>
        <v>pates</v>
      </c>
      <c r="BP112" s="1073" t="s">
        <v>744</v>
      </c>
      <c r="BQ112" s="1074" t="s">
        <v>908</v>
      </c>
      <c r="BR112" s="996" t="s">
        <v>668</v>
      </c>
      <c r="BZ112" s="1014"/>
      <c r="CA112" s="1014"/>
      <c r="CB112" s="1014"/>
      <c r="CC112" s="1014"/>
      <c r="CD112" s="1014"/>
      <c r="CE112" s="9">
        <v>1</v>
      </c>
    </row>
    <row r="113" spans="2:83" ht="21" customHeight="1">
      <c r="B113" s="1189" t="s">
        <v>949</v>
      </c>
      <c r="C113" s="85"/>
      <c r="D113" s="85"/>
      <c r="E113" s="85"/>
      <c r="F113" s="85"/>
      <c r="G113" s="85"/>
      <c r="H113" s="85"/>
      <c r="J113" s="1838"/>
      <c r="K113" s="1151"/>
      <c r="L113" s="1143" t="str" cm="1">
        <f t="array" ref="L113">IF(ROW()=ROW(L103),K106,INDEX(M103:M116,ROW()-ROW(L103)))</f>
        <v/>
      </c>
      <c r="M113" s="1144" t="str">
        <f>IF(OR(L113="",K105="",K105&lt;=0,N113=""),"",TRIM(MID(L113,LEN(N113)+1+IF(MID(L113,LEN(N113)+1,1)=" ",1,0),99999)))</f>
        <v/>
      </c>
      <c r="N113" s="1143" t="str">
        <f>IF(OR(O113="",O113=0,O113="0"),"",IF(LEN(O113)&lt;=K105,O113,IF(LEN(SUBSTITUTE(P113," ",""))=K105+1,LEFT(O113,K105),LEFT(O113,FIND("§",SUBSTITUTE(P113," ","§",LEN(P113)-LEN(SUBSTITUTE(P113," ",""))))-1))))</f>
        <v/>
      </c>
      <c r="O113" s="1143" t="str">
        <f t="shared" si="50"/>
        <v/>
      </c>
      <c r="P113" s="1143" t="str">
        <f>IF(OR(O113="",O113=0,O113="0"),"",LEFT(O113,K105+1))</f>
        <v/>
      </c>
      <c r="Q113" s="1143"/>
      <c r="R113" s="1186"/>
      <c r="S113" s="1147" t="str">
        <f>IF(LEN(TRIM(T113))&gt;0,MAX(S46:S112)+1,"")</f>
        <v/>
      </c>
      <c r="T113" s="1148"/>
      <c r="U113" s="1186"/>
      <c r="V113" s="1186"/>
      <c r="X113" s="693" t="s">
        <v>6</v>
      </c>
      <c r="Y113" s="1029" t="str">
        <f>Y26</f>
        <v>N NOM DE VOTRE RECETTE | collez la--FAMILLE| Auteur &gt; VOUS</v>
      </c>
      <c r="Z113" s="1030">
        <f>Z26</f>
        <v>1</v>
      </c>
      <c r="AA113" s="1029" t="str">
        <f>AA26</f>
        <v>coupe</v>
      </c>
      <c r="AB113" s="1031" t="str">
        <f>AB26</f>
        <v>Recette mère ► Desserts assiette</v>
      </c>
      <c r="AC113" s="820"/>
      <c r="AD113" s="820"/>
      <c r="AE113" s="820"/>
      <c r="AF113" s="59">
        <f>ROWS(AG90:AG113)</f>
        <v>24</v>
      </c>
      <c r="AG113" s="60" t="str" cm="1">
        <f t="array" ref="AG113">IF(SUMPRODUCT((AJ113:AQ113&lt;&gt;"")*1)=0,"",SUMPRODUCT((AJ113:AQ113&lt;&gt;"")*(LEN(TRIM(SUBSTITUTE(AJ113:AQ113,CHAR(160)," "))) - LEN(SUBSTITUTE(TRIM(SUBSTITUTE(AJ113:AQ113,CHAR(160)," "))," ","")) + 1)) &amp; " mot" &amp; IF(SUMPRODUCT((AJ113:AQ113&lt;&gt;"")*(LEN(TRIM(SUBSTITUTE(AJ113:AQ113,CHAR(160)," "))) - LEN(SUBSTITUTE(TRIM(SUBSTITUTE(AJ113:AQ113,CHAR(160)," "))," ","")) + 1))&gt;1,"s",""))</f>
        <v/>
      </c>
      <c r="AH113" s="795" t="str" cm="1">
        <f t="array" ref="AH113">SUMPRODUCT(--(AJ113:AQ113&lt;&gt;""), LEN(TRIM(SUBSTITUTE(AJ113:AQ113, CHAR(160), "")))) &amp; " Car."</f>
        <v>0 Car.</v>
      </c>
      <c r="AI113" s="71" t="str">
        <f>IF(ISBLANK(AJ113),"",LARGE(AI94:AI112,1)+1)</f>
        <v/>
      </c>
      <c r="AJ113" s="87"/>
      <c r="AK113" s="87"/>
      <c r="AL113" s="87"/>
      <c r="AM113" s="87"/>
      <c r="AN113" s="87"/>
      <c r="AO113" s="87"/>
      <c r="AP113" s="87"/>
      <c r="AQ113" s="87"/>
      <c r="AR113" s="87"/>
      <c r="AS113" s="87"/>
      <c r="AT113" s="87"/>
      <c r="AU113" s="87"/>
      <c r="AV113" s="87"/>
      <c r="AW113" s="89"/>
      <c r="AX113" s="19"/>
      <c r="AY113" s="19"/>
      <c r="AZ113" s="1068">
        <v>85</v>
      </c>
      <c r="BA113" s="1069"/>
      <c r="BB113" s="1282" t="str">
        <f t="shared" si="38"/>
        <v/>
      </c>
      <c r="BC113" s="1283" t="str" cm="1">
        <f t="array" ref="BC113">IF(BJ113="","",IFERROR(_xlfn.TEXTJOIN(" • ",TRUE,_xlfn.UNIQUE(_xlfn._xlws.FILTER("⚠ "&amp;BQ29:BQ489,(BO29:BO489&lt;&gt;"")*ISNUMBER(SEARCH(" "&amp;BO29:BO489&amp;" "," "&amp;BJ113&amp;" "))))),""))</f>
        <v/>
      </c>
      <c r="BD113" s="1070" t="str">
        <f t="shared" si="45"/>
        <v>rye</v>
      </c>
      <c r="BE113" s="1070" t="str">
        <f t="shared" si="46"/>
        <v>⚠ Gluten</v>
      </c>
      <c r="BF113" s="1070" t="str">
        <f t="shared" si="47"/>
        <v/>
      </c>
      <c r="BG113" s="1070" t="str">
        <f t="shared" si="39"/>
        <v/>
      </c>
      <c r="BH113" s="1070" t="str">
        <f t="shared" si="40"/>
        <v/>
      </c>
      <c r="BI113" s="1070" t="str">
        <f t="shared" si="48"/>
        <v/>
      </c>
      <c r="BJ113" s="1070" t="str">
        <f t="shared" si="41"/>
        <v/>
      </c>
      <c r="BK113" s="1070" t="str">
        <f t="shared" si="49"/>
        <v>rye</v>
      </c>
      <c r="BL113" s="1070" t="str">
        <f t="shared" si="42"/>
        <v>rye</v>
      </c>
      <c r="BM113" s="1070" t="str">
        <f t="shared" si="43"/>
        <v>rye</v>
      </c>
      <c r="BN113" s="1071" t="s">
        <v>950</v>
      </c>
      <c r="BO113" s="1072" t="str">
        <f t="shared" si="44"/>
        <v>rye</v>
      </c>
      <c r="BP113" s="1073" t="s">
        <v>744</v>
      </c>
      <c r="BQ113" s="1074" t="s">
        <v>908</v>
      </c>
      <c r="BR113" s="996" t="s">
        <v>668</v>
      </c>
      <c r="BZ113" s="1014"/>
      <c r="CA113" s="1014"/>
      <c r="CB113" s="1014"/>
      <c r="CC113" s="1014"/>
      <c r="CD113" s="1014"/>
      <c r="CE113" s="9">
        <v>1</v>
      </c>
    </row>
    <row r="114" spans="2:83" ht="21" customHeight="1">
      <c r="B114" s="1189" t="s">
        <v>951</v>
      </c>
      <c r="C114" s="85"/>
      <c r="D114" s="85"/>
      <c r="E114" s="85"/>
      <c r="F114" s="85"/>
      <c r="G114" s="85"/>
      <c r="H114" s="85"/>
      <c r="J114" s="1838"/>
      <c r="K114" s="1151"/>
      <c r="L114" s="1143" t="str" cm="1">
        <f t="array" ref="L114">IF(ROW()=ROW(L103),K106,INDEX(M103:M116,ROW()-ROW(L103)))</f>
        <v/>
      </c>
      <c r="M114" s="1144" t="str">
        <f>IF(OR(L114="",K105="",K105&lt;=0,N114=""),"",TRIM(MID(L114,LEN(N114)+1+IF(MID(L114,LEN(N114)+1,1)=" ",1,0),99999)))</f>
        <v/>
      </c>
      <c r="N114" s="1143" t="str">
        <f>IF(OR(O114="",O114=0,O114="0"),"",IF(LEN(O114)&lt;=K105,O114,IF(LEN(SUBSTITUTE(P114," ",""))=K105+1,LEFT(O114,K105),LEFT(O114,FIND("§",SUBSTITUTE(P114," ","§",LEN(P114)-LEN(SUBSTITUTE(P114," ",""))))-1))))</f>
        <v/>
      </c>
      <c r="O114" s="1143" t="str">
        <f t="shared" si="50"/>
        <v/>
      </c>
      <c r="P114" s="1143" t="str">
        <f>IF(OR(O114="",O114=0,O114="0"),"",LEFT(O114,K105+1))</f>
        <v/>
      </c>
      <c r="Q114" s="1143"/>
      <c r="R114" s="1186"/>
      <c r="S114" s="1147" t="str">
        <f>IF(LEN(TRIM(T114))&gt;0,MAX(S46:S113)+1,"")</f>
        <v/>
      </c>
      <c r="T114" s="1148"/>
      <c r="U114" s="1186"/>
      <c r="V114" s="1186"/>
      <c r="X114" s="21" t="str" cm="1">
        <f t="array" ref="X114">IF(SUM(--(AJ114:AQ114&lt;&gt;""))&gt;0, "A", "►")</f>
        <v>►</v>
      </c>
      <c r="Y114" s="1029" t="str">
        <f>Y26</f>
        <v>N NOM DE VOTRE RECETTE | collez la--FAMILLE| Auteur &gt; VOUS</v>
      </c>
      <c r="Z114" s="1030">
        <f>Z26</f>
        <v>1</v>
      </c>
      <c r="AA114" s="1029" t="str">
        <f>AA26</f>
        <v>coupe</v>
      </c>
      <c r="AB114" s="1031" t="str">
        <f>AB26</f>
        <v>Recette mère ► Desserts assiette</v>
      </c>
      <c r="AC114" s="820"/>
      <c r="AD114" s="820"/>
      <c r="AE114" s="820"/>
      <c r="AF114" s="59">
        <f>ROWS(AG90:AG114)</f>
        <v>25</v>
      </c>
      <c r="AG114" s="60" t="str" cm="1">
        <f t="array" ref="AG114">IF(SUMPRODUCT((AJ114:AQ114&lt;&gt;"")*1)=0,"",SUMPRODUCT((AJ114:AQ114&lt;&gt;"")*(LEN(TRIM(SUBSTITUTE(AJ114:AQ114,CHAR(160)," "))) - LEN(SUBSTITUTE(TRIM(SUBSTITUTE(AJ114:AQ114,CHAR(160)," "))," ","")) + 1)) &amp; " mot" &amp; IF(SUMPRODUCT((AJ114:AQ114&lt;&gt;"")*(LEN(TRIM(SUBSTITUTE(AJ114:AQ114,CHAR(160)," "))) - LEN(SUBSTITUTE(TRIM(SUBSTITUTE(AJ114:AQ114,CHAR(160)," "))," ","")) + 1))&gt;1,"s",""))</f>
        <v/>
      </c>
      <c r="AH114" s="795" t="str" cm="1">
        <f t="array" ref="AH114">SUMPRODUCT(--(AJ114:AQ114&lt;&gt;""), LEN(TRIM(SUBSTITUTE(AJ114:AQ114, CHAR(160), "")))) &amp; " Car."</f>
        <v>0 Car.</v>
      </c>
      <c r="AI114" s="71" t="str">
        <f>IF(ISBLANK(AJ114),"",LARGE(AI94:AI113,1)+1)</f>
        <v/>
      </c>
      <c r="AJ114" s="87"/>
      <c r="AK114" s="87"/>
      <c r="AL114" s="87"/>
      <c r="AM114" s="87"/>
      <c r="AN114" s="87"/>
      <c r="AO114" s="87"/>
      <c r="AP114" s="87"/>
      <c r="AQ114" s="87"/>
      <c r="AR114" s="87"/>
      <c r="AS114" s="87"/>
      <c r="AT114" s="87"/>
      <c r="AU114" s="87"/>
      <c r="AV114" s="87"/>
      <c r="AW114" s="89"/>
      <c r="AX114" s="19"/>
      <c r="AY114" s="19"/>
      <c r="AZ114" s="1068">
        <v>86</v>
      </c>
      <c r="BA114" s="1069"/>
      <c r="BB114" s="1282" t="str">
        <f t="shared" si="38"/>
        <v/>
      </c>
      <c r="BC114" s="1283" t="str" cm="1">
        <f t="array" ref="BC114">IF(BJ114="","",IFERROR(_xlfn.TEXTJOIN(" • ",TRUE,_xlfn.UNIQUE(_xlfn._xlws.FILTER("⚠ "&amp;BQ29:BQ489,(BO29:BO489&lt;&gt;"")*ISNUMBER(SEARCH(" "&amp;BO29:BO489&amp;" "," "&amp;BJ114&amp;" "))))),""))</f>
        <v/>
      </c>
      <c r="BD114" s="1070" t="str">
        <f t="shared" si="45"/>
        <v>seigle</v>
      </c>
      <c r="BE114" s="1070" t="str">
        <f t="shared" si="46"/>
        <v>⚠ Gluten</v>
      </c>
      <c r="BF114" s="1070" t="str">
        <f t="shared" si="47"/>
        <v/>
      </c>
      <c r="BG114" s="1070" t="str">
        <f t="shared" si="39"/>
        <v/>
      </c>
      <c r="BH114" s="1070" t="str">
        <f t="shared" si="40"/>
        <v/>
      </c>
      <c r="BI114" s="1070" t="str">
        <f t="shared" si="48"/>
        <v/>
      </c>
      <c r="BJ114" s="1070" t="str">
        <f t="shared" si="41"/>
        <v/>
      </c>
      <c r="BK114" s="1070" t="str">
        <f t="shared" si="49"/>
        <v>seigle</v>
      </c>
      <c r="BL114" s="1070" t="str">
        <f t="shared" si="42"/>
        <v>seigle</v>
      </c>
      <c r="BM114" s="1070" t="str">
        <f t="shared" si="43"/>
        <v>seigle</v>
      </c>
      <c r="BN114" s="1071" t="s">
        <v>952</v>
      </c>
      <c r="BO114" s="1072" t="str">
        <f t="shared" si="44"/>
        <v>seigle</v>
      </c>
      <c r="BP114" s="1073" t="s">
        <v>744</v>
      </c>
      <c r="BQ114" s="1074" t="s">
        <v>908</v>
      </c>
      <c r="BR114" s="996" t="s">
        <v>668</v>
      </c>
      <c r="BZ114" s="1014"/>
      <c r="CA114" s="1014"/>
      <c r="CB114" s="1014"/>
      <c r="CC114" s="1014"/>
      <c r="CD114" s="1014"/>
      <c r="CE114" s="9">
        <v>1</v>
      </c>
    </row>
    <row r="115" spans="2:83" ht="21" customHeight="1">
      <c r="B115" s="85"/>
      <c r="C115" s="85"/>
      <c r="D115" s="85"/>
      <c r="E115" s="85"/>
      <c r="F115" s="85"/>
      <c r="G115" s="85"/>
      <c r="H115" s="85"/>
      <c r="J115" s="1838"/>
      <c r="K115" s="1151"/>
      <c r="L115" s="1143" t="str" cm="1">
        <f t="array" ref="L115">IF(ROW()=ROW(L103),K106,INDEX(M103:M116,ROW()-ROW(L103)))</f>
        <v/>
      </c>
      <c r="M115" s="1144" t="str">
        <f>IF(OR(L115="",K105="",K105&lt;=0,N115=""),"",TRIM(MID(L115,LEN(N115)+1+IF(MID(L115,LEN(N115)+1,1)=" ",1,0),99999)))</f>
        <v/>
      </c>
      <c r="N115" s="1143" t="str">
        <f>IF(OR(O115="",O115=0,O115="0"),"",IF(LEN(O115)&lt;=K105,O115,IF(LEN(SUBSTITUTE(P115," ",""))=K105+1,LEFT(O115,K105),LEFT(O115,FIND("§",SUBSTITUTE(P115," ","§",LEN(P115)-LEN(SUBSTITUTE(P115," ",""))))-1))))</f>
        <v/>
      </c>
      <c r="O115" s="1143" t="str">
        <f t="shared" si="50"/>
        <v/>
      </c>
      <c r="P115" s="1143" t="str">
        <f>IF(OR(O115="",O115=0,O115="0"),"",LEFT(O115,K105+1))</f>
        <v/>
      </c>
      <c r="Q115" s="1143"/>
      <c r="R115" s="1186"/>
      <c r="S115" s="1147" t="str">
        <f>IF(LEN(TRIM(T115))&gt;0,MAX(S46:S114)+1,"")</f>
        <v/>
      </c>
      <c r="T115" s="1148"/>
      <c r="U115" s="1186"/>
      <c r="V115" s="1186"/>
      <c r="X115" s="21" t="str" cm="1">
        <f t="array" ref="X115">IF(SUM(--(AJ115:AQ115&lt;&gt;""))&gt;0, "A", "►")</f>
        <v>►</v>
      </c>
      <c r="Y115" s="1029" t="str">
        <f>Y26</f>
        <v>N NOM DE VOTRE RECETTE | collez la--FAMILLE| Auteur &gt; VOUS</v>
      </c>
      <c r="Z115" s="1030">
        <f>Z26</f>
        <v>1</v>
      </c>
      <c r="AA115" s="1029" t="str">
        <f>AA26</f>
        <v>coupe</v>
      </c>
      <c r="AB115" s="1031" t="str">
        <f>AB26</f>
        <v>Recette mère ► Desserts assiette</v>
      </c>
      <c r="AC115" s="820"/>
      <c r="AD115" s="820"/>
      <c r="AE115" s="820"/>
      <c r="AF115" s="59">
        <f>ROWS(AG90:AG115)</f>
        <v>26</v>
      </c>
      <c r="AG115" s="60" t="str" cm="1">
        <f t="array" ref="AG115">IF(SUMPRODUCT((AJ115:AQ115&lt;&gt;"")*1)=0,"",SUMPRODUCT((AJ115:AQ115&lt;&gt;"")*(LEN(TRIM(SUBSTITUTE(AJ115:AQ115,CHAR(160)," "))) - LEN(SUBSTITUTE(TRIM(SUBSTITUTE(AJ115:AQ115,CHAR(160)," "))," ","")) + 1)) &amp; " mot" &amp; IF(SUMPRODUCT((AJ115:AQ115&lt;&gt;"")*(LEN(TRIM(SUBSTITUTE(AJ115:AQ115,CHAR(160)," "))) - LEN(SUBSTITUTE(TRIM(SUBSTITUTE(AJ115:AQ115,CHAR(160)," "))," ","")) + 1))&gt;1,"s",""))</f>
        <v/>
      </c>
      <c r="AH115" s="795" t="str" cm="1">
        <f t="array" ref="AH115">SUMPRODUCT(--(AJ115:AQ115&lt;&gt;""), LEN(TRIM(SUBSTITUTE(AJ115:AQ115, CHAR(160), "")))) &amp; " Car."</f>
        <v>0 Car.</v>
      </c>
      <c r="AI115" s="71" t="str">
        <f>IF(ISBLANK(AJ115),"",LARGE(AI94:AI114,1)+1)</f>
        <v/>
      </c>
      <c r="AJ115" s="87"/>
      <c r="AK115" s="87"/>
      <c r="AL115" s="87"/>
      <c r="AM115" s="87"/>
      <c r="AN115" s="87"/>
      <c r="AO115" s="87"/>
      <c r="AP115" s="87"/>
      <c r="AQ115" s="87"/>
      <c r="AR115" s="87"/>
      <c r="AS115" s="87"/>
      <c r="AT115" s="87"/>
      <c r="AU115" s="87"/>
      <c r="AV115" s="87"/>
      <c r="AW115" s="89"/>
      <c r="AX115" s="19"/>
      <c r="AY115" s="19"/>
      <c r="AZ115" s="1068">
        <v>87</v>
      </c>
      <c r="BA115" s="1069"/>
      <c r="BB115" s="1282" t="str">
        <f t="shared" si="38"/>
        <v/>
      </c>
      <c r="BC115" s="1283" t="str" cm="1">
        <f t="array" ref="BC115">IF(BJ115="","",IFERROR(_xlfn.TEXTJOIN(" • ",TRUE,_xlfn.UNIQUE(_xlfn._xlws.FILTER("⚠ "&amp;BQ29:BQ489,(BO29:BO489&lt;&gt;"")*ISNUMBER(SEARCH(" "&amp;BO29:BO489&amp;" "," "&amp;BJ115&amp;" "))))),""))</f>
        <v/>
      </c>
      <c r="BD115" s="1070" t="str">
        <f t="shared" si="45"/>
        <v>semolina</v>
      </c>
      <c r="BE115" s="1070" t="str">
        <f t="shared" si="46"/>
        <v>⚠ Gluten</v>
      </c>
      <c r="BF115" s="1070" t="str">
        <f t="shared" si="47"/>
        <v/>
      </c>
      <c r="BG115" s="1070" t="str">
        <f t="shared" si="39"/>
        <v/>
      </c>
      <c r="BH115" s="1070" t="str">
        <f t="shared" si="40"/>
        <v/>
      </c>
      <c r="BI115" s="1070" t="str">
        <f t="shared" si="48"/>
        <v/>
      </c>
      <c r="BJ115" s="1070" t="str">
        <f t="shared" si="41"/>
        <v/>
      </c>
      <c r="BK115" s="1070" t="str">
        <f t="shared" si="49"/>
        <v>semolina</v>
      </c>
      <c r="BL115" s="1070" t="str">
        <f t="shared" si="42"/>
        <v>semolina</v>
      </c>
      <c r="BM115" s="1070" t="str">
        <f t="shared" si="43"/>
        <v>semolina</v>
      </c>
      <c r="BN115" s="1071" t="s">
        <v>953</v>
      </c>
      <c r="BO115" s="1072" t="str">
        <f t="shared" si="44"/>
        <v>semolina</v>
      </c>
      <c r="BP115" s="1073" t="s">
        <v>744</v>
      </c>
      <c r="BQ115" s="1074" t="s">
        <v>908</v>
      </c>
      <c r="BR115" s="996" t="s">
        <v>668</v>
      </c>
      <c r="BZ115" s="1014"/>
      <c r="CA115" s="1014"/>
      <c r="CB115" s="1014"/>
      <c r="CC115" s="1014"/>
      <c r="CD115" s="1014"/>
      <c r="CE115" s="9">
        <v>1</v>
      </c>
    </row>
    <row r="116" spans="2:83" ht="21" customHeight="1">
      <c r="B116" s="1187" t="s">
        <v>954</v>
      </c>
      <c r="C116" s="85"/>
      <c r="D116" s="85"/>
      <c r="E116" s="85"/>
      <c r="F116" s="85"/>
      <c r="G116" s="85"/>
      <c r="H116" s="85"/>
      <c r="J116" s="1838"/>
      <c r="K116" s="1151"/>
      <c r="L116" s="1143" t="str" cm="1">
        <f t="array" ref="L116">IF(ROW()=ROW(L103),K106,INDEX(M103:M116,ROW()-ROW(L103)))</f>
        <v/>
      </c>
      <c r="M116" s="1144" t="str">
        <f>IF(OR(L116="",K105="",K105&lt;=0,N116=""),"",TRIM(MID(L116,LEN(N116)+1+IF(MID(L116,LEN(N116)+1,1)=" ",1,0),99999)))</f>
        <v/>
      </c>
      <c r="N116" s="1143" t="str">
        <f>IF(OR(O116="",O116=0,O116="0"),"",IF(LEN(O116)&lt;=K105,O116,IF(LEN(SUBSTITUTE(P116," ",""))=K105+1,LEFT(O116,K105),LEFT(O116,FIND("§",SUBSTITUTE(P116," ","§",LEN(P116)-LEN(SUBSTITUTE(P116," ",""))))-1))))</f>
        <v/>
      </c>
      <c r="O116" s="1143" t="str">
        <f t="shared" si="50"/>
        <v/>
      </c>
      <c r="P116" s="1143" t="str">
        <f>IF(OR(O116="",O116=0,O116="0"),"",LEFT(O116,K105+1))</f>
        <v/>
      </c>
      <c r="Q116" s="1143"/>
      <c r="R116" s="1186"/>
      <c r="S116" s="1147" t="str">
        <f>IF(LEN(TRIM(T116))&gt;0,MAX(S46:S115)+1,"")</f>
        <v/>
      </c>
      <c r="T116" s="1148"/>
      <c r="U116" s="1186"/>
      <c r="V116" s="1186"/>
      <c r="X116" s="21" t="str" cm="1">
        <f t="array" ref="X116">IF(SUM(--(AJ116:AQ116&lt;&gt;""))&gt;0, "A", "►")</f>
        <v>►</v>
      </c>
      <c r="Y116" s="1029" t="str">
        <f>Y26</f>
        <v>N NOM DE VOTRE RECETTE | collez la--FAMILLE| Auteur &gt; VOUS</v>
      </c>
      <c r="Z116" s="1030">
        <f>Z26</f>
        <v>1</v>
      </c>
      <c r="AA116" s="1029" t="str">
        <f>AA26</f>
        <v>coupe</v>
      </c>
      <c r="AB116" s="1031" t="str">
        <f>AB26</f>
        <v>Recette mère ► Desserts assiette</v>
      </c>
      <c r="AC116" s="820"/>
      <c r="AD116" s="820"/>
      <c r="AE116" s="820"/>
      <c r="AF116" s="59">
        <f>ROWS(AG90:AG116)</f>
        <v>27</v>
      </c>
      <c r="AG116" s="60" t="str" cm="1">
        <f t="array" ref="AG116">IF(SUMPRODUCT((AJ116:AQ116&lt;&gt;"")*1)=0,"",SUMPRODUCT((AJ116:AQ116&lt;&gt;"")*(LEN(TRIM(SUBSTITUTE(AJ116:AQ116,CHAR(160)," "))) - LEN(SUBSTITUTE(TRIM(SUBSTITUTE(AJ116:AQ116,CHAR(160)," "))," ","")) + 1)) &amp; " mot" &amp; IF(SUMPRODUCT((AJ116:AQ116&lt;&gt;"")*(LEN(TRIM(SUBSTITUTE(AJ116:AQ116,CHAR(160)," "))) - LEN(SUBSTITUTE(TRIM(SUBSTITUTE(AJ116:AQ116,CHAR(160)," "))," ","")) + 1))&gt;1,"s",""))</f>
        <v/>
      </c>
      <c r="AH116" s="795" t="str" cm="1">
        <f t="array" ref="AH116">SUMPRODUCT(--(AJ116:AQ116&lt;&gt;""), LEN(TRIM(SUBSTITUTE(AJ116:AQ116, CHAR(160), "")))) &amp; " Car."</f>
        <v>0 Car.</v>
      </c>
      <c r="AI116" s="71" t="str">
        <f>IF(ISBLANK(AJ116),"",LARGE(AI94:AI115,1)+1)</f>
        <v/>
      </c>
      <c r="AJ116" s="87"/>
      <c r="AK116" s="87"/>
      <c r="AL116" s="87"/>
      <c r="AM116" s="87"/>
      <c r="AN116" s="87"/>
      <c r="AO116" s="87"/>
      <c r="AP116" s="87"/>
      <c r="AQ116" s="87"/>
      <c r="AR116" s="87"/>
      <c r="AS116" s="87"/>
      <c r="AT116" s="87"/>
      <c r="AU116" s="87"/>
      <c r="AV116" s="87"/>
      <c r="AW116" s="89"/>
      <c r="AX116" s="19"/>
      <c r="AY116" s="19"/>
      <c r="AZ116" s="1068">
        <v>88</v>
      </c>
      <c r="BA116" s="1069"/>
      <c r="BB116" s="1282" t="str">
        <f t="shared" si="38"/>
        <v/>
      </c>
      <c r="BC116" s="1283" t="str" cm="1">
        <f t="array" ref="BC116">IF(BJ116="","",IFERROR(_xlfn.TEXTJOIN(" • ",TRUE,_xlfn.UNIQUE(_xlfn._xlws.FILTER("⚠ "&amp;BQ29:BQ489,(BO29:BO489&lt;&gt;"")*ISNUMBER(SEARCH(" "&amp;BO29:BO489&amp;" "," "&amp;BJ116&amp;" "))))),""))</f>
        <v/>
      </c>
      <c r="BD116" s="1070" t="str">
        <f t="shared" si="45"/>
        <v>semoule</v>
      </c>
      <c r="BE116" s="1070" t="str">
        <f t="shared" si="46"/>
        <v>⚠ Gluten</v>
      </c>
      <c r="BF116" s="1070" t="str">
        <f t="shared" si="47"/>
        <v/>
      </c>
      <c r="BG116" s="1070" t="str">
        <f t="shared" si="39"/>
        <v/>
      </c>
      <c r="BH116" s="1070" t="str">
        <f t="shared" si="40"/>
        <v/>
      </c>
      <c r="BI116" s="1070" t="str">
        <f t="shared" si="48"/>
        <v/>
      </c>
      <c r="BJ116" s="1070" t="str">
        <f t="shared" si="41"/>
        <v/>
      </c>
      <c r="BK116" s="1070" t="str">
        <f t="shared" si="49"/>
        <v>semoule</v>
      </c>
      <c r="BL116" s="1070" t="str">
        <f t="shared" si="42"/>
        <v>semoule</v>
      </c>
      <c r="BM116" s="1070" t="str">
        <f t="shared" si="43"/>
        <v>semoule</v>
      </c>
      <c r="BN116" s="1071" t="s">
        <v>955</v>
      </c>
      <c r="BO116" s="1072" t="str">
        <f t="shared" si="44"/>
        <v>semoule</v>
      </c>
      <c r="BP116" s="1073" t="s">
        <v>744</v>
      </c>
      <c r="BQ116" s="1074" t="s">
        <v>908</v>
      </c>
      <c r="BR116" s="996" t="s">
        <v>668</v>
      </c>
      <c r="BZ116" s="1014"/>
      <c r="CA116" s="1014"/>
      <c r="CB116" s="1014"/>
      <c r="CC116" s="1014"/>
      <c r="CD116" s="1014"/>
      <c r="CE116" s="9">
        <v>1</v>
      </c>
    </row>
    <row r="117" spans="2:83" ht="21" customHeight="1">
      <c r="B117" s="1188" t="s">
        <v>956</v>
      </c>
      <c r="C117" s="85"/>
      <c r="D117" s="85"/>
      <c r="E117" s="85"/>
      <c r="F117" s="85"/>
      <c r="G117" s="85"/>
      <c r="H117" s="85"/>
      <c r="J117" s="1838"/>
      <c r="K117" s="1142" t="str">
        <f>IF(TRIM(SUBSTITUTE(R52,CHAR(160),""))="","",R52)</f>
        <v/>
      </c>
      <c r="L117" s="1143" t="str" cm="1">
        <f t="array" ref="L117">IF(ROW()=ROW(L117),K120,INDEX(M117:M130,ROW()-ROW(L117)))</f>
        <v/>
      </c>
      <c r="M117" s="1144" t="str">
        <f>IF(OR(L117="",K119="",K119&lt;=0,N117=""),"",TRIM(MID(L117,LEN(N117)+1+IF(MID(L117,LEN(N117)+1,1)=" ",1,0),99999)))</f>
        <v/>
      </c>
      <c r="N117" s="1143" t="str">
        <f>IF(OR(O117="",O117=0,O117="0"),"",IF(LEN(O117)&lt;=K119,O117,IF(LEN(SUBSTITUTE(P117," ",""))=K119+1,LEFT(O117,K119),LEFT(O117,FIND("§",SUBSTITUTE(P117," ","§",LEN(P117)-LEN(SUBSTITUTE(P117," ",""))))-1))))</f>
        <v/>
      </c>
      <c r="O117" s="1143" t="str">
        <f t="shared" si="50"/>
        <v/>
      </c>
      <c r="P117" s="1143" t="str">
        <f>IF(OR(O117="",O117=0,O117="0"),"",LEFT(O117,K119+1))</f>
        <v/>
      </c>
      <c r="Q117" s="1143"/>
      <c r="R117" s="1186"/>
      <c r="S117" s="1147" t="str">
        <f>IF(LEN(TRIM(T117))&gt;0,MAX(S46:S116)+1,"")</f>
        <v/>
      </c>
      <c r="T117" s="1148"/>
      <c r="U117" s="1186"/>
      <c r="V117" s="1186"/>
      <c r="X117" s="21" t="str" cm="1">
        <f t="array" ref="X117">IF(SUM(--(AJ117:AQ117&lt;&gt;""))&gt;0, "A", "►")</f>
        <v>►</v>
      </c>
      <c r="Y117" s="1029" t="str">
        <f>Y26</f>
        <v>N NOM DE VOTRE RECETTE | collez la--FAMILLE| Auteur &gt; VOUS</v>
      </c>
      <c r="Z117" s="1030">
        <f>Z26</f>
        <v>1</v>
      </c>
      <c r="AA117" s="1029" t="str">
        <f>AA26</f>
        <v>coupe</v>
      </c>
      <c r="AB117" s="1031" t="str">
        <f>AB26</f>
        <v>Recette mère ► Desserts assiette</v>
      </c>
      <c r="AC117" s="820"/>
      <c r="AD117" s="820"/>
      <c r="AE117" s="820"/>
      <c r="AF117" s="59">
        <f>ROWS(AG90:AG117)</f>
        <v>28</v>
      </c>
      <c r="AG117" s="60" t="str" cm="1">
        <f t="array" ref="AG117">IF(SUMPRODUCT((AJ117:AQ117&lt;&gt;"")*1)=0,"",SUMPRODUCT((AJ117:AQ117&lt;&gt;"")*(LEN(TRIM(SUBSTITUTE(AJ117:AQ117,CHAR(160)," "))) - LEN(SUBSTITUTE(TRIM(SUBSTITUTE(AJ117:AQ117,CHAR(160)," "))," ","")) + 1)) &amp; " mot" &amp; IF(SUMPRODUCT((AJ117:AQ117&lt;&gt;"")*(LEN(TRIM(SUBSTITUTE(AJ117:AQ117,CHAR(160)," "))) - LEN(SUBSTITUTE(TRIM(SUBSTITUTE(AJ117:AQ117,CHAR(160)," "))," ","")) + 1))&gt;1,"s",""))</f>
        <v/>
      </c>
      <c r="AH117" s="795" t="str" cm="1">
        <f t="array" ref="AH117">SUMPRODUCT(--(AJ117:AQ117&lt;&gt;""), LEN(TRIM(SUBSTITUTE(AJ117:AQ117, CHAR(160), "")))) &amp; " Car."</f>
        <v>0 Car.</v>
      </c>
      <c r="AI117" s="71" t="str">
        <f>IF(ISBLANK(AJ117),"",LARGE(AI94:AI116,1)+1)</f>
        <v/>
      </c>
      <c r="AJ117" s="87"/>
      <c r="AK117" s="87"/>
      <c r="AL117" s="87"/>
      <c r="AM117" s="87"/>
      <c r="AN117" s="87"/>
      <c r="AO117" s="87"/>
      <c r="AP117" s="87"/>
      <c r="AQ117" s="87"/>
      <c r="AR117" s="87"/>
      <c r="AS117" s="87"/>
      <c r="AT117" s="87"/>
      <c r="AU117" s="87"/>
      <c r="AV117" s="87"/>
      <c r="AW117" s="89"/>
      <c r="AX117" s="19"/>
      <c r="AY117" s="19"/>
      <c r="AZ117" s="1068">
        <v>89</v>
      </c>
      <c r="BA117" s="1069"/>
      <c r="BB117" s="1282" t="str">
        <f t="shared" si="38"/>
        <v/>
      </c>
      <c r="BC117" s="1283" t="str" cm="1">
        <f t="array" ref="BC117">IF(BJ117="","",IFERROR(_xlfn.TEXTJOIN(" • ",TRUE,_xlfn.UNIQUE(_xlfn._xlws.FILTER("⚠ "&amp;BQ29:BQ489,(BO29:BO489&lt;&gt;"")*ISNUMBER(SEARCH(" "&amp;BO29:BO489&amp;" "," "&amp;BJ117&amp;" "))))),""))</f>
        <v/>
      </c>
      <c r="BD117" s="1070" t="str">
        <f t="shared" si="45"/>
        <v>spelt</v>
      </c>
      <c r="BE117" s="1070" t="str">
        <f t="shared" si="46"/>
        <v>⚠ Gluten</v>
      </c>
      <c r="BF117" s="1070" t="str">
        <f t="shared" si="47"/>
        <v/>
      </c>
      <c r="BG117" s="1070" t="str">
        <f t="shared" si="39"/>
        <v/>
      </c>
      <c r="BH117" s="1070" t="str">
        <f t="shared" si="40"/>
        <v/>
      </c>
      <c r="BI117" s="1070" t="str">
        <f t="shared" si="48"/>
        <v/>
      </c>
      <c r="BJ117" s="1070" t="str">
        <f t="shared" si="41"/>
        <v/>
      </c>
      <c r="BK117" s="1070" t="str">
        <f t="shared" si="49"/>
        <v>spelt</v>
      </c>
      <c r="BL117" s="1070" t="str">
        <f t="shared" si="42"/>
        <v>spelt</v>
      </c>
      <c r="BM117" s="1070" t="str">
        <f t="shared" si="43"/>
        <v>spelt</v>
      </c>
      <c r="BN117" s="1071" t="s">
        <v>957</v>
      </c>
      <c r="BO117" s="1072" t="str">
        <f t="shared" si="44"/>
        <v>spelt</v>
      </c>
      <c r="BP117" s="1073" t="s">
        <v>744</v>
      </c>
      <c r="BQ117" s="1074" t="s">
        <v>908</v>
      </c>
      <c r="BR117" s="996" t="s">
        <v>668</v>
      </c>
      <c r="BZ117" s="1014"/>
      <c r="CA117" s="1014"/>
      <c r="CB117" s="1014"/>
      <c r="CC117" s="1014"/>
      <c r="CD117" s="1014"/>
      <c r="CE117" s="9">
        <v>1</v>
      </c>
    </row>
    <row r="118" spans="2:83" ht="21" customHeight="1">
      <c r="B118" s="1188" t="s">
        <v>958</v>
      </c>
      <c r="C118" s="85"/>
      <c r="D118" s="85"/>
      <c r="E118" s="85"/>
      <c r="F118" s="85"/>
      <c r="G118" s="85"/>
      <c r="H118" s="85"/>
      <c r="J118" s="1838"/>
      <c r="K118" s="1151" t="str">
        <f>TRIM(SUBSTITUTE(SUBSTITUTE(SUBSTITUTE(SUBSTITUTE(SUBSTITUTE(SUBSTITUTE(SUBSTITUTE(SUBSTITUTE(SUBSTITUTE(CLEAN(IF(OR(LEFT(K117,1)="-",LEFT(K117,1)="="),MID(K117,2,99999),K117)),"—","-"),"–","-"),CHAR(160)," "),CHAR(9)," "),CHAR(13)," "),CHAR(10)," ")," "," ")," "," ")," "," "))</f>
        <v/>
      </c>
      <c r="L118" s="1143" t="str" cm="1">
        <f t="array" ref="L118">IF(ROW()=ROW(L117),K120,INDEX(M117:M130,ROW()-ROW(L117)))</f>
        <v/>
      </c>
      <c r="M118" s="1144" t="str">
        <f>IF(OR(L118="",K119="",K119&lt;=0,N118=""),"",TRIM(MID(L118,LEN(N118)+1+IF(MID(L118,LEN(N118)+1,1)=" ",1,0),99999)))</f>
        <v/>
      </c>
      <c r="N118" s="1143" t="str">
        <f>IF(OR(O118="",O118=0,O118="0"),"",IF(LEN(O118)&lt;=K119,O118,IF(LEN(SUBSTITUTE(P118," ",""))=K119+1,LEFT(O118,K119),LEFT(O118,FIND("§",SUBSTITUTE(P118," ","§",LEN(P118)-LEN(SUBSTITUTE(P118," ",""))))-1))))</f>
        <v/>
      </c>
      <c r="O118" s="1143" t="str">
        <f t="shared" si="50"/>
        <v/>
      </c>
      <c r="P118" s="1143" t="str">
        <f>IF(OR(O118="",O118=0,O118="0"),"",LEFT(O118,K119+1))</f>
        <v/>
      </c>
      <c r="Q118" s="1143"/>
      <c r="R118" s="1186"/>
      <c r="S118" s="1147" t="str">
        <f>IF(LEN(TRIM(T118))&gt;0,MAX(S46:S117)+1,"")</f>
        <v/>
      </c>
      <c r="T118" s="1148"/>
      <c r="U118" s="1186"/>
      <c r="V118" s="1186"/>
      <c r="X118" s="21" t="str" cm="1">
        <f t="array" ref="X118">IF(SUM(--(AJ118:AQ118&lt;&gt;""))&gt;0, "A", "►")</f>
        <v>►</v>
      </c>
      <c r="Y118" s="1029" t="str">
        <f>Y26</f>
        <v>N NOM DE VOTRE RECETTE | collez la--FAMILLE| Auteur &gt; VOUS</v>
      </c>
      <c r="Z118" s="1030">
        <f>Z26</f>
        <v>1</v>
      </c>
      <c r="AA118" s="1029" t="str">
        <f>AA26</f>
        <v>coupe</v>
      </c>
      <c r="AB118" s="1031" t="str">
        <f>AB26</f>
        <v>Recette mère ► Desserts assiette</v>
      </c>
      <c r="AC118" s="820"/>
      <c r="AD118" s="820"/>
      <c r="AE118" s="820"/>
      <c r="AF118" s="59">
        <f>ROWS(AG90:AG118)</f>
        <v>29</v>
      </c>
      <c r="AG118" s="60" t="str" cm="1">
        <f t="array" ref="AG118">IF(SUMPRODUCT((AJ118:AQ118&lt;&gt;"")*1)=0,"",SUMPRODUCT((AJ118:AQ118&lt;&gt;"")*(LEN(TRIM(SUBSTITUTE(AJ118:AQ118,CHAR(160)," "))) - LEN(SUBSTITUTE(TRIM(SUBSTITUTE(AJ118:AQ118,CHAR(160)," "))," ","")) + 1)) &amp; " mot" &amp; IF(SUMPRODUCT((AJ118:AQ118&lt;&gt;"")*(LEN(TRIM(SUBSTITUTE(AJ118:AQ118,CHAR(160)," "))) - LEN(SUBSTITUTE(TRIM(SUBSTITUTE(AJ118:AQ118,CHAR(160)," "))," ","")) + 1))&gt;1,"s",""))</f>
        <v/>
      </c>
      <c r="AH118" s="795" t="str" cm="1">
        <f t="array" ref="AH118">SUMPRODUCT(--(AJ118:AQ118&lt;&gt;""), LEN(TRIM(SUBSTITUTE(AJ118:AQ118, CHAR(160), "")))) &amp; " Car."</f>
        <v>0 Car.</v>
      </c>
      <c r="AI118" s="71" t="str">
        <f>IF(ISBLANK(AJ118),"",LARGE(AI94:AI117,1)+1)</f>
        <v/>
      </c>
      <c r="AJ118" s="87"/>
      <c r="AK118" s="87"/>
      <c r="AL118" s="87"/>
      <c r="AM118" s="87"/>
      <c r="AN118" s="87"/>
      <c r="AO118" s="87"/>
      <c r="AP118" s="87"/>
      <c r="AQ118" s="87"/>
      <c r="AR118" s="87"/>
      <c r="AS118" s="87"/>
      <c r="AT118" s="87"/>
      <c r="AU118" s="87"/>
      <c r="AV118" s="87"/>
      <c r="AW118" s="89"/>
      <c r="AX118" s="19"/>
      <c r="AY118" s="19"/>
      <c r="AZ118" s="1068">
        <v>90</v>
      </c>
      <c r="BA118" s="1069"/>
      <c r="BB118" s="1282" t="str">
        <f t="shared" si="38"/>
        <v/>
      </c>
      <c r="BC118" s="1283" t="str" cm="1">
        <f t="array" ref="BC118">IF(BJ118="","",IFERROR(_xlfn.TEXTJOIN(" • ",TRUE,_xlfn.UNIQUE(_xlfn._xlws.FILTER("⚠ "&amp;BQ29:BQ489,(BO29:BO489&lt;&gt;"")*ISNUMBER(SEARCH(" "&amp;BO29:BO489&amp;" "," "&amp;BJ118&amp;" "))))),""))</f>
        <v/>
      </c>
      <c r="BD118" s="1070" t="str">
        <f t="shared" si="45"/>
        <v>tortilla</v>
      </c>
      <c r="BE118" s="1070" t="str">
        <f t="shared" si="46"/>
        <v>⚠ Gluten</v>
      </c>
      <c r="BF118" s="1070" t="str">
        <f t="shared" si="47"/>
        <v/>
      </c>
      <c r="BG118" s="1070" t="str">
        <f t="shared" si="39"/>
        <v/>
      </c>
      <c r="BH118" s="1070" t="str">
        <f t="shared" si="40"/>
        <v/>
      </c>
      <c r="BI118" s="1070" t="str">
        <f t="shared" si="48"/>
        <v/>
      </c>
      <c r="BJ118" s="1070" t="str">
        <f t="shared" si="41"/>
        <v/>
      </c>
      <c r="BK118" s="1070" t="str">
        <f t="shared" si="49"/>
        <v>tortilla</v>
      </c>
      <c r="BL118" s="1070" t="str">
        <f t="shared" si="42"/>
        <v>tortilla</v>
      </c>
      <c r="BM118" s="1070" t="str">
        <f t="shared" si="43"/>
        <v>tortilla</v>
      </c>
      <c r="BN118" s="1071" t="s">
        <v>959</v>
      </c>
      <c r="BO118" s="1072" t="str">
        <f t="shared" si="44"/>
        <v>tortilla</v>
      </c>
      <c r="BP118" s="1073" t="s">
        <v>744</v>
      </c>
      <c r="BQ118" s="1074" t="s">
        <v>908</v>
      </c>
      <c r="BR118" s="996" t="s">
        <v>668</v>
      </c>
      <c r="BZ118" s="1014"/>
      <c r="CA118" s="1014"/>
      <c r="CB118" s="1014"/>
      <c r="CC118" s="1014"/>
      <c r="CD118" s="1014"/>
      <c r="CE118" s="9">
        <v>1</v>
      </c>
    </row>
    <row r="119" spans="2:83" ht="21" customHeight="1">
      <c r="B119" s="1188" t="s">
        <v>960</v>
      </c>
      <c r="C119" s="85"/>
      <c r="D119" s="85"/>
      <c r="E119" s="85"/>
      <c r="F119" s="85"/>
      <c r="G119" s="85"/>
      <c r="H119" s="85"/>
      <c r="J119" s="1838"/>
      <c r="K119" s="1152">
        <f>K44</f>
        <v>120</v>
      </c>
      <c r="L119" s="1143" t="str" cm="1">
        <f t="array" ref="L119">IF(ROW()=ROW(L117),K120,INDEX(M117:M130,ROW()-ROW(L117)))</f>
        <v/>
      </c>
      <c r="M119" s="1144" t="str">
        <f>IF(OR(L119="",K119="",K119&lt;=0,N119=""),"",TRIM(MID(L119,LEN(N119)+1+IF(MID(L119,LEN(N119)+1,1)=" ",1,0),99999)))</f>
        <v/>
      </c>
      <c r="N119" s="1143" t="str">
        <f>IF(OR(O119="",O119=0,O119="0"),"",IF(LEN(O119)&lt;=K119,O119,IF(LEN(SUBSTITUTE(P119," ",""))=K119+1,LEFT(O119,K119),LEFT(O119,FIND("§",SUBSTITUTE(P119," ","§",LEN(P119)-LEN(SUBSTITUTE(P119," ",""))))-1))))</f>
        <v/>
      </c>
      <c r="O119" s="1143" t="str">
        <f t="shared" si="50"/>
        <v/>
      </c>
      <c r="P119" s="1143" t="str">
        <f>IF(OR(O119="",O119=0,O119="0"),"",LEFT(O119,K119+1))</f>
        <v/>
      </c>
      <c r="Q119" s="1143"/>
      <c r="R119" s="1186"/>
      <c r="S119" s="1147" t="str">
        <f>IF(LEN(TRIM(T119))&gt;0,MAX(S46:S118)+1,"")</f>
        <v/>
      </c>
      <c r="T119" s="1148"/>
      <c r="U119" s="1186"/>
      <c r="V119" s="1186"/>
      <c r="X119" s="21" t="str" cm="1">
        <f t="array" ref="X119">IF(SUM(--(AJ119:AQ119&lt;&gt;""))&gt;0, "A", "►")</f>
        <v>►</v>
      </c>
      <c r="Y119" s="1029" t="str">
        <f>Y26</f>
        <v>N NOM DE VOTRE RECETTE | collez la--FAMILLE| Auteur &gt; VOUS</v>
      </c>
      <c r="Z119" s="1030">
        <f>Z26</f>
        <v>1</v>
      </c>
      <c r="AA119" s="1029" t="str">
        <f>AA26</f>
        <v>coupe</v>
      </c>
      <c r="AB119" s="1031" t="str">
        <f>AB26</f>
        <v>Recette mère ► Desserts assiette</v>
      </c>
      <c r="AC119" s="820"/>
      <c r="AD119" s="820"/>
      <c r="AE119" s="820"/>
      <c r="AF119" s="59">
        <f>ROWS(AG90:AG119)</f>
        <v>30</v>
      </c>
      <c r="AG119" s="60" t="str" cm="1">
        <f t="array" ref="AG119">IF(SUMPRODUCT((AJ119:AQ119&lt;&gt;"")*1)=0,"",SUMPRODUCT((AJ119:AQ119&lt;&gt;"")*(LEN(TRIM(SUBSTITUTE(AJ119:AQ119,CHAR(160)," "))) - LEN(SUBSTITUTE(TRIM(SUBSTITUTE(AJ119:AQ119,CHAR(160)," "))," ","")) + 1)) &amp; " mot" &amp; IF(SUMPRODUCT((AJ119:AQ119&lt;&gt;"")*(LEN(TRIM(SUBSTITUTE(AJ119:AQ119,CHAR(160)," "))) - LEN(SUBSTITUTE(TRIM(SUBSTITUTE(AJ119:AQ119,CHAR(160)," "))," ","")) + 1))&gt;1,"s",""))</f>
        <v/>
      </c>
      <c r="AH119" s="795" t="str" cm="1">
        <f t="array" ref="AH119">SUMPRODUCT(--(AJ119:AQ119&lt;&gt;""), LEN(TRIM(SUBSTITUTE(AJ119:AQ119, CHAR(160), "")))) &amp; " Car."</f>
        <v>0 Car.</v>
      </c>
      <c r="AI119" s="71" t="str">
        <f>IF(ISBLANK(AJ119),"",LARGE(AI94:AI118,1)+1)</f>
        <v/>
      </c>
      <c r="AJ119" s="87"/>
      <c r="AK119" s="87"/>
      <c r="AL119" s="87"/>
      <c r="AM119" s="87"/>
      <c r="AN119" s="87"/>
      <c r="AO119" s="87"/>
      <c r="AP119" s="87"/>
      <c r="AQ119" s="87"/>
      <c r="AR119" s="87"/>
      <c r="AS119" s="87"/>
      <c r="AT119" s="87"/>
      <c r="AU119" s="87"/>
      <c r="AV119" s="87"/>
      <c r="AW119" s="89"/>
      <c r="AX119" s="19"/>
      <c r="AY119" s="19"/>
      <c r="AZ119" s="1068">
        <v>91</v>
      </c>
      <c r="BA119" s="1069"/>
      <c r="BB119" s="1282" t="str">
        <f t="shared" si="38"/>
        <v/>
      </c>
      <c r="BC119" s="1283" t="str" cm="1">
        <f t="array" ref="BC119">IF(BJ119="","",IFERROR(_xlfn.TEXTJOIN(" • ",TRUE,_xlfn.UNIQUE(_xlfn._xlws.FILTER("⚠ "&amp;BQ29:BQ489,(BO29:BO489&lt;&gt;"")*ISNUMBER(SEARCH(" "&amp;BO29:BO489&amp;" "," "&amp;BJ119&amp;" "))))),""))</f>
        <v/>
      </c>
      <c r="BD119" s="1070" t="str">
        <f t="shared" si="45"/>
        <v>triticale</v>
      </c>
      <c r="BE119" s="1070" t="str">
        <f t="shared" si="46"/>
        <v>⚠ Gluten</v>
      </c>
      <c r="BF119" s="1070" t="str">
        <f t="shared" si="47"/>
        <v/>
      </c>
      <c r="BG119" s="1070" t="str">
        <f t="shared" si="39"/>
        <v/>
      </c>
      <c r="BH119" s="1070" t="str">
        <f t="shared" si="40"/>
        <v/>
      </c>
      <c r="BI119" s="1070" t="str">
        <f t="shared" si="48"/>
        <v/>
      </c>
      <c r="BJ119" s="1070" t="str">
        <f t="shared" si="41"/>
        <v/>
      </c>
      <c r="BK119" s="1070" t="str">
        <f t="shared" si="49"/>
        <v>triticale</v>
      </c>
      <c r="BL119" s="1070" t="str">
        <f t="shared" si="42"/>
        <v>triticale</v>
      </c>
      <c r="BM119" s="1070" t="str">
        <f t="shared" si="43"/>
        <v>triticale</v>
      </c>
      <c r="BN119" s="1071" t="s">
        <v>961</v>
      </c>
      <c r="BO119" s="1072" t="str">
        <f t="shared" si="44"/>
        <v>triticale</v>
      </c>
      <c r="BP119" s="1073" t="s">
        <v>744</v>
      </c>
      <c r="BQ119" s="1074" t="s">
        <v>908</v>
      </c>
      <c r="BR119" s="996" t="s">
        <v>668</v>
      </c>
      <c r="BZ119" s="1014"/>
      <c r="CA119" s="1014"/>
      <c r="CB119" s="1014"/>
      <c r="CC119" s="1014"/>
      <c r="CD119" s="1014"/>
      <c r="CE119" s="9">
        <v>1</v>
      </c>
    </row>
    <row r="120" spans="2:83" ht="21" customHeight="1">
      <c r="B120" s="1188" t="s">
        <v>962</v>
      </c>
      <c r="C120" s="85"/>
      <c r="D120" s="85"/>
      <c r="E120" s="85"/>
      <c r="F120" s="85"/>
      <c r="G120" s="85"/>
      <c r="H120" s="85"/>
      <c r="J120" s="1838"/>
      <c r="K120" s="1151" t="str">
        <f>IF(UPPER(TRIM(K45))="X",K124,K118)</f>
        <v/>
      </c>
      <c r="L120" s="1143" t="str" cm="1">
        <f t="array" ref="L120">IF(ROW()=ROW(L117),K120,INDEX(M117:M130,ROW()-ROW(L117)))</f>
        <v/>
      </c>
      <c r="M120" s="1144" t="str">
        <f>IF(OR(L120="",K119="",K119&lt;=0,N120=""),"",TRIM(MID(L120,LEN(N120)+1+IF(MID(L120,LEN(N120)+1,1)=" ",1,0),99999)))</f>
        <v/>
      </c>
      <c r="N120" s="1143" t="str">
        <f>IF(OR(O120="",O120=0,O120="0"),"",IF(LEN(O120)&lt;=K119,O120,IF(LEN(SUBSTITUTE(P120," ",""))=K119+1,LEFT(O120,K119),LEFT(O120,FIND("§",SUBSTITUTE(P120," ","§",LEN(P120)-LEN(SUBSTITUTE(P120," ",""))))-1))))</f>
        <v/>
      </c>
      <c r="O120" s="1143" t="str">
        <f t="shared" si="50"/>
        <v/>
      </c>
      <c r="P120" s="1143" t="str">
        <f>IF(OR(O120="",O120=0,O120="0"),"",LEFT(O120,K119+1))</f>
        <v/>
      </c>
      <c r="Q120" s="1143"/>
      <c r="R120" s="1186"/>
      <c r="S120" s="1147" t="str">
        <f>IF(LEN(TRIM(T120))&gt;0,MAX(S46:S119)+1,"")</f>
        <v/>
      </c>
      <c r="T120" s="1148"/>
      <c r="U120" s="1186"/>
      <c r="V120" s="1186"/>
      <c r="X120" s="21" t="str" cm="1">
        <f t="array" ref="X120">IF(SUM(--(AJ120:AQ120&lt;&gt;""))&gt;0, "A", "►")</f>
        <v>►</v>
      </c>
      <c r="Y120" s="1029" t="str">
        <f>Y26</f>
        <v>N NOM DE VOTRE RECETTE | collez la--FAMILLE| Auteur &gt; VOUS</v>
      </c>
      <c r="Z120" s="1030">
        <f>Z26</f>
        <v>1</v>
      </c>
      <c r="AA120" s="1029" t="str">
        <f>AA26</f>
        <v>coupe</v>
      </c>
      <c r="AB120" s="1031" t="str">
        <f>AB26</f>
        <v>Recette mère ► Desserts assiette</v>
      </c>
      <c r="AC120" s="820"/>
      <c r="AD120" s="820"/>
      <c r="AE120" s="820"/>
      <c r="AF120" s="59">
        <f>ROWS(AG90:AG120)</f>
        <v>31</v>
      </c>
      <c r="AG120" s="60" t="str" cm="1">
        <f t="array" ref="AG120">IF(SUMPRODUCT((AJ120:AQ120&lt;&gt;"")*1)=0,"",SUMPRODUCT((AJ120:AQ120&lt;&gt;"")*(LEN(TRIM(SUBSTITUTE(AJ120:AQ120,CHAR(160)," "))) - LEN(SUBSTITUTE(TRIM(SUBSTITUTE(AJ120:AQ120,CHAR(160)," "))," ","")) + 1)) &amp; " mot" &amp; IF(SUMPRODUCT((AJ120:AQ120&lt;&gt;"")*(LEN(TRIM(SUBSTITUTE(AJ120:AQ120,CHAR(160)," "))) - LEN(SUBSTITUTE(TRIM(SUBSTITUTE(AJ120:AQ120,CHAR(160)," "))," ","")) + 1))&gt;1,"s",""))</f>
        <v/>
      </c>
      <c r="AH120" s="795" t="str" cm="1">
        <f t="array" ref="AH120">SUMPRODUCT(--(AJ120:AQ120&lt;&gt;""), LEN(TRIM(SUBSTITUTE(AJ120:AQ120, CHAR(160), "")))) &amp; " Car."</f>
        <v>0 Car.</v>
      </c>
      <c r="AI120" s="71" t="str">
        <f>IF(ISBLANK(AJ120),"",LARGE(AI94:AI119,1)+1)</f>
        <v/>
      </c>
      <c r="AJ120" s="87"/>
      <c r="AK120" s="87"/>
      <c r="AL120" s="87"/>
      <c r="AM120" s="87"/>
      <c r="AN120" s="87"/>
      <c r="AO120" s="87"/>
      <c r="AP120" s="87"/>
      <c r="AQ120" s="87"/>
      <c r="AR120" s="87"/>
      <c r="AS120" s="87"/>
      <c r="AT120" s="87"/>
      <c r="AU120" s="87"/>
      <c r="AV120" s="87"/>
      <c r="AW120" s="89"/>
      <c r="AX120" s="19"/>
      <c r="AY120" s="19"/>
      <c r="AZ120" s="1068">
        <v>92</v>
      </c>
      <c r="BA120" s="1069"/>
      <c r="BB120" s="1282" t="str">
        <f t="shared" si="38"/>
        <v/>
      </c>
      <c r="BC120" s="1283" t="str" cm="1">
        <f t="array" ref="BC120">IF(BJ120="","",IFERROR(_xlfn.TEXTJOIN(" • ",TRUE,_xlfn.UNIQUE(_xlfn._xlws.FILTER("⚠ "&amp;BQ29:BQ489,(BO29:BO489&lt;&gt;"")*ISNUMBER(SEARCH(" "&amp;BO29:BO489&amp;" "," "&amp;BJ120&amp;" "))))),""))</f>
        <v/>
      </c>
      <c r="BD120" s="1070" t="str">
        <f t="shared" si="45"/>
        <v>wheat</v>
      </c>
      <c r="BE120" s="1070" t="str">
        <f t="shared" si="46"/>
        <v>⚠ Gluten</v>
      </c>
      <c r="BF120" s="1070" t="str">
        <f t="shared" si="47"/>
        <v/>
      </c>
      <c r="BG120" s="1070" t="str">
        <f t="shared" si="39"/>
        <v/>
      </c>
      <c r="BH120" s="1070" t="str">
        <f t="shared" si="40"/>
        <v/>
      </c>
      <c r="BI120" s="1070" t="str">
        <f t="shared" si="48"/>
        <v/>
      </c>
      <c r="BJ120" s="1070" t="str">
        <f t="shared" si="41"/>
        <v/>
      </c>
      <c r="BK120" s="1070" t="str">
        <f t="shared" si="49"/>
        <v>wheat</v>
      </c>
      <c r="BL120" s="1070" t="str">
        <f t="shared" si="42"/>
        <v>wheat</v>
      </c>
      <c r="BM120" s="1070" t="str">
        <f t="shared" si="43"/>
        <v>wheat</v>
      </c>
      <c r="BN120" s="1071" t="s">
        <v>963</v>
      </c>
      <c r="BO120" s="1072" t="str">
        <f t="shared" si="44"/>
        <v>wheat</v>
      </c>
      <c r="BP120" s="1073" t="s">
        <v>744</v>
      </c>
      <c r="BQ120" s="1074" t="s">
        <v>908</v>
      </c>
      <c r="BR120" s="996" t="s">
        <v>668</v>
      </c>
      <c r="BZ120" s="1014"/>
      <c r="CA120" s="1014"/>
      <c r="CB120" s="1014"/>
      <c r="CC120" s="1014"/>
      <c r="CD120" s="1014"/>
      <c r="CE120" s="9">
        <v>1</v>
      </c>
    </row>
    <row r="121" spans="2:83" ht="21" customHeight="1">
      <c r="B121" s="1188" t="s">
        <v>964</v>
      </c>
      <c r="C121" s="85"/>
      <c r="D121" s="85"/>
      <c r="E121" s="85"/>
      <c r="F121" s="85"/>
      <c r="G121" s="85"/>
      <c r="H121" s="85"/>
      <c r="J121" s="1838"/>
      <c r="K121" s="1155" t="str">
        <f>TRIM(SUBSTITUTE(SUBSTITUTE(SUBSTITUTE(SUBSTITUTE(SUBSTITUTE(SUBSTITUTE(SUBSTITUTE(SUBSTITUTE(SUBSTITUTE(SUBSTITUTE(K118,","," "),";"," "),":"," "),"!"," "),"?"," "),"…"," "),"»"," "),"«"," "),"/"," "),"."," "))</f>
        <v/>
      </c>
      <c r="L121" s="1143" t="str" cm="1">
        <f t="array" ref="L121">IF(ROW()=ROW(L117),K120,INDEX(M117:M130,ROW()-ROW(L117)))</f>
        <v/>
      </c>
      <c r="M121" s="1144" t="str">
        <f>IF(OR(L121="",K119="",K119&lt;=0,N121=""),"",TRIM(MID(L121,LEN(N121)+1+IF(MID(L121,LEN(N121)+1,1)=" ",1,0),99999)))</f>
        <v/>
      </c>
      <c r="N121" s="1143" t="str">
        <f>IF(OR(O121="",O121=0,O121="0"),"",IF(LEN(O121)&lt;=K119,O121,IF(LEN(SUBSTITUTE(P121," ",""))=K119+1,LEFT(O121,K119),LEFT(O121,FIND("§",SUBSTITUTE(P121," ","§",LEN(P121)-LEN(SUBSTITUTE(P121," ",""))))-1))))</f>
        <v/>
      </c>
      <c r="O121" s="1143" t="str">
        <f t="shared" si="50"/>
        <v/>
      </c>
      <c r="P121" s="1143" t="str">
        <f>IF(OR(O121="",O121=0,O121="0"),"",LEFT(O121,K119+1))</f>
        <v/>
      </c>
      <c r="Q121" s="1143"/>
      <c r="R121" s="1186"/>
      <c r="S121" s="1147" t="str">
        <f>IF(LEN(TRIM(T121))&gt;0,MAX(S46:S120)+1,"")</f>
        <v/>
      </c>
      <c r="T121" s="1148"/>
      <c r="U121" s="1186"/>
      <c r="V121" s="1186"/>
      <c r="X121" s="21" t="str" cm="1">
        <f t="array" ref="X121">IF(SUM(--(AJ121:AQ121&lt;&gt;""))&gt;0, "A", "►")</f>
        <v>►</v>
      </c>
      <c r="Y121" s="1029" t="str">
        <f>Y26</f>
        <v>N NOM DE VOTRE RECETTE | collez la--FAMILLE| Auteur &gt; VOUS</v>
      </c>
      <c r="Z121" s="1030">
        <f>Z26</f>
        <v>1</v>
      </c>
      <c r="AA121" s="1029" t="str">
        <f>AA26</f>
        <v>coupe</v>
      </c>
      <c r="AB121" s="1031" t="str">
        <f>AB26</f>
        <v>Recette mère ► Desserts assiette</v>
      </c>
      <c r="AC121" s="820"/>
      <c r="AD121" s="820"/>
      <c r="AE121" s="820"/>
      <c r="AF121" s="59">
        <f>ROWS(AG90:AG121)</f>
        <v>32</v>
      </c>
      <c r="AG121" s="60" t="str" cm="1">
        <f t="array" ref="AG121">IF(SUMPRODUCT((AJ121:AQ121&lt;&gt;"")*1)=0,"",SUMPRODUCT((AJ121:AQ121&lt;&gt;"")*(LEN(TRIM(SUBSTITUTE(AJ121:AQ121,CHAR(160)," "))) - LEN(SUBSTITUTE(TRIM(SUBSTITUTE(AJ121:AQ121,CHAR(160)," "))," ","")) + 1)) &amp; " mot" &amp; IF(SUMPRODUCT((AJ121:AQ121&lt;&gt;"")*(LEN(TRIM(SUBSTITUTE(AJ121:AQ121,CHAR(160)," "))) - LEN(SUBSTITUTE(TRIM(SUBSTITUTE(AJ121:AQ121,CHAR(160)," "))," ","")) + 1))&gt;1,"s",""))</f>
        <v/>
      </c>
      <c r="AH121" s="795" t="str" cm="1">
        <f t="array" ref="AH121">SUMPRODUCT(--(AJ121:AQ121&lt;&gt;""), LEN(TRIM(SUBSTITUTE(AJ121:AQ121, CHAR(160), "")))) &amp; " Car."</f>
        <v>0 Car.</v>
      </c>
      <c r="AI121" s="71" t="str">
        <f>IF(ISBLANK(AJ121),"",LARGE(AI94:AI120,1)+1)</f>
        <v/>
      </c>
      <c r="AJ121" s="87"/>
      <c r="AK121" s="87"/>
      <c r="AL121" s="87"/>
      <c r="AM121" s="87"/>
      <c r="AN121" s="87"/>
      <c r="AO121" s="87"/>
      <c r="AP121" s="87"/>
      <c r="AQ121" s="87"/>
      <c r="AR121" s="87"/>
      <c r="AS121" s="87"/>
      <c r="AT121" s="87"/>
      <c r="AU121" s="87"/>
      <c r="AV121" s="87"/>
      <c r="AW121" s="89"/>
      <c r="AX121" s="19"/>
      <c r="AY121" s="19"/>
      <c r="AZ121" s="1068">
        <v>93</v>
      </c>
      <c r="BA121" s="1069"/>
      <c r="BB121" s="1282" t="str">
        <f t="shared" si="38"/>
        <v/>
      </c>
      <c r="BC121" s="1283" t="str" cm="1">
        <f t="array" ref="BC121">IF(BJ121="","",IFERROR(_xlfn.TEXTJOIN(" • ",TRUE,_xlfn.UNIQUE(_xlfn._xlws.FILTER("⚠ "&amp;BQ29:BQ489,(BO29:BO489&lt;&gt;"")*ISNUMBER(SEARCH(" "&amp;BO29:BO489&amp;" "," "&amp;BJ121&amp;" "))))),""))</f>
        <v/>
      </c>
      <c r="BD121" s="1070" t="str">
        <f t="shared" si="45"/>
        <v>wrap</v>
      </c>
      <c r="BE121" s="1070" t="str">
        <f t="shared" si="46"/>
        <v>⚠ Gluten</v>
      </c>
      <c r="BF121" s="1070" t="str">
        <f t="shared" si="47"/>
        <v/>
      </c>
      <c r="BG121" s="1070" t="str">
        <f t="shared" si="39"/>
        <v/>
      </c>
      <c r="BH121" s="1070" t="str">
        <f t="shared" si="40"/>
        <v/>
      </c>
      <c r="BI121" s="1070" t="str">
        <f t="shared" si="48"/>
        <v/>
      </c>
      <c r="BJ121" s="1070" t="str">
        <f t="shared" si="41"/>
        <v/>
      </c>
      <c r="BK121" s="1070" t="str">
        <f t="shared" si="49"/>
        <v>wrap</v>
      </c>
      <c r="BL121" s="1070" t="str">
        <f t="shared" si="42"/>
        <v>wrap</v>
      </c>
      <c r="BM121" s="1070" t="str">
        <f t="shared" si="43"/>
        <v>wrap</v>
      </c>
      <c r="BN121" s="1071" t="s">
        <v>965</v>
      </c>
      <c r="BO121" s="1072" t="str">
        <f t="shared" si="44"/>
        <v>wrap</v>
      </c>
      <c r="BP121" s="1073" t="s">
        <v>744</v>
      </c>
      <c r="BQ121" s="1074" t="s">
        <v>908</v>
      </c>
      <c r="BR121" s="996" t="s">
        <v>668</v>
      </c>
      <c r="BZ121" s="1014"/>
      <c r="CA121" s="1014"/>
      <c r="CB121" s="1014"/>
      <c r="CC121" s="1014"/>
      <c r="CD121" s="1014"/>
      <c r="CE121" s="9">
        <v>1</v>
      </c>
    </row>
    <row r="122" spans="2:83" ht="21" customHeight="1">
      <c r="B122" s="1188" t="s">
        <v>966</v>
      </c>
      <c r="C122" s="85"/>
      <c r="D122" s="85"/>
      <c r="E122" s="85"/>
      <c r="F122" s="85"/>
      <c r="G122" s="85"/>
      <c r="H122" s="85"/>
      <c r="J122" s="1838"/>
      <c r="K122" s="1143" t="str">
        <f>TRIM(SUBSTITUTE(SUBSTITUTE(SUBSTITUTE(SUBSTITUTE(SUBSTITUTE(SUBSTITUTE(SUBSTITUTE(SUBSTITUTE(K121,"("," "),")"," "),CHAR(34)," "),"-"," "),"_"," "),"&lt;"," "),"&gt;"," "),"="," "))</f>
        <v/>
      </c>
      <c r="L122" s="1143" t="str" cm="1">
        <f t="array" ref="L122">IF(ROW()=ROW(L117),K120,INDEX(M117:M130,ROW()-ROW(L117)))</f>
        <v/>
      </c>
      <c r="M122" s="1144" t="str">
        <f>IF(OR(L122="",K119="",K119&lt;=0,N122=""),"",TRIM(MID(L122,LEN(N122)+1+IF(MID(L122,LEN(N122)+1,1)=" ",1,0),99999)))</f>
        <v/>
      </c>
      <c r="N122" s="1143" t="str">
        <f>IF(OR(O122="",O122=0,O122="0"),"",IF(LEN(O122)&lt;=K119,O122,IF(LEN(SUBSTITUTE(P122," ",""))=K119+1,LEFT(O122,K119),LEFT(O122,FIND("§",SUBSTITUTE(P122," ","§",LEN(P122)-LEN(SUBSTITUTE(P122," ",""))))-1))))</f>
        <v/>
      </c>
      <c r="O122" s="1143" t="str">
        <f t="shared" si="50"/>
        <v/>
      </c>
      <c r="P122" s="1143" t="str">
        <f>IF(OR(O122="",O122=0,O122="0"),"",LEFT(O122,K119+1))</f>
        <v/>
      </c>
      <c r="Q122" s="1143"/>
      <c r="R122" s="1186"/>
      <c r="S122" s="1147" t="str">
        <f>IF(LEN(TRIM(T122))&gt;0,MAX(S46:S121)+1,"")</f>
        <v/>
      </c>
      <c r="T122" s="1148"/>
      <c r="U122" s="1186"/>
      <c r="V122" s="1186"/>
      <c r="X122" s="21" t="str" cm="1">
        <f t="array" ref="X122">IF(SUM(--(AJ122:AQ122&lt;&gt;""))&gt;0, "A", "►")</f>
        <v>►</v>
      </c>
      <c r="Y122" s="1029" t="str">
        <f>Y26</f>
        <v>N NOM DE VOTRE RECETTE | collez la--FAMILLE| Auteur &gt; VOUS</v>
      </c>
      <c r="Z122" s="1030">
        <f>Z26</f>
        <v>1</v>
      </c>
      <c r="AA122" s="1029" t="str">
        <f>AA26</f>
        <v>coupe</v>
      </c>
      <c r="AB122" s="1031" t="str">
        <f>AB26</f>
        <v>Recette mère ► Desserts assiette</v>
      </c>
      <c r="AC122" s="820"/>
      <c r="AD122" s="820"/>
      <c r="AE122" s="820"/>
      <c r="AF122" s="59">
        <f>ROWS(AG90:AG122)</f>
        <v>33</v>
      </c>
      <c r="AG122" s="60" t="str" cm="1">
        <f t="array" ref="AG122">IF(SUMPRODUCT((AJ122:AQ122&lt;&gt;"")*1)=0,"",SUMPRODUCT((AJ122:AQ122&lt;&gt;"")*(LEN(TRIM(SUBSTITUTE(AJ122:AQ122,CHAR(160)," "))) - LEN(SUBSTITUTE(TRIM(SUBSTITUTE(AJ122:AQ122,CHAR(160)," "))," ","")) + 1)) &amp; " mot" &amp; IF(SUMPRODUCT((AJ122:AQ122&lt;&gt;"")*(LEN(TRIM(SUBSTITUTE(AJ122:AQ122,CHAR(160)," "))) - LEN(SUBSTITUTE(TRIM(SUBSTITUTE(AJ122:AQ122,CHAR(160)," "))," ","")) + 1))&gt;1,"s",""))</f>
        <v/>
      </c>
      <c r="AH122" s="795" t="str" cm="1">
        <f t="array" ref="AH122">SUMPRODUCT(--(AJ122:AQ122&lt;&gt;""), LEN(TRIM(SUBSTITUTE(AJ122:AQ122, CHAR(160), "")))) &amp; " Car."</f>
        <v>0 Car.</v>
      </c>
      <c r="AI122" s="71" t="str">
        <f>IF(ISBLANK(AJ122),"",LARGE(AI94:AI121,1)+1)</f>
        <v/>
      </c>
      <c r="AJ122" s="87"/>
      <c r="AK122" s="87"/>
      <c r="AL122" s="87"/>
      <c r="AM122" s="87"/>
      <c r="AN122" s="87"/>
      <c r="AO122" s="87"/>
      <c r="AP122" s="87"/>
      <c r="AQ122" s="87"/>
      <c r="AR122" s="87"/>
      <c r="AS122" s="87"/>
      <c r="AT122" s="87"/>
      <c r="AU122" s="87"/>
      <c r="AV122" s="87"/>
      <c r="AW122" s="89"/>
      <c r="AX122" s="19"/>
      <c r="AY122" s="19"/>
      <c r="AZ122" s="1068">
        <v>94</v>
      </c>
      <c r="BA122" s="1069"/>
      <c r="BB122" s="1282" t="str">
        <f t="shared" si="38"/>
        <v/>
      </c>
      <c r="BC122" s="1283" t="str" cm="1">
        <f t="array" ref="BC122">IF(BJ122="","",IFERROR(_xlfn.TEXTJOIN(" • ",TRUE,_xlfn.UNIQUE(_xlfn._xlws.FILTER("⚠ "&amp;BQ29:BQ489,(BO29:BO489&lt;&gt;"")*ISNUMBER(SEARCH(" "&amp;BO29:BO489&amp;" "," "&amp;BJ122&amp;" "))))),""))</f>
        <v/>
      </c>
      <c r="BD122" s="1070" t="str">
        <f t="shared" si="45"/>
        <v>croutons</v>
      </c>
      <c r="BE122" s="1070" t="str">
        <f t="shared" si="46"/>
        <v>⚠ Gluten</v>
      </c>
      <c r="BF122" s="1070" t="str">
        <f t="shared" si="47"/>
        <v/>
      </c>
      <c r="BG122" s="1070" t="str">
        <f t="shared" si="39"/>
        <v/>
      </c>
      <c r="BH122" s="1070" t="str">
        <f t="shared" si="40"/>
        <v/>
      </c>
      <c r="BI122" s="1070" t="str">
        <f t="shared" si="48"/>
        <v/>
      </c>
      <c r="BJ122" s="1070" t="str">
        <f t="shared" si="41"/>
        <v/>
      </c>
      <c r="BK122" s="1070" t="str">
        <f t="shared" si="49"/>
        <v>croutons</v>
      </c>
      <c r="BL122" s="1070" t="str">
        <f t="shared" si="42"/>
        <v>croutons</v>
      </c>
      <c r="BM122" s="1070" t="str">
        <f t="shared" si="43"/>
        <v>croutons</v>
      </c>
      <c r="BN122" s="1071" t="s">
        <v>967</v>
      </c>
      <c r="BO122" s="1072" t="str">
        <f t="shared" si="44"/>
        <v>croutons</v>
      </c>
      <c r="BP122" s="1073" t="s">
        <v>744</v>
      </c>
      <c r="BQ122" s="1074" t="s">
        <v>908</v>
      </c>
      <c r="BR122" s="996" t="s">
        <v>668</v>
      </c>
      <c r="BZ122" s="1014"/>
      <c r="CA122" s="1014"/>
      <c r="CB122" s="1014"/>
      <c r="CC122" s="1014"/>
      <c r="CD122" s="1014"/>
      <c r="CE122" s="9">
        <v>1</v>
      </c>
    </row>
    <row r="123" spans="2:83" ht="21" customHeight="1">
      <c r="B123" s="1188" t="s">
        <v>968</v>
      </c>
      <c r="C123" s="85"/>
      <c r="D123" s="85"/>
      <c r="E123" s="85"/>
      <c r="F123" s="85"/>
      <c r="G123" s="85"/>
      <c r="H123" s="85"/>
      <c r="J123" s="1838"/>
      <c r="K123" s="1151" t="str">
        <f>TRIM(SUBSTITUTE(SUBSTITUTE(SUBSTITUTE(SUBSTITUTE(K122,"►"," "),"▼"," "),"▲"," "),"◄"," "))</f>
        <v/>
      </c>
      <c r="L123" s="1143" t="str" cm="1">
        <f t="array" ref="L123">IF(ROW()=ROW(L117),K120,INDEX(M117:M130,ROW()-ROW(L117)))</f>
        <v/>
      </c>
      <c r="M123" s="1144" t="str">
        <f>IF(OR(L123="",K119="",K119&lt;=0,N123=""),"",TRIM(MID(L123,LEN(N123)+1+IF(MID(L123,LEN(N123)+1,1)=" ",1,0),99999)))</f>
        <v/>
      </c>
      <c r="N123" s="1143" t="str">
        <f>IF(OR(O123="",O123=0,O123="0"),"",IF(LEN(O123)&lt;=K119,O123,IF(LEN(SUBSTITUTE(P123," ",""))=K119+1,LEFT(O123,K119),LEFT(O123,FIND("§",SUBSTITUTE(P123," ","§",LEN(P123)-LEN(SUBSTITUTE(P123," ",""))))-1))))</f>
        <v/>
      </c>
      <c r="O123" s="1143" t="str">
        <f t="shared" si="50"/>
        <v/>
      </c>
      <c r="P123" s="1143" t="str">
        <f>IF(OR(O123="",O123=0,O123="0"),"",LEFT(O123,K119+1))</f>
        <v/>
      </c>
      <c r="Q123" s="1143"/>
      <c r="R123" s="1186"/>
      <c r="S123" s="1147" t="str">
        <f>IF(LEN(TRIM(T123))&gt;0,MAX(S46:S122)+1,"")</f>
        <v/>
      </c>
      <c r="T123" s="1148"/>
      <c r="U123" s="1186"/>
      <c r="V123" s="1186"/>
      <c r="X123" s="21" t="str" cm="1">
        <f t="array" ref="X123">IF(SUM(--(AJ123:AQ123&lt;&gt;""))&gt;0, "A", "►")</f>
        <v>►</v>
      </c>
      <c r="Y123" s="1029" t="str">
        <f>Y26</f>
        <v>N NOM DE VOTRE RECETTE | collez la--FAMILLE| Auteur &gt; VOUS</v>
      </c>
      <c r="Z123" s="1030">
        <f>Z26</f>
        <v>1</v>
      </c>
      <c r="AA123" s="1029" t="str">
        <f>AA26</f>
        <v>coupe</v>
      </c>
      <c r="AB123" s="1031" t="str">
        <f>AB26</f>
        <v>Recette mère ► Desserts assiette</v>
      </c>
      <c r="AC123" s="820"/>
      <c r="AD123" s="820"/>
      <c r="AE123" s="820"/>
      <c r="AF123" s="59">
        <f>ROWS(AG90:AG123)</f>
        <v>34</v>
      </c>
      <c r="AG123" s="60" t="str" cm="1">
        <f t="array" ref="AG123">IF(SUMPRODUCT((AJ123:AQ123&lt;&gt;"")*1)=0,"",SUMPRODUCT((AJ123:AQ123&lt;&gt;"")*(LEN(TRIM(SUBSTITUTE(AJ123:AQ123,CHAR(160)," "))) - LEN(SUBSTITUTE(TRIM(SUBSTITUTE(AJ123:AQ123,CHAR(160)," "))," ","")) + 1)) &amp; " mot" &amp; IF(SUMPRODUCT((AJ123:AQ123&lt;&gt;"")*(LEN(TRIM(SUBSTITUTE(AJ123:AQ123,CHAR(160)," "))) - LEN(SUBSTITUTE(TRIM(SUBSTITUTE(AJ123:AQ123,CHAR(160)," "))," ","")) + 1))&gt;1,"s",""))</f>
        <v/>
      </c>
      <c r="AH123" s="795" t="str" cm="1">
        <f t="array" ref="AH123">SUMPRODUCT(--(AJ123:AQ123&lt;&gt;""), LEN(TRIM(SUBSTITUTE(AJ123:AQ123, CHAR(160), "")))) &amp; " Car."</f>
        <v>0 Car.</v>
      </c>
      <c r="AI123" s="71" t="str">
        <f>IF(ISBLANK(AJ123),"",LARGE(AI94:AI122,1)+1)</f>
        <v/>
      </c>
      <c r="AJ123" s="87"/>
      <c r="AK123" s="87"/>
      <c r="AL123" s="87"/>
      <c r="AM123" s="87"/>
      <c r="AN123" s="87"/>
      <c r="AO123" s="87"/>
      <c r="AP123" s="87"/>
      <c r="AQ123" s="87"/>
      <c r="AR123" s="87"/>
      <c r="AS123" s="87"/>
      <c r="AT123" s="87"/>
      <c r="AU123" s="87"/>
      <c r="AV123" s="87"/>
      <c r="AW123" s="89"/>
      <c r="AX123" s="19"/>
      <c r="AY123" s="19"/>
      <c r="AZ123" s="1068">
        <v>95</v>
      </c>
      <c r="BA123" s="1069"/>
      <c r="BB123" s="1282" t="str">
        <f t="shared" si="38"/>
        <v/>
      </c>
      <c r="BC123" s="1283" t="str" cm="1">
        <f t="array" ref="BC123">IF(BJ123="","",IFERROR(_xlfn.TEXTJOIN(" • ",TRUE,_xlfn.UNIQUE(_xlfn._xlws.FILTER("⚠ "&amp;BQ29:BQ489,(BO29:BO489&lt;&gt;"")*ISNUMBER(SEARCH(" "&amp;BO29:BO489&amp;" "," "&amp;BJ123&amp;" "))))),""))</f>
        <v/>
      </c>
      <c r="BD123" s="1070" t="str">
        <f t="shared" si="45"/>
        <v>croutons</v>
      </c>
      <c r="BE123" s="1070" t="str">
        <f t="shared" si="46"/>
        <v>⚠ Gluten</v>
      </c>
      <c r="BF123" s="1070" t="str">
        <f t="shared" si="47"/>
        <v/>
      </c>
      <c r="BG123" s="1070" t="str">
        <f t="shared" si="39"/>
        <v/>
      </c>
      <c r="BH123" s="1070" t="str">
        <f t="shared" si="40"/>
        <v/>
      </c>
      <c r="BI123" s="1070" t="str">
        <f t="shared" si="48"/>
        <v/>
      </c>
      <c r="BJ123" s="1070" t="str">
        <f t="shared" si="41"/>
        <v/>
      </c>
      <c r="BK123" s="1070" t="str">
        <f t="shared" si="49"/>
        <v>croûtons</v>
      </c>
      <c r="BL123" s="1070" t="str">
        <f t="shared" si="42"/>
        <v>croûtons</v>
      </c>
      <c r="BM123" s="1070" t="str">
        <f t="shared" si="43"/>
        <v>croutons</v>
      </c>
      <c r="BN123" s="1071" t="s">
        <v>969</v>
      </c>
      <c r="BO123" s="1072" t="str">
        <f t="shared" si="44"/>
        <v>croûtons</v>
      </c>
      <c r="BP123" s="1073" t="s">
        <v>744</v>
      </c>
      <c r="BQ123" s="1074" t="s">
        <v>908</v>
      </c>
      <c r="BR123" s="996" t="s">
        <v>668</v>
      </c>
      <c r="BZ123" s="1014"/>
      <c r="CA123" s="1014"/>
      <c r="CB123" s="1014"/>
      <c r="CC123" s="1014"/>
      <c r="CD123" s="1014"/>
      <c r="CE123" s="9">
        <v>1</v>
      </c>
    </row>
    <row r="124" spans="2:83" ht="21" customHeight="1">
      <c r="B124" s="85"/>
      <c r="C124" s="85"/>
      <c r="D124" s="85"/>
      <c r="E124" s="85"/>
      <c r="F124" s="85"/>
      <c r="G124" s="85"/>
      <c r="H124" s="85"/>
      <c r="J124" s="1838"/>
      <c r="K124" s="1151" t="str">
        <f>TRIM(SUBSTITUTE(SUBSTITUTE(K123,"“"," "),"”"," "))</f>
        <v/>
      </c>
      <c r="L124" s="1143" t="str" cm="1">
        <f t="array" ref="L124">IF(ROW()=ROW(L117),K120,INDEX(M117:M130,ROW()-ROW(L117)))</f>
        <v/>
      </c>
      <c r="M124" s="1144" t="str">
        <f>IF(OR(L124="",K119="",K119&lt;=0,N124=""),"",TRIM(MID(L124,LEN(N124)+1+IF(MID(L124,LEN(N124)+1,1)=" ",1,0),99999)))</f>
        <v/>
      </c>
      <c r="N124" s="1143" t="str">
        <f>IF(OR(O124="",O124=0,O124="0"),"",IF(LEN(O124)&lt;=K119,O124,IF(LEN(SUBSTITUTE(P124," ",""))=K119+1,LEFT(O124,K119),LEFT(O124,FIND("§",SUBSTITUTE(P124," ","§",LEN(P124)-LEN(SUBSTITUTE(P124," ",""))))-1))))</f>
        <v/>
      </c>
      <c r="O124" s="1143" t="str">
        <f t="shared" si="50"/>
        <v/>
      </c>
      <c r="P124" s="1143" t="str">
        <f>IF(OR(O124="",O124=0,O124="0"),"",LEFT(O124,K119+1))</f>
        <v/>
      </c>
      <c r="Q124" s="1143"/>
      <c r="R124" s="1186"/>
      <c r="S124" s="1147" t="str">
        <f>IF(LEN(TRIM(T124))&gt;0,MAX(S46:S123)+1,"")</f>
        <v/>
      </c>
      <c r="T124" s="1148"/>
      <c r="U124" s="1186"/>
      <c r="V124" s="1186"/>
      <c r="X124" s="21" t="str" cm="1">
        <f t="array" ref="X124">IF(SUM(--(AJ124:AQ124&lt;&gt;""))&gt;0, "A", "►")</f>
        <v>►</v>
      </c>
      <c r="Y124" s="1029" t="str">
        <f>Y26</f>
        <v>N NOM DE VOTRE RECETTE | collez la--FAMILLE| Auteur &gt; VOUS</v>
      </c>
      <c r="Z124" s="1030">
        <f>Z26</f>
        <v>1</v>
      </c>
      <c r="AA124" s="1029" t="str">
        <f>AA26</f>
        <v>coupe</v>
      </c>
      <c r="AB124" s="1031" t="str">
        <f>AB26</f>
        <v>Recette mère ► Desserts assiette</v>
      </c>
      <c r="AC124" s="820"/>
      <c r="AD124" s="820"/>
      <c r="AE124" s="820"/>
      <c r="AF124" s="59">
        <f>ROWS(AG90:AG124)</f>
        <v>35</v>
      </c>
      <c r="AG124" s="60" t="str" cm="1">
        <f t="array" ref="AG124">IF(SUMPRODUCT((AJ124:AQ124&lt;&gt;"")*1)=0,"",SUMPRODUCT((AJ124:AQ124&lt;&gt;"")*(LEN(TRIM(SUBSTITUTE(AJ124:AQ124,CHAR(160)," "))) - LEN(SUBSTITUTE(TRIM(SUBSTITUTE(AJ124:AQ124,CHAR(160)," "))," ","")) + 1)) &amp; " mot" &amp; IF(SUMPRODUCT((AJ124:AQ124&lt;&gt;"")*(LEN(TRIM(SUBSTITUTE(AJ124:AQ124,CHAR(160)," "))) - LEN(SUBSTITUTE(TRIM(SUBSTITUTE(AJ124:AQ124,CHAR(160)," "))," ","")) + 1))&gt;1,"s",""))</f>
        <v/>
      </c>
      <c r="AH124" s="795" t="str" cm="1">
        <f t="array" ref="AH124">SUMPRODUCT(--(AJ124:AQ124&lt;&gt;""), LEN(TRIM(SUBSTITUTE(AJ124:AQ124, CHAR(160), "")))) &amp; " Car."</f>
        <v>0 Car.</v>
      </c>
      <c r="AI124" s="71" t="str">
        <f>IF(ISBLANK(AJ124),"",LARGE(AI94:AI123,1)+1)</f>
        <v/>
      </c>
      <c r="AJ124" s="87"/>
      <c r="AK124" s="87"/>
      <c r="AL124" s="87"/>
      <c r="AM124" s="87"/>
      <c r="AN124" s="87"/>
      <c r="AO124" s="87"/>
      <c r="AP124" s="87"/>
      <c r="AQ124" s="87"/>
      <c r="AR124" s="87"/>
      <c r="AS124" s="87"/>
      <c r="AT124" s="87"/>
      <c r="AU124" s="87"/>
      <c r="AV124" s="87"/>
      <c r="AW124" s="89"/>
      <c r="AX124" s="19"/>
      <c r="AY124" s="19"/>
      <c r="AZ124" s="1068">
        <v>96</v>
      </c>
      <c r="BA124" s="1069"/>
      <c r="BB124" s="1282" t="str">
        <f t="shared" si="38"/>
        <v/>
      </c>
      <c r="BC124" s="1283" t="str" cm="1">
        <f t="array" ref="BC124">IF(BJ124="","",IFERROR(_xlfn.TEXTJOIN(" • ",TRUE,_xlfn.UNIQUE(_xlfn._xlws.FILTER("⚠ "&amp;BQ29:BQ489,(BO29:BO489&lt;&gt;"")*ISNUMBER(SEARCH(" "&amp;BO29:BO489&amp;" "," "&amp;BJ124&amp;" "))))),""))</f>
        <v/>
      </c>
      <c r="BD124" s="1070" t="str">
        <f t="shared" si="45"/>
        <v>babeurre</v>
      </c>
      <c r="BE124" s="1070" t="str">
        <f t="shared" si="46"/>
        <v>⚠ Lait</v>
      </c>
      <c r="BF124" s="1070" t="str">
        <f t="shared" si="47"/>
        <v/>
      </c>
      <c r="BG124" s="1070" t="str">
        <f t="shared" si="39"/>
        <v/>
      </c>
      <c r="BH124" s="1070" t="str">
        <f t="shared" si="40"/>
        <v/>
      </c>
      <c r="BI124" s="1070" t="str">
        <f t="shared" si="48"/>
        <v/>
      </c>
      <c r="BJ124" s="1070" t="str">
        <f t="shared" si="41"/>
        <v/>
      </c>
      <c r="BK124" s="1070" t="str">
        <f t="shared" si="49"/>
        <v>babeurre</v>
      </c>
      <c r="BL124" s="1070" t="str">
        <f t="shared" si="42"/>
        <v>babeurre</v>
      </c>
      <c r="BM124" s="1070" t="str">
        <f t="shared" si="43"/>
        <v>babeurre</v>
      </c>
      <c r="BN124" s="1071" t="s">
        <v>970</v>
      </c>
      <c r="BO124" s="1072" t="str">
        <f t="shared" si="44"/>
        <v>babeurre</v>
      </c>
      <c r="BP124" s="1073" t="s">
        <v>744</v>
      </c>
      <c r="BQ124" s="1074" t="s">
        <v>607</v>
      </c>
      <c r="BR124" s="1007" t="s">
        <v>686</v>
      </c>
      <c r="BZ124" s="1014"/>
      <c r="CA124" s="1014"/>
      <c r="CB124" s="1014"/>
      <c r="CC124" s="1014"/>
      <c r="CD124" s="1014"/>
      <c r="CE124" s="9">
        <v>1</v>
      </c>
    </row>
    <row r="125" spans="2:83" ht="21" customHeight="1">
      <c r="B125" s="1190" t="s">
        <v>971</v>
      </c>
      <c r="C125" s="85"/>
      <c r="D125" s="85"/>
      <c r="E125" s="85"/>
      <c r="F125" s="85"/>
      <c r="G125" s="85"/>
      <c r="H125" s="85"/>
      <c r="J125" s="1838"/>
      <c r="K125" s="1151"/>
      <c r="L125" s="1143" t="str" cm="1">
        <f t="array" ref="L125">IF(ROW()=ROW(L117),K120,INDEX(M117:M130,ROW()-ROW(L117)))</f>
        <v/>
      </c>
      <c r="M125" s="1144" t="str">
        <f>IF(OR(L125="",K119="",K119&lt;=0,N125=""),"",TRIM(MID(L125,LEN(N125)+1+IF(MID(L125,LEN(N125)+1,1)=" ",1,0),99999)))</f>
        <v/>
      </c>
      <c r="N125" s="1143" t="str">
        <f>IF(OR(O125="",O125=0,O125="0"),"",IF(LEN(O125)&lt;=K119,O125,IF(LEN(SUBSTITUTE(P125," ",""))=K119+1,LEFT(O125,K119),LEFT(O125,FIND("§",SUBSTITUTE(P125," ","§",LEN(P125)-LEN(SUBSTITUTE(P125," ",""))))-1))))</f>
        <v/>
      </c>
      <c r="O125" s="1143" t="str">
        <f t="shared" si="50"/>
        <v/>
      </c>
      <c r="P125" s="1143" t="str">
        <f>IF(OR(O125="",O125=0,O125="0"),"",LEFT(O125,K119+1))</f>
        <v/>
      </c>
      <c r="Q125" s="1143"/>
      <c r="R125" s="1186"/>
      <c r="S125" s="1147" t="str">
        <f>IF(LEN(TRIM(T125))&gt;0,MAX(S46:S124)+1,"")</f>
        <v/>
      </c>
      <c r="T125" s="1148"/>
      <c r="U125" s="1186"/>
      <c r="V125" s="1186"/>
      <c r="X125" s="21" t="str" cm="1">
        <f t="array" ref="X125">IF(SUM(--(AJ125:AQ125&lt;&gt;""))&gt;0, "A", "►")</f>
        <v>►</v>
      </c>
      <c r="Y125" s="1029" t="str">
        <f>Y26</f>
        <v>N NOM DE VOTRE RECETTE | collez la--FAMILLE| Auteur &gt; VOUS</v>
      </c>
      <c r="Z125" s="1030">
        <f>Z26</f>
        <v>1</v>
      </c>
      <c r="AA125" s="1029" t="str">
        <f>AA26</f>
        <v>coupe</v>
      </c>
      <c r="AB125" s="1031" t="str">
        <f>AB26</f>
        <v>Recette mère ► Desserts assiette</v>
      </c>
      <c r="AC125" s="820"/>
      <c r="AD125" s="820"/>
      <c r="AE125" s="820"/>
      <c r="AF125" s="59">
        <f>ROWS(AG90:AG125)</f>
        <v>36</v>
      </c>
      <c r="AG125" s="60" t="str" cm="1">
        <f t="array" ref="AG125">IF(SUMPRODUCT((AJ125:AQ125&lt;&gt;"")*1)=0,"",SUMPRODUCT((AJ125:AQ125&lt;&gt;"")*(LEN(TRIM(SUBSTITUTE(AJ125:AQ125,CHAR(160)," "))) - LEN(SUBSTITUTE(TRIM(SUBSTITUTE(AJ125:AQ125,CHAR(160)," "))," ","")) + 1)) &amp; " mot" &amp; IF(SUMPRODUCT((AJ125:AQ125&lt;&gt;"")*(LEN(TRIM(SUBSTITUTE(AJ125:AQ125,CHAR(160)," "))) - LEN(SUBSTITUTE(TRIM(SUBSTITUTE(AJ125:AQ125,CHAR(160)," "))," ","")) + 1))&gt;1,"s",""))</f>
        <v/>
      </c>
      <c r="AH125" s="795" t="str" cm="1">
        <f t="array" ref="AH125">SUMPRODUCT(--(AJ125:AQ125&lt;&gt;""), LEN(TRIM(SUBSTITUTE(AJ125:AQ125, CHAR(160), "")))) &amp; " Car."</f>
        <v>0 Car.</v>
      </c>
      <c r="AI125" s="71" t="str">
        <f>IF(ISBLANK(AJ125),"",LARGE(AI94:AI124,1)+1)</f>
        <v/>
      </c>
      <c r="AJ125" s="87"/>
      <c r="AK125" s="87"/>
      <c r="AL125" s="87"/>
      <c r="AM125" s="87"/>
      <c r="AN125" s="87"/>
      <c r="AO125" s="87"/>
      <c r="AP125" s="87"/>
      <c r="AQ125" s="87"/>
      <c r="AR125" s="87"/>
      <c r="AS125" s="87"/>
      <c r="AT125" s="87"/>
      <c r="AU125" s="87"/>
      <c r="AV125" s="87"/>
      <c r="AW125" s="89"/>
      <c r="AX125" s="19"/>
      <c r="AY125" s="19"/>
      <c r="AZ125" s="1068">
        <v>97</v>
      </c>
      <c r="BA125" s="1069"/>
      <c r="BB125" s="1282" t="str">
        <f t="shared" si="38"/>
        <v/>
      </c>
      <c r="BC125" s="1283" t="str" cm="1">
        <f t="array" ref="BC125">IF(BJ125="","",IFERROR(_xlfn.TEXTJOIN(" • ",TRUE,_xlfn.UNIQUE(_xlfn._xlws.FILTER("⚠ "&amp;BQ29:BQ489,(BO29:BO489&lt;&gt;"")*ISNUMBER(SEARCH(" "&amp;BO29:BO489&amp;" "," "&amp;BJ125&amp;" "))))),""))</f>
        <v/>
      </c>
      <c r="BD125" s="1070" t="str">
        <f t="shared" si="45"/>
        <v>beurre</v>
      </c>
      <c r="BE125" s="1070" t="str">
        <f t="shared" si="46"/>
        <v>⚠ Lait</v>
      </c>
      <c r="BF125" s="1070" t="str">
        <f t="shared" si="47"/>
        <v/>
      </c>
      <c r="BG125" s="1070" t="str">
        <f t="shared" si="39"/>
        <v/>
      </c>
      <c r="BH125" s="1070" t="str">
        <f t="shared" si="40"/>
        <v/>
      </c>
      <c r="BI125" s="1070" t="str">
        <f t="shared" si="48"/>
        <v/>
      </c>
      <c r="BJ125" s="1070" t="str">
        <f t="shared" si="41"/>
        <v/>
      </c>
      <c r="BK125" s="1070" t="str">
        <f t="shared" si="49"/>
        <v>beurre</v>
      </c>
      <c r="BL125" s="1070" t="str">
        <f t="shared" si="42"/>
        <v>beurre</v>
      </c>
      <c r="BM125" s="1070" t="str">
        <f t="shared" si="43"/>
        <v>beurre</v>
      </c>
      <c r="BN125" s="1071" t="s">
        <v>972</v>
      </c>
      <c r="BO125" s="1072" t="str">
        <f t="shared" si="44"/>
        <v>beurre</v>
      </c>
      <c r="BP125" s="1073" t="s">
        <v>744</v>
      </c>
      <c r="BQ125" s="1074" t="s">
        <v>607</v>
      </c>
      <c r="BR125" s="1007" t="s">
        <v>686</v>
      </c>
      <c r="BZ125" s="1014"/>
      <c r="CA125" s="1014"/>
      <c r="CB125" s="1014"/>
      <c r="CC125" s="1014"/>
      <c r="CD125" s="1014"/>
      <c r="CE125" s="9">
        <v>1</v>
      </c>
    </row>
    <row r="126" spans="2:83" ht="21" customHeight="1">
      <c r="B126" s="1190" t="s">
        <v>973</v>
      </c>
      <c r="C126" s="85"/>
      <c r="D126" s="85"/>
      <c r="E126" s="85"/>
      <c r="F126" s="85"/>
      <c r="G126" s="85"/>
      <c r="H126" s="85"/>
      <c r="J126" s="1838"/>
      <c r="K126" s="1151"/>
      <c r="L126" s="1143" t="str" cm="1">
        <f t="array" ref="L126">IF(ROW()=ROW(L117),K120,INDEX(M117:M130,ROW()-ROW(L117)))</f>
        <v/>
      </c>
      <c r="M126" s="1144" t="str">
        <f>IF(OR(L126="",K119="",K119&lt;=0,N126=""),"",TRIM(MID(L126,LEN(N126)+1+IF(MID(L126,LEN(N126)+1,1)=" ",1,0),99999)))</f>
        <v/>
      </c>
      <c r="N126" s="1143" t="str">
        <f>IF(OR(O126="",O126=0,O126="0"),"",IF(LEN(O126)&lt;=K119,O126,IF(LEN(SUBSTITUTE(P126," ",""))=K119+1,LEFT(O126,K119),LEFT(O126,FIND("§",SUBSTITUTE(P126," ","§",LEN(P126)-LEN(SUBSTITUTE(P126," ",""))))-1))))</f>
        <v/>
      </c>
      <c r="O126" s="1143" t="str">
        <f t="shared" si="50"/>
        <v/>
      </c>
      <c r="P126" s="1143" t="str">
        <f>IF(OR(O126="",O126=0,O126="0"),"",LEFT(O126,K119+1))</f>
        <v/>
      </c>
      <c r="Q126" s="1143"/>
      <c r="R126" s="1186"/>
      <c r="S126" s="1147" t="str">
        <f>IF(LEN(TRIM(T126))&gt;0,MAX(S46:S125)+1,"")</f>
        <v/>
      </c>
      <c r="T126" s="1148"/>
      <c r="U126" s="1186"/>
      <c r="V126" s="1186"/>
      <c r="X126" s="21" t="str" cm="1">
        <f t="array" ref="X126">IF(SUM(--(AJ126:AQ126&lt;&gt;""))&gt;0, "A", "►")</f>
        <v>►</v>
      </c>
      <c r="Y126" s="1029" t="str">
        <f>Y26</f>
        <v>N NOM DE VOTRE RECETTE | collez la--FAMILLE| Auteur &gt; VOUS</v>
      </c>
      <c r="Z126" s="1030">
        <f>Z26</f>
        <v>1</v>
      </c>
      <c r="AA126" s="1029" t="str">
        <f>AA26</f>
        <v>coupe</v>
      </c>
      <c r="AB126" s="1031" t="str">
        <f>AB26</f>
        <v>Recette mère ► Desserts assiette</v>
      </c>
      <c r="AC126" s="820"/>
      <c r="AD126" s="820"/>
      <c r="AE126" s="820"/>
      <c r="AF126" s="59">
        <f>ROWS(AG90:AG126)</f>
        <v>37</v>
      </c>
      <c r="AG126" s="60" t="str" cm="1">
        <f t="array" ref="AG126">IF(SUMPRODUCT((AJ126:AQ126&lt;&gt;"")*1)=0,"",SUMPRODUCT((AJ126:AQ126&lt;&gt;"")*(LEN(TRIM(SUBSTITUTE(AJ126:AQ126,CHAR(160)," "))) - LEN(SUBSTITUTE(TRIM(SUBSTITUTE(AJ126:AQ126,CHAR(160)," "))," ","")) + 1)) &amp; " mot" &amp; IF(SUMPRODUCT((AJ126:AQ126&lt;&gt;"")*(LEN(TRIM(SUBSTITUTE(AJ126:AQ126,CHAR(160)," "))) - LEN(SUBSTITUTE(TRIM(SUBSTITUTE(AJ126:AQ126,CHAR(160)," "))," ","")) + 1))&gt;1,"s",""))</f>
        <v/>
      </c>
      <c r="AH126" s="795" t="str" cm="1">
        <f t="array" ref="AH126">SUMPRODUCT(--(AJ126:AQ126&lt;&gt;""), LEN(TRIM(SUBSTITUTE(AJ126:AQ126, CHAR(160), "")))) &amp; " Car."</f>
        <v>0 Car.</v>
      </c>
      <c r="AI126" s="71" t="str">
        <f>IF(ISBLANK(AJ126),"",LARGE(AI94:AI125,1)+1)</f>
        <v/>
      </c>
      <c r="AJ126" s="87"/>
      <c r="AK126" s="87"/>
      <c r="AL126" s="87"/>
      <c r="AM126" s="87"/>
      <c r="AN126" s="87"/>
      <c r="AO126" s="87"/>
      <c r="AP126" s="87"/>
      <c r="AQ126" s="87"/>
      <c r="AR126" s="87"/>
      <c r="AS126" s="87"/>
      <c r="AT126" s="87"/>
      <c r="AU126" s="87"/>
      <c r="AV126" s="87"/>
      <c r="AW126" s="89"/>
      <c r="AX126" s="19"/>
      <c r="AY126" s="19"/>
      <c r="AZ126" s="1068">
        <v>98</v>
      </c>
      <c r="BA126" s="1069"/>
      <c r="BB126" s="1282" t="str">
        <f t="shared" si="38"/>
        <v/>
      </c>
      <c r="BC126" s="1283" t="str" cm="1">
        <f t="array" ref="BC126">IF(BJ126="","",IFERROR(_xlfn.TEXTJOIN(" • ",TRUE,_xlfn.UNIQUE(_xlfn._xlws.FILTER("⚠ "&amp;BQ29:BQ489,(BO29:BO489&lt;&gt;"")*ISNUMBER(SEARCH(" "&amp;BO29:BO489&amp;" "," "&amp;BJ126&amp;" "))))),""))</f>
        <v/>
      </c>
      <c r="BD126" s="1070" t="str">
        <f t="shared" si="45"/>
        <v>butter</v>
      </c>
      <c r="BE126" s="1070" t="str">
        <f t="shared" si="46"/>
        <v>⚠ Lait</v>
      </c>
      <c r="BF126" s="1070" t="str">
        <f t="shared" si="47"/>
        <v/>
      </c>
      <c r="BG126" s="1070" t="str">
        <f t="shared" si="39"/>
        <v/>
      </c>
      <c r="BH126" s="1070" t="str">
        <f t="shared" si="40"/>
        <v/>
      </c>
      <c r="BI126" s="1070" t="str">
        <f t="shared" si="48"/>
        <v/>
      </c>
      <c r="BJ126" s="1070" t="str">
        <f t="shared" si="41"/>
        <v/>
      </c>
      <c r="BK126" s="1070" t="str">
        <f t="shared" si="49"/>
        <v>butter</v>
      </c>
      <c r="BL126" s="1070" t="str">
        <f t="shared" si="42"/>
        <v>butter</v>
      </c>
      <c r="BM126" s="1070" t="str">
        <f t="shared" si="43"/>
        <v>butter</v>
      </c>
      <c r="BN126" s="1071" t="s">
        <v>974</v>
      </c>
      <c r="BO126" s="1072" t="str">
        <f t="shared" si="44"/>
        <v>butter</v>
      </c>
      <c r="BP126" s="1073" t="s">
        <v>744</v>
      </c>
      <c r="BQ126" s="1074" t="s">
        <v>607</v>
      </c>
      <c r="BR126" s="1007" t="s">
        <v>686</v>
      </c>
      <c r="BZ126" s="1014"/>
      <c r="CA126" s="1014"/>
      <c r="CB126" s="1014"/>
      <c r="CC126" s="1014"/>
      <c r="CD126" s="1014"/>
      <c r="CE126" s="9">
        <v>1</v>
      </c>
    </row>
    <row r="127" spans="2:83" ht="21" customHeight="1">
      <c r="B127" s="1190" t="s">
        <v>975</v>
      </c>
      <c r="C127" s="85"/>
      <c r="D127" s="85"/>
      <c r="E127" s="85"/>
      <c r="F127" s="85"/>
      <c r="G127" s="85"/>
      <c r="H127" s="85"/>
      <c r="J127" s="1838"/>
      <c r="K127" s="1151"/>
      <c r="L127" s="1143" t="str" cm="1">
        <f t="array" ref="L127">IF(ROW()=ROW(L117),K120,INDEX(M117:M130,ROW()-ROW(L117)))</f>
        <v/>
      </c>
      <c r="M127" s="1144" t="str">
        <f>IF(OR(L127="",K119="",K119&lt;=0,N127=""),"",TRIM(MID(L127,LEN(N127)+1+IF(MID(L127,LEN(N127)+1,1)=" ",1,0),99999)))</f>
        <v/>
      </c>
      <c r="N127" s="1143" t="str">
        <f>IF(OR(O127="",O127=0,O127="0"),"",IF(LEN(O127)&lt;=K119,O127,IF(LEN(SUBSTITUTE(P127," ",""))=K119+1,LEFT(O127,K119),LEFT(O127,FIND("§",SUBSTITUTE(P127," ","§",LEN(P127)-LEN(SUBSTITUTE(P127," ",""))))-1))))</f>
        <v/>
      </c>
      <c r="O127" s="1143" t="str">
        <f t="shared" si="50"/>
        <v/>
      </c>
      <c r="P127" s="1143" t="str">
        <f>IF(OR(O127="",O127=0,O127="0"),"",LEFT(O127,K119+1))</f>
        <v/>
      </c>
      <c r="Q127" s="1143"/>
      <c r="R127" s="1186"/>
      <c r="S127" s="1147" t="str">
        <f>IF(LEN(TRIM(T127))&gt;0,MAX(S46:S126)+1,"")</f>
        <v/>
      </c>
      <c r="T127" s="1148"/>
      <c r="U127" s="1186"/>
      <c r="V127" s="1186"/>
      <c r="X127" s="21" t="str" cm="1">
        <f t="array" ref="X127">IF(SUM(--(AJ127:AQ127&lt;&gt;""))&gt;0, "A", "►")</f>
        <v>►</v>
      </c>
      <c r="Y127" s="1029" t="str">
        <f>Y26</f>
        <v>N NOM DE VOTRE RECETTE | collez la--FAMILLE| Auteur &gt; VOUS</v>
      </c>
      <c r="Z127" s="1030">
        <f>Z26</f>
        <v>1</v>
      </c>
      <c r="AA127" s="1029" t="str">
        <f>AA26</f>
        <v>coupe</v>
      </c>
      <c r="AB127" s="1031" t="str">
        <f>AB26</f>
        <v>Recette mère ► Desserts assiette</v>
      </c>
      <c r="AC127" s="820"/>
      <c r="AD127" s="820"/>
      <c r="AE127" s="820"/>
      <c r="AF127" s="59">
        <f>ROWS(AG90:AG127)</f>
        <v>38</v>
      </c>
      <c r="AG127" s="60" t="str" cm="1">
        <f t="array" ref="AG127">IF(SUMPRODUCT((AJ127:AQ127&lt;&gt;"")*1)=0,"",SUMPRODUCT((AJ127:AQ127&lt;&gt;"")*(LEN(TRIM(SUBSTITUTE(AJ127:AQ127,CHAR(160)," "))) - LEN(SUBSTITUTE(TRIM(SUBSTITUTE(AJ127:AQ127,CHAR(160)," "))," ","")) + 1)) &amp; " mot" &amp; IF(SUMPRODUCT((AJ127:AQ127&lt;&gt;"")*(LEN(TRIM(SUBSTITUTE(AJ127:AQ127,CHAR(160)," "))) - LEN(SUBSTITUTE(TRIM(SUBSTITUTE(AJ127:AQ127,CHAR(160)," "))," ","")) + 1))&gt;1,"s",""))</f>
        <v/>
      </c>
      <c r="AH127" s="795" t="str" cm="1">
        <f t="array" ref="AH127">SUMPRODUCT(--(AJ127:AQ127&lt;&gt;""), LEN(TRIM(SUBSTITUTE(AJ127:AQ127, CHAR(160), "")))) &amp; " Car."</f>
        <v>0 Car.</v>
      </c>
      <c r="AI127" s="71" t="str">
        <f>IF(ISBLANK(AJ127),"",LARGE(AI94:AI126,1)+1)</f>
        <v/>
      </c>
      <c r="AJ127" s="87"/>
      <c r="AK127" s="87"/>
      <c r="AL127" s="87"/>
      <c r="AM127" s="87"/>
      <c r="AN127" s="87"/>
      <c r="AO127" s="87"/>
      <c r="AP127" s="87"/>
      <c r="AQ127" s="87"/>
      <c r="AR127" s="87"/>
      <c r="AS127" s="87"/>
      <c r="AT127" s="87"/>
      <c r="AU127" s="87"/>
      <c r="AV127" s="87"/>
      <c r="AW127" s="89"/>
      <c r="AX127" s="19"/>
      <c r="AY127" s="19"/>
      <c r="AZ127" s="1068">
        <v>99</v>
      </c>
      <c r="BA127" s="1069"/>
      <c r="BB127" s="1282" t="str">
        <f t="shared" si="38"/>
        <v/>
      </c>
      <c r="BC127" s="1283" t="str" cm="1">
        <f t="array" ref="BC127">IF(BJ127="","",IFERROR(_xlfn.TEXTJOIN(" • ",TRUE,_xlfn.UNIQUE(_xlfn._xlws.FILTER("⚠ "&amp;BQ29:BQ489,(BO29:BO489&lt;&gt;"")*ISNUMBER(SEARCH(" "&amp;BO29:BO489&amp;" "," "&amp;BJ127&amp;" "))))),""))</f>
        <v/>
      </c>
      <c r="BD127" s="1070" t="str">
        <f t="shared" si="45"/>
        <v>casein</v>
      </c>
      <c r="BE127" s="1070" t="str">
        <f t="shared" si="46"/>
        <v>⚠ Lait</v>
      </c>
      <c r="BF127" s="1070" t="str">
        <f t="shared" si="47"/>
        <v/>
      </c>
      <c r="BG127" s="1070" t="str">
        <f t="shared" si="39"/>
        <v/>
      </c>
      <c r="BH127" s="1070" t="str">
        <f t="shared" si="40"/>
        <v/>
      </c>
      <c r="BI127" s="1070" t="str">
        <f t="shared" si="48"/>
        <v/>
      </c>
      <c r="BJ127" s="1070" t="str">
        <f t="shared" si="41"/>
        <v/>
      </c>
      <c r="BK127" s="1070" t="str">
        <f t="shared" si="49"/>
        <v>casein</v>
      </c>
      <c r="BL127" s="1070" t="str">
        <f t="shared" si="42"/>
        <v>casein</v>
      </c>
      <c r="BM127" s="1070" t="str">
        <f t="shared" si="43"/>
        <v>casein</v>
      </c>
      <c r="BN127" s="1071" t="s">
        <v>976</v>
      </c>
      <c r="BO127" s="1072" t="str">
        <f t="shared" si="44"/>
        <v>casein</v>
      </c>
      <c r="BP127" s="1073" t="s">
        <v>744</v>
      </c>
      <c r="BQ127" s="1074" t="s">
        <v>607</v>
      </c>
      <c r="BR127" s="1007" t="s">
        <v>686</v>
      </c>
      <c r="BZ127" s="1014"/>
      <c r="CA127" s="1014"/>
      <c r="CB127" s="1014"/>
      <c r="CC127" s="1014"/>
      <c r="CD127" s="1014"/>
      <c r="CE127" s="9">
        <v>1</v>
      </c>
    </row>
    <row r="128" spans="2:83" ht="21" customHeight="1">
      <c r="B128" s="85"/>
      <c r="C128" s="85"/>
      <c r="D128" s="85"/>
      <c r="E128" s="85"/>
      <c r="F128" s="85"/>
      <c r="G128" s="85"/>
      <c r="H128" s="85"/>
      <c r="J128" s="1838"/>
      <c r="K128" s="1151"/>
      <c r="L128" s="1143" t="str" cm="1">
        <f t="array" ref="L128">IF(ROW()=ROW(L117),K120,INDEX(M117:M130,ROW()-ROW(L117)))</f>
        <v/>
      </c>
      <c r="M128" s="1144" t="str">
        <f>IF(OR(L128="",K119="",K119&lt;=0,N128=""),"",TRIM(MID(L128,LEN(N128)+1+IF(MID(L128,LEN(N128)+1,1)=" ",1,0),99999)))</f>
        <v/>
      </c>
      <c r="N128" s="1143" t="str">
        <f>IF(OR(O128="",O128=0,O128="0"),"",IF(LEN(O128)&lt;=K119,O128,IF(LEN(SUBSTITUTE(P128," ",""))=K119+1,LEFT(O128,K119),LEFT(O128,FIND("§",SUBSTITUTE(P128," ","§",LEN(P128)-LEN(SUBSTITUTE(P128," ",""))))-1))))</f>
        <v/>
      </c>
      <c r="O128" s="1143" t="str">
        <f t="shared" si="50"/>
        <v/>
      </c>
      <c r="P128" s="1143" t="str">
        <f>IF(OR(O128="",O128=0,O128="0"),"",LEFT(O128,K119+1))</f>
        <v/>
      </c>
      <c r="Q128" s="1143"/>
      <c r="R128" s="1186"/>
      <c r="S128" s="1147" t="str">
        <f>IF(LEN(TRIM(T128))&gt;0,MAX(S46:S127)+1,"")</f>
        <v/>
      </c>
      <c r="T128" s="1148"/>
      <c r="U128" s="1186"/>
      <c r="V128" s="1186"/>
      <c r="X128" s="21" t="str" cm="1">
        <f t="array" ref="X128">IF(SUM(--(AJ128:AQ128&lt;&gt;""))&gt;0, "A", "►")</f>
        <v>►</v>
      </c>
      <c r="Y128" s="1029" t="str">
        <f>Y26</f>
        <v>N NOM DE VOTRE RECETTE | collez la--FAMILLE| Auteur &gt; VOUS</v>
      </c>
      <c r="Z128" s="1030">
        <f>Z26</f>
        <v>1</v>
      </c>
      <c r="AA128" s="1029" t="str">
        <f>AA26</f>
        <v>coupe</v>
      </c>
      <c r="AB128" s="1031" t="str">
        <f>AB26</f>
        <v>Recette mère ► Desserts assiette</v>
      </c>
      <c r="AC128" s="820"/>
      <c r="AD128" s="820"/>
      <c r="AE128" s="820"/>
      <c r="AF128" s="59">
        <f>ROWS(AG90:AG128)</f>
        <v>39</v>
      </c>
      <c r="AG128" s="60" t="str" cm="1">
        <f t="array" ref="AG128">IF(SUMPRODUCT((AJ128:AQ128&lt;&gt;"")*1)=0,"",SUMPRODUCT((AJ128:AQ128&lt;&gt;"")*(LEN(TRIM(SUBSTITUTE(AJ128:AQ128,CHAR(160)," "))) - LEN(SUBSTITUTE(TRIM(SUBSTITUTE(AJ128:AQ128,CHAR(160)," "))," ","")) + 1)) &amp; " mot" &amp; IF(SUMPRODUCT((AJ128:AQ128&lt;&gt;"")*(LEN(TRIM(SUBSTITUTE(AJ128:AQ128,CHAR(160)," "))) - LEN(SUBSTITUTE(TRIM(SUBSTITUTE(AJ128:AQ128,CHAR(160)," "))," ","")) + 1))&gt;1,"s",""))</f>
        <v/>
      </c>
      <c r="AH128" s="795" t="str" cm="1">
        <f t="array" ref="AH128">SUMPRODUCT(--(AJ128:AQ128&lt;&gt;""), LEN(TRIM(SUBSTITUTE(AJ128:AQ128, CHAR(160), "")))) &amp; " Car."</f>
        <v>0 Car.</v>
      </c>
      <c r="AI128" s="71" t="str">
        <f>IF(ISBLANK(AJ128),"",LARGE(AI94:AI127,1)+1)</f>
        <v/>
      </c>
      <c r="AJ128" s="87"/>
      <c r="AK128" s="87"/>
      <c r="AL128" s="87"/>
      <c r="AM128" s="87"/>
      <c r="AN128" s="87"/>
      <c r="AO128" s="87"/>
      <c r="AP128" s="87"/>
      <c r="AQ128" s="87"/>
      <c r="AR128" s="87"/>
      <c r="AS128" s="87"/>
      <c r="AT128" s="87"/>
      <c r="AU128" s="87"/>
      <c r="AV128" s="87"/>
      <c r="AW128" s="89"/>
      <c r="AX128" s="19"/>
      <c r="AY128" s="19"/>
      <c r="AZ128" s="1068">
        <v>100</v>
      </c>
      <c r="BA128" s="1069"/>
      <c r="BB128" s="1282" t="str">
        <f t="shared" si="38"/>
        <v/>
      </c>
      <c r="BC128" s="1283" t="str" cm="1">
        <f t="array" ref="BC128">IF(BJ128="","",IFERROR(_xlfn.TEXTJOIN(" • ",TRUE,_xlfn.UNIQUE(_xlfn._xlws.FILTER("⚠ "&amp;BQ29:BQ489,(BO29:BO489&lt;&gt;"")*ISNUMBER(SEARCH(" "&amp;BO29:BO489&amp;" "," "&amp;BJ128&amp;" "))))),""))</f>
        <v/>
      </c>
      <c r="BD128" s="1070" t="str">
        <f t="shared" si="45"/>
        <v>caseinate</v>
      </c>
      <c r="BE128" s="1070" t="str">
        <f t="shared" si="46"/>
        <v>⚠ Lait</v>
      </c>
      <c r="BF128" s="1070" t="str">
        <f t="shared" si="47"/>
        <v/>
      </c>
      <c r="BG128" s="1070" t="str">
        <f t="shared" si="39"/>
        <v/>
      </c>
      <c r="BH128" s="1070" t="str">
        <f t="shared" si="40"/>
        <v/>
      </c>
      <c r="BI128" s="1070" t="str">
        <f t="shared" si="48"/>
        <v/>
      </c>
      <c r="BJ128" s="1070" t="str">
        <f t="shared" si="41"/>
        <v/>
      </c>
      <c r="BK128" s="1070" t="str">
        <f t="shared" si="49"/>
        <v>caseinate</v>
      </c>
      <c r="BL128" s="1070" t="str">
        <f t="shared" si="42"/>
        <v>caseinate</v>
      </c>
      <c r="BM128" s="1070" t="str">
        <f t="shared" si="43"/>
        <v>caseinate</v>
      </c>
      <c r="BN128" s="1071" t="s">
        <v>977</v>
      </c>
      <c r="BO128" s="1072" t="str">
        <f t="shared" si="44"/>
        <v>caseinate</v>
      </c>
      <c r="BP128" s="1073" t="s">
        <v>744</v>
      </c>
      <c r="BQ128" s="1074" t="s">
        <v>607</v>
      </c>
      <c r="BR128" s="1007" t="s">
        <v>686</v>
      </c>
      <c r="BZ128" s="1014"/>
      <c r="CA128" s="1014"/>
      <c r="CB128" s="1014"/>
      <c r="CC128" s="1014"/>
      <c r="CD128" s="1014"/>
      <c r="CE128" s="9">
        <v>1</v>
      </c>
    </row>
    <row r="129" spans="2:83" ht="21" customHeight="1">
      <c r="B129" s="1190" t="s">
        <v>978</v>
      </c>
      <c r="C129" s="85"/>
      <c r="D129" s="85"/>
      <c r="E129" s="85"/>
      <c r="F129" s="85"/>
      <c r="G129" s="85"/>
      <c r="H129" s="85"/>
      <c r="J129" s="1838"/>
      <c r="K129" s="1151"/>
      <c r="L129" s="1143" t="str" cm="1">
        <f t="array" ref="L129">IF(ROW()=ROW(L117),K120,INDEX(M117:M130,ROW()-ROW(L117)))</f>
        <v/>
      </c>
      <c r="M129" s="1144" t="str">
        <f>IF(OR(L129="",K119="",K119&lt;=0,N129=""),"",TRIM(MID(L129,LEN(N129)+1+IF(MID(L129,LEN(N129)+1,1)=" ",1,0),99999)))</f>
        <v/>
      </c>
      <c r="N129" s="1143" t="str">
        <f>IF(OR(O129="",O129=0,O129="0"),"",IF(LEN(O129)&lt;=K119,O129,IF(LEN(SUBSTITUTE(P129," ",""))=K119+1,LEFT(O129,K119),LEFT(O129,FIND("§",SUBSTITUTE(P129," ","§",LEN(P129)-LEN(SUBSTITUTE(P129," ",""))))-1))))</f>
        <v/>
      </c>
      <c r="O129" s="1143" t="str">
        <f t="shared" si="50"/>
        <v/>
      </c>
      <c r="P129" s="1143" t="str">
        <f>IF(OR(O129="",O129=0,O129="0"),"",LEFT(O129,K119+1))</f>
        <v/>
      </c>
      <c r="Q129" s="1143"/>
      <c r="R129" s="1186"/>
      <c r="S129" s="1147" t="str">
        <f>IF(LEN(TRIM(T129))&gt;0,MAX(S46:S128)+1,"")</f>
        <v/>
      </c>
      <c r="T129" s="1148"/>
      <c r="U129" s="1186"/>
      <c r="V129" s="1186"/>
      <c r="X129" s="693" t="s">
        <v>6</v>
      </c>
      <c r="Y129" s="1029" t="str">
        <f>Y26</f>
        <v>N NOM DE VOTRE RECETTE | collez la--FAMILLE| Auteur &gt; VOUS</v>
      </c>
      <c r="Z129" s="1030">
        <f>Z26</f>
        <v>1</v>
      </c>
      <c r="AA129" s="1029" t="str">
        <f>AA26</f>
        <v>coupe</v>
      </c>
      <c r="AB129" s="1031" t="str">
        <f>AB26</f>
        <v>Recette mère ► Desserts assiette</v>
      </c>
      <c r="AC129" s="820"/>
      <c r="AD129" s="820"/>
      <c r="AE129" s="820"/>
      <c r="AF129" s="59">
        <f>ROWS(AG90:AG129)</f>
        <v>40</v>
      </c>
      <c r="AG129" s="60" t="str" cm="1">
        <f t="array" ref="AG129">IF(SUMPRODUCT((AJ129:AQ129&lt;&gt;"")*1)=0,"",SUMPRODUCT((AJ129:AQ129&lt;&gt;"")*(LEN(TRIM(SUBSTITUTE(AJ129:AQ129,CHAR(160)," "))) - LEN(SUBSTITUTE(TRIM(SUBSTITUTE(AJ129:AQ129,CHAR(160)," "))," ","")) + 1)) &amp; " mot" &amp; IF(SUMPRODUCT((AJ129:AQ129&lt;&gt;"")*(LEN(TRIM(SUBSTITUTE(AJ129:AQ129,CHAR(160)," "))) - LEN(SUBSTITUTE(TRIM(SUBSTITUTE(AJ129:AQ129,CHAR(160)," "))," ","")) + 1))&gt;1,"s",""))</f>
        <v/>
      </c>
      <c r="AH129" s="795" t="str" cm="1">
        <f t="array" ref="AH129">SUMPRODUCT(--(AJ129:AQ129&lt;&gt;""), LEN(TRIM(SUBSTITUTE(AJ129:AQ129, CHAR(160), "")))) &amp; " Car."</f>
        <v>0 Car.</v>
      </c>
      <c r="AI129" s="71" t="str">
        <f>IF(ISBLANK(AJ129),"",LARGE(AI94:AI128,1)+1)</f>
        <v/>
      </c>
      <c r="AJ129" s="87"/>
      <c r="AK129" s="87"/>
      <c r="AL129" s="87"/>
      <c r="AM129" s="87"/>
      <c r="AN129" s="87"/>
      <c r="AO129" s="87"/>
      <c r="AP129" s="87"/>
      <c r="AQ129" s="87"/>
      <c r="AR129" s="87"/>
      <c r="AS129" s="87"/>
      <c r="AT129" s="87"/>
      <c r="AU129" s="87"/>
      <c r="AV129" s="87"/>
      <c r="AW129" s="89"/>
      <c r="AX129" s="19"/>
      <c r="AY129" s="19"/>
      <c r="AZ129" s="1068">
        <v>101</v>
      </c>
      <c r="BA129" s="1069"/>
      <c r="BB129" s="1282" t="str">
        <f t="shared" si="38"/>
        <v/>
      </c>
      <c r="BC129" s="1283" t="str" cm="1">
        <f t="array" ref="BC129">IF(BJ129="","",IFERROR(_xlfn.TEXTJOIN(" • ",TRUE,_xlfn.UNIQUE(_xlfn._xlws.FILTER("⚠ "&amp;BQ29:BQ489,(BO29:BO489&lt;&gt;"")*ISNUMBER(SEARCH(" "&amp;BO29:BO489&amp;" "," "&amp;BJ129&amp;" "))))),""))</f>
        <v/>
      </c>
      <c r="BD129" s="1070" t="str">
        <f t="shared" si="45"/>
        <v>caseine</v>
      </c>
      <c r="BE129" s="1070" t="str">
        <f t="shared" si="46"/>
        <v>⚠ Lait</v>
      </c>
      <c r="BF129" s="1070" t="str">
        <f t="shared" si="47"/>
        <v/>
      </c>
      <c r="BG129" s="1070" t="str">
        <f t="shared" si="39"/>
        <v/>
      </c>
      <c r="BH129" s="1070" t="str">
        <f t="shared" si="40"/>
        <v/>
      </c>
      <c r="BI129" s="1070" t="str">
        <f t="shared" si="48"/>
        <v/>
      </c>
      <c r="BJ129" s="1070" t="str">
        <f t="shared" si="41"/>
        <v/>
      </c>
      <c r="BK129" s="1070" t="str">
        <f t="shared" si="49"/>
        <v>caseine</v>
      </c>
      <c r="BL129" s="1070" t="str">
        <f t="shared" si="42"/>
        <v>caseine</v>
      </c>
      <c r="BM129" s="1070" t="str">
        <f t="shared" si="43"/>
        <v>caseine</v>
      </c>
      <c r="BN129" s="1071" t="s">
        <v>979</v>
      </c>
      <c r="BO129" s="1072" t="str">
        <f t="shared" si="44"/>
        <v>caseine</v>
      </c>
      <c r="BP129" s="1073" t="s">
        <v>744</v>
      </c>
      <c r="BQ129" s="1074" t="s">
        <v>607</v>
      </c>
      <c r="BR129" s="1007" t="s">
        <v>686</v>
      </c>
      <c r="BZ129" s="1014"/>
      <c r="CA129" s="1014"/>
      <c r="CB129" s="1014"/>
      <c r="CC129" s="1014"/>
      <c r="CD129" s="1014"/>
      <c r="CE129" s="9">
        <v>1</v>
      </c>
    </row>
    <row r="130" spans="2:83" ht="21" customHeight="1">
      <c r="B130" s="1190" t="s">
        <v>980</v>
      </c>
      <c r="C130" s="85"/>
      <c r="D130" s="85"/>
      <c r="E130" s="85"/>
      <c r="F130" s="85"/>
      <c r="G130" s="85"/>
      <c r="H130" s="85"/>
      <c r="J130" s="1838"/>
      <c r="K130" s="1151"/>
      <c r="L130" s="1143" t="str" cm="1">
        <f t="array" ref="L130">IF(ROW()=ROW(L117),K120,INDEX(M117:M130,ROW()-ROW(L117)))</f>
        <v/>
      </c>
      <c r="M130" s="1144" t="str">
        <f>IF(OR(L130="",K119="",K119&lt;=0,N130=""),"",TRIM(MID(L130,LEN(N130)+1+IF(MID(L130,LEN(N130)+1,1)=" ",1,0),99999)))</f>
        <v/>
      </c>
      <c r="N130" s="1143" t="str">
        <f>IF(OR(O130="",O130=0,O130="0"),"",IF(LEN(O130)&lt;=K119,O130,IF(LEN(SUBSTITUTE(P130," ",""))=K119+1,LEFT(O130,K119),LEFT(O130,FIND("§",SUBSTITUTE(P130," ","§",LEN(P130)-LEN(SUBSTITUTE(P130," ",""))))-1))))</f>
        <v/>
      </c>
      <c r="O130" s="1143" t="str">
        <f t="shared" si="50"/>
        <v/>
      </c>
      <c r="P130" s="1143" t="str">
        <f>IF(OR(O130="",O130=0,O130="0"),"",LEFT(O130,K119+1))</f>
        <v/>
      </c>
      <c r="Q130" s="1143"/>
      <c r="R130" s="1186"/>
      <c r="S130" s="1147" t="str">
        <f>IF(LEN(TRIM(T130))&gt;0,MAX(S46:S129)+1,"")</f>
        <v/>
      </c>
      <c r="T130" s="1148"/>
      <c r="U130" s="1186"/>
      <c r="V130" s="1186"/>
      <c r="X130" s="693" t="s">
        <v>6</v>
      </c>
      <c r="Y130" s="1029" t="str">
        <f>Y26</f>
        <v>N NOM DE VOTRE RECETTE | collez la--FAMILLE| Auteur &gt; VOUS</v>
      </c>
      <c r="Z130" s="1030">
        <f>Z26</f>
        <v>1</v>
      </c>
      <c r="AA130" s="1029" t="str">
        <f>AA26</f>
        <v>coupe</v>
      </c>
      <c r="AB130" s="1031" t="str">
        <f>AB26</f>
        <v>Recette mère ► Desserts assiette</v>
      </c>
      <c r="AC130" s="820"/>
      <c r="AD130" s="820"/>
      <c r="AE130" s="820"/>
      <c r="AF130" s="820"/>
      <c r="AG130" s="60" t="str" cm="1">
        <f t="array" ref="AG130">IF(SUMPRODUCT((AJ130:AR130&lt;&gt;"")*1)=0,"",SUMPRODUCT((AJ130:AR130&lt;&gt;"")*(LEN(TRIM(SUBSTITUTE(AJ130:AR130,CHAR(160)," "))) - LEN(SUBSTITUTE(TRIM(SUBSTITUTE(AJ130:AR130,CHAR(160)," "))," ","")) + 1)) &amp; " mot" &amp; IF(SUMPRODUCT((AJ130:AR130&lt;&gt;"")*(LEN(TRIM(SUBSTITUTE(AJ130:AR130,CHAR(160)," "))) - LEN(SUBSTITUTE(TRIM(SUBSTITUTE(AJ130:AR130,CHAR(160)," "))," ","")) + 1))&gt;1,"s",""))</f>
        <v/>
      </c>
      <c r="AH130" s="76" t="s">
        <v>92</v>
      </c>
      <c r="AI130" s="727"/>
      <c r="AJ130" s="87"/>
      <c r="AK130" s="87"/>
      <c r="AL130" s="87"/>
      <c r="AM130" s="87"/>
      <c r="AN130" s="87"/>
      <c r="AO130" s="87"/>
      <c r="AP130" s="87"/>
      <c r="AQ130" s="87"/>
      <c r="AR130" s="87"/>
      <c r="AS130" s="87"/>
      <c r="AT130" s="87"/>
      <c r="AU130" s="87"/>
      <c r="AV130" s="87"/>
      <c r="AW130" s="89"/>
      <c r="AX130" s="19"/>
      <c r="AY130" s="19"/>
      <c r="AZ130" s="1068">
        <v>102</v>
      </c>
      <c r="BA130" s="1069"/>
      <c r="BB130" s="1282" t="str">
        <f t="shared" si="38"/>
        <v/>
      </c>
      <c r="BC130" s="1283" t="str" cm="1">
        <f t="array" ref="BC130">IF(BJ130="","",IFERROR(_xlfn.TEXTJOIN(" • ",TRUE,_xlfn.UNIQUE(_xlfn._xlws.FILTER("⚠ "&amp;BQ29:BQ489,(BO29:BO489&lt;&gt;"")*ISNUMBER(SEARCH(" "&amp;BO29:BO489&amp;" "," "&amp;BJ130&amp;" "))))),""))</f>
        <v/>
      </c>
      <c r="BD130" s="1070" t="str">
        <f t="shared" si="45"/>
        <v>cheese</v>
      </c>
      <c r="BE130" s="1070" t="str">
        <f t="shared" si="46"/>
        <v>⚠ Lait</v>
      </c>
      <c r="BF130" s="1070" t="str">
        <f t="shared" si="47"/>
        <v/>
      </c>
      <c r="BG130" s="1070" t="str">
        <f t="shared" si="39"/>
        <v/>
      </c>
      <c r="BH130" s="1070" t="str">
        <f t="shared" si="40"/>
        <v/>
      </c>
      <c r="BI130" s="1070" t="str">
        <f t="shared" si="48"/>
        <v/>
      </c>
      <c r="BJ130" s="1070" t="str">
        <f t="shared" si="41"/>
        <v/>
      </c>
      <c r="BK130" s="1070" t="str">
        <f t="shared" si="49"/>
        <v>cheese</v>
      </c>
      <c r="BL130" s="1070" t="str">
        <f t="shared" si="42"/>
        <v>cheese</v>
      </c>
      <c r="BM130" s="1070" t="str">
        <f t="shared" si="43"/>
        <v>cheese</v>
      </c>
      <c r="BN130" s="1071" t="s">
        <v>981</v>
      </c>
      <c r="BO130" s="1072" t="str">
        <f t="shared" si="44"/>
        <v>cheese</v>
      </c>
      <c r="BP130" s="1073" t="s">
        <v>744</v>
      </c>
      <c r="BQ130" s="1074" t="s">
        <v>607</v>
      </c>
      <c r="BR130" s="1007" t="s">
        <v>686</v>
      </c>
      <c r="BZ130" s="1014"/>
      <c r="CA130" s="1014"/>
      <c r="CB130" s="1014"/>
      <c r="CC130" s="1014"/>
      <c r="CD130" s="1014"/>
      <c r="CE130" s="9">
        <v>1</v>
      </c>
    </row>
    <row r="131" spans="2:83" ht="21" customHeight="1">
      <c r="B131" s="1190" t="s">
        <v>982</v>
      </c>
      <c r="C131" s="85"/>
      <c r="D131" s="85"/>
      <c r="E131" s="85"/>
      <c r="F131" s="85"/>
      <c r="G131" s="85"/>
      <c r="H131" s="85"/>
      <c r="J131" s="1838"/>
      <c r="K131" s="1142" t="str">
        <f>IF(TRIM(SUBSTITUTE(R53,CHAR(160),""))="","",R53)</f>
        <v/>
      </c>
      <c r="L131" s="1143" t="str" cm="1">
        <f t="array" ref="L131">IF(ROW()=ROW(L131),K134,INDEX(M131:M144,ROW()-ROW(L131)))</f>
        <v/>
      </c>
      <c r="M131" s="1144" t="str">
        <f>IF(OR(L131="",K133="",K133&lt;=0,N131=""),"",TRIM(MID(L131,LEN(N131)+1+IF(MID(L131,LEN(N131)+1,1)=" ",1,0),99999)))</f>
        <v/>
      </c>
      <c r="N131" s="1143" t="str">
        <f>IF(OR(O131="",O131=0,O131="0"),"",IF(LEN(O131)&lt;=K133,O131,IF(LEN(SUBSTITUTE(P131," ",""))=K133+1,LEFT(O131,K133),LEFT(O131,FIND("§",SUBSTITUTE(P131," ","§",LEN(P131)-LEN(SUBSTITUTE(P131," ",""))))-1))))</f>
        <v/>
      </c>
      <c r="O131" s="1143" t="str">
        <f t="shared" si="50"/>
        <v/>
      </c>
      <c r="P131" s="1143" t="str">
        <f>IF(OR(O131="",O131=0,O131="0"),"",LEFT(O131,K133+1))</f>
        <v/>
      </c>
      <c r="Q131" s="1143"/>
      <c r="R131" s="1186"/>
      <c r="S131" s="1147" t="str">
        <f>IF(LEN(TRIM(T131))&gt;0,MAX(S46:S130)+1,"")</f>
        <v/>
      </c>
      <c r="T131" s="1148"/>
      <c r="U131" s="1186"/>
      <c r="V131" s="1186"/>
      <c r="X131" s="693" t="s">
        <v>6</v>
      </c>
      <c r="Y131" s="1029" t="str">
        <f>Y26</f>
        <v>N NOM DE VOTRE RECETTE | collez la--FAMILLE| Auteur &gt; VOUS</v>
      </c>
      <c r="Z131" s="1030">
        <f>Z26</f>
        <v>1</v>
      </c>
      <c r="AA131" s="1029" t="str">
        <f>AA26</f>
        <v>coupe</v>
      </c>
      <c r="AB131" s="1031" t="str">
        <f>AB26</f>
        <v>Recette mère ► Desserts assiette</v>
      </c>
      <c r="AC131" s="796"/>
      <c r="AD131" s="797"/>
      <c r="AE131" s="798"/>
      <c r="AF131" s="799"/>
      <c r="AG131" s="60" t="str" cm="1">
        <f t="array" ref="AG131">IF(SUMPRODUCT((AJ131:AR131&lt;&gt;"")*1)=0,"",SUMPRODUCT((AJ131:AR131&lt;&gt;"")*(LEN(TRIM(SUBSTITUTE(AJ131:AR131,CHAR(160)," "))) - LEN(SUBSTITUTE(TRIM(SUBSTITUTE(AJ131:AR131,CHAR(160)," "))," ","")) + 1)) &amp; " mot" &amp; IF(SUMPRODUCT((AJ131:AR131&lt;&gt;"")*(LEN(TRIM(SUBSTITUTE(AJ131:AR131,CHAR(160)," "))) - LEN(SUBSTITUTE(TRIM(SUBSTITUTE(AJ131:AR131,CHAR(160)," "))," ","")) + 1))&gt;1,"s",""))</f>
        <v>15 mots</v>
      </c>
      <c r="AH131" s="800"/>
      <c r="AI131" s="801"/>
      <c r="AJ131" s="73" t="s">
        <v>91</v>
      </c>
      <c r="AK131" s="73"/>
      <c r="AL131" s="73"/>
      <c r="AM131" s="73"/>
      <c r="AN131" s="802"/>
      <c r="AO131" s="802"/>
      <c r="AP131" s="74"/>
      <c r="AQ131" s="74"/>
      <c r="AR131" s="74"/>
      <c r="AS131" s="74"/>
      <c r="AT131" s="74"/>
      <c r="AU131" s="74"/>
      <c r="AV131" s="75"/>
      <c r="AW131" s="823"/>
      <c r="AX131" s="19"/>
      <c r="AY131" s="19"/>
      <c r="AZ131" s="1068">
        <v>103</v>
      </c>
      <c r="BA131" s="1069"/>
      <c r="BB131" s="1282" t="str">
        <f t="shared" si="38"/>
        <v/>
      </c>
      <c r="BC131" s="1283" t="str" cm="1">
        <f t="array" ref="BC131">IF(BJ131="","",IFERROR(_xlfn.TEXTJOIN(" • ",TRUE,_xlfn.UNIQUE(_xlfn._xlws.FILTER("⚠ "&amp;BQ29:BQ489,(BO29:BO489&lt;&gt;"")*ISNUMBER(SEARCH(" "&amp;BO29:BO489&amp;" "," "&amp;BJ131&amp;" "))))),""))</f>
        <v/>
      </c>
      <c r="BD131" s="1070" t="str">
        <f t="shared" si="45"/>
        <v>cream</v>
      </c>
      <c r="BE131" s="1070" t="str">
        <f t="shared" si="46"/>
        <v>⚠ Lait</v>
      </c>
      <c r="BF131" s="1070" t="str">
        <f t="shared" si="47"/>
        <v/>
      </c>
      <c r="BG131" s="1070" t="str">
        <f t="shared" si="39"/>
        <v/>
      </c>
      <c r="BH131" s="1070" t="str">
        <f t="shared" si="40"/>
        <v/>
      </c>
      <c r="BI131" s="1070" t="str">
        <f t="shared" si="48"/>
        <v/>
      </c>
      <c r="BJ131" s="1070" t="str">
        <f t="shared" si="41"/>
        <v/>
      </c>
      <c r="BK131" s="1070" t="str">
        <f t="shared" si="49"/>
        <v>cream</v>
      </c>
      <c r="BL131" s="1070" t="str">
        <f t="shared" si="42"/>
        <v>cream</v>
      </c>
      <c r="BM131" s="1070" t="str">
        <f t="shared" si="43"/>
        <v>cream</v>
      </c>
      <c r="BN131" s="1071" t="s">
        <v>983</v>
      </c>
      <c r="BO131" s="1072" t="str">
        <f t="shared" si="44"/>
        <v>cream</v>
      </c>
      <c r="BP131" s="1073" t="s">
        <v>744</v>
      </c>
      <c r="BQ131" s="1074" t="s">
        <v>607</v>
      </c>
      <c r="BR131" s="1007" t="s">
        <v>686</v>
      </c>
      <c r="BZ131" s="1014"/>
      <c r="CA131" s="1014"/>
      <c r="CB131" s="1014"/>
      <c r="CC131" s="1014"/>
      <c r="CD131" s="1014"/>
      <c r="CE131" s="9">
        <v>1</v>
      </c>
    </row>
    <row r="132" spans="2:83" ht="21" customHeight="1" thickBot="1">
      <c r="B132" s="85" t="s">
        <v>984</v>
      </c>
      <c r="C132" s="85"/>
      <c r="D132" s="85"/>
      <c r="E132" s="85"/>
      <c r="F132" s="85"/>
      <c r="G132" s="85"/>
      <c r="H132" s="85"/>
      <c r="J132" s="1838"/>
      <c r="K132" s="1151" t="str">
        <f>TRIM(SUBSTITUTE(SUBSTITUTE(SUBSTITUTE(SUBSTITUTE(SUBSTITUTE(SUBSTITUTE(SUBSTITUTE(SUBSTITUTE(SUBSTITUTE(CLEAN(IF(OR(LEFT(K131,1)="-",LEFT(K131,1)="="),MID(K131,2,99999),K131)),"—","-"),"–","-"),CHAR(160)," "),CHAR(9)," "),CHAR(13)," "),CHAR(10)," ")," "," ")," "," ")," "," "))</f>
        <v/>
      </c>
      <c r="L132" s="1143" t="str" cm="1">
        <f t="array" ref="L132">IF(ROW()=ROW(L131),K134,INDEX(M131:M144,ROW()-ROW(L131)))</f>
        <v/>
      </c>
      <c r="M132" s="1144" t="str">
        <f>IF(OR(L132="",K133="",K133&lt;=0,N132=""),"",TRIM(MID(L132,LEN(N132)+1+IF(MID(L132,LEN(N132)+1,1)=" ",1,0),99999)))</f>
        <v/>
      </c>
      <c r="N132" s="1143" t="str">
        <f>IF(OR(O132="",O132=0,O132="0"),"",IF(LEN(O132)&lt;=K133,O132,IF(LEN(SUBSTITUTE(P132," ",""))=K133+1,LEFT(O132,K133),LEFT(O132,FIND("§",SUBSTITUTE(P132," ","§",LEN(P132)-LEN(SUBSTITUTE(P132," ",""))))-1))))</f>
        <v/>
      </c>
      <c r="O132" s="1143" t="str">
        <f t="shared" si="50"/>
        <v/>
      </c>
      <c r="P132" s="1143" t="str">
        <f>IF(OR(O132="",O132=0,O132="0"),"",LEFT(O132,K133+1))</f>
        <v/>
      </c>
      <c r="Q132" s="1143"/>
      <c r="R132" s="1186"/>
      <c r="S132" s="1147" t="str">
        <f>IF(LEN(TRIM(T132))&gt;0,MAX(S46:S131)+1,"")</f>
        <v/>
      </c>
      <c r="T132" s="1148"/>
      <c r="U132" s="1186"/>
      <c r="V132" s="1186"/>
      <c r="X132" s="531" t="s">
        <v>6</v>
      </c>
      <c r="Y132" s="1196"/>
      <c r="Z132" s="1196"/>
      <c r="AA132" s="1196"/>
      <c r="AB132" s="1196"/>
      <c r="AC132" s="803" t="s">
        <v>90</v>
      </c>
      <c r="AD132" s="804" t="str">
        <f ca="1">CELL("nomfichier")</f>
        <v>D:\Données\1.UPRT\0-UPRT.fait\1-UPRT.FR-SITE-WEB\ff-fiches-fabrications\ff.fiches.fabrication.2023\ffr.restaurant.2023\[ff.26.COLONNES.04.02.2026.17h04.xlsx]Modèles.a.dupliquer</v>
      </c>
      <c r="AE132" s="805"/>
      <c r="AF132" s="805"/>
      <c r="AG132" s="805"/>
      <c r="AH132" s="805"/>
      <c r="AI132" s="805"/>
      <c r="AJ132" s="724" t="s">
        <v>90</v>
      </c>
      <c r="AK132" s="724"/>
      <c r="AL132" s="724"/>
      <c r="AM132" s="724"/>
      <c r="AN132" s="825" t="str">
        <f ca="1">CELL("nomfichier")</f>
        <v>D:\Données\1.UPRT\0-UPRT.fait\1-UPRT.FR-SITE-WEB\ff-fiches-fabrications\ff.fiches.fabrication.2023\ffr.restaurant.2023\[ff.26.COLONNES.04.02.2026.17h04.xlsx]Modèles.a.dupliquer</v>
      </c>
      <c r="AO132" s="805"/>
      <c r="AP132" s="805"/>
      <c r="AQ132" s="805"/>
      <c r="AR132" s="805"/>
      <c r="AS132" s="805"/>
      <c r="AT132" s="805"/>
      <c r="AU132" s="805"/>
      <c r="AV132" s="821"/>
      <c r="AW132" s="822"/>
      <c r="AX132" s="19"/>
      <c r="AY132" s="19"/>
      <c r="AZ132" s="1068">
        <v>104</v>
      </c>
      <c r="BA132" s="1069"/>
      <c r="BB132" s="1282" t="str">
        <f t="shared" si="38"/>
        <v/>
      </c>
      <c r="BC132" s="1283" t="str" cm="1">
        <f t="array" ref="BC132">IF(BJ132="","",IFERROR(_xlfn.TEXTJOIN(" • ",TRUE,_xlfn.UNIQUE(_xlfn._xlws.FILTER("⚠ "&amp;BQ29:BQ489,(BO29:BO489&lt;&gt;"")*ISNUMBER(SEARCH(" "&amp;BO29:BO489&amp;" "," "&amp;BJ132&amp;" "))))),""))</f>
        <v/>
      </c>
      <c r="BD132" s="1070" t="str">
        <f t="shared" si="45"/>
        <v>creme</v>
      </c>
      <c r="BE132" s="1070" t="str">
        <f t="shared" si="46"/>
        <v>⚠ Lait</v>
      </c>
      <c r="BF132" s="1070" t="str">
        <f t="shared" si="47"/>
        <v/>
      </c>
      <c r="BG132" s="1070" t="str">
        <f t="shared" si="39"/>
        <v/>
      </c>
      <c r="BH132" s="1070" t="str">
        <f t="shared" si="40"/>
        <v/>
      </c>
      <c r="BI132" s="1070" t="str">
        <f t="shared" si="48"/>
        <v/>
      </c>
      <c r="BJ132" s="1070" t="str">
        <f t="shared" si="41"/>
        <v/>
      </c>
      <c r="BK132" s="1070" t="str">
        <f t="shared" si="49"/>
        <v>creme</v>
      </c>
      <c r="BL132" s="1070" t="str">
        <f t="shared" si="42"/>
        <v>creme</v>
      </c>
      <c r="BM132" s="1070" t="str">
        <f t="shared" si="43"/>
        <v>creme</v>
      </c>
      <c r="BN132" s="1071" t="s">
        <v>985</v>
      </c>
      <c r="BO132" s="1072" t="str">
        <f t="shared" si="44"/>
        <v>creme</v>
      </c>
      <c r="BP132" s="1073" t="s">
        <v>744</v>
      </c>
      <c r="BQ132" s="1074" t="s">
        <v>607</v>
      </c>
      <c r="BR132" s="1007" t="s">
        <v>686</v>
      </c>
      <c r="BZ132" s="1014"/>
      <c r="CA132" s="1014"/>
      <c r="CB132" s="1014"/>
      <c r="CC132" s="1014"/>
      <c r="CD132" s="1014"/>
      <c r="CE132" s="9">
        <v>1</v>
      </c>
    </row>
    <row r="133" spans="2:83" ht="21" customHeight="1" thickBot="1">
      <c r="B133" s="1189"/>
      <c r="C133" s="85"/>
      <c r="D133" s="85"/>
      <c r="E133" s="85"/>
      <c r="F133" s="85"/>
      <c r="G133" s="85"/>
      <c r="H133" s="85"/>
      <c r="J133" s="1838"/>
      <c r="K133" s="1152">
        <f>K44</f>
        <v>120</v>
      </c>
      <c r="L133" s="1143" t="str" cm="1">
        <f t="array" ref="L133">IF(ROW()=ROW(L131),K134,INDEX(M131:M144,ROW()-ROW(L131)))</f>
        <v/>
      </c>
      <c r="M133" s="1144" t="str">
        <f>IF(OR(L133="",K133="",K133&lt;=0,N133=""),"",TRIM(MID(L133,LEN(N133)+1+IF(MID(L133,LEN(N133)+1,1)=" ",1,0),99999)))</f>
        <v/>
      </c>
      <c r="N133" s="1143" t="str">
        <f>IF(OR(O133="",O133=0,O133="0"),"",IF(LEN(O133)&lt;=K133,O133,IF(LEN(SUBSTITUTE(P133," ",""))=K133+1,LEFT(O133,K133),LEFT(O133,FIND("§",SUBSTITUTE(P133," ","§",LEN(P133)-LEN(SUBSTITUTE(P133," ",""))))-1))))</f>
        <v/>
      </c>
      <c r="O133" s="1143" t="str">
        <f t="shared" si="50"/>
        <v/>
      </c>
      <c r="P133" s="1143" t="str">
        <f>IF(OR(O133="",O133=0,O133="0"),"",LEFT(O133,K133+1))</f>
        <v/>
      </c>
      <c r="Q133" s="1143"/>
      <c r="R133" s="1186"/>
      <c r="S133" s="1147" t="str">
        <f>IF(LEN(TRIM(T133))&gt;0,MAX(S46:S132)+1,"")</f>
        <v/>
      </c>
      <c r="T133" s="1148"/>
      <c r="U133" s="1186"/>
      <c r="V133" s="1186"/>
      <c r="X133" s="694" t="s">
        <v>6</v>
      </c>
      <c r="Y133" s="694"/>
      <c r="Z133" s="694"/>
      <c r="AA133" s="694"/>
      <c r="AB133" s="694"/>
      <c r="AC133" s="806" t="s">
        <v>93</v>
      </c>
      <c r="AD133" s="807"/>
      <c r="AE133" s="808"/>
      <c r="AF133" s="809"/>
      <c r="AG133" s="810"/>
      <c r="AH133" s="811"/>
      <c r="AI133" s="811"/>
      <c r="AJ133" s="809"/>
      <c r="AK133" s="809"/>
      <c r="AL133" s="809"/>
      <c r="AM133" s="809"/>
      <c r="AN133" s="807"/>
      <c r="AO133" s="807"/>
      <c r="AP133" s="807"/>
      <c r="AQ133" s="807"/>
      <c r="AR133" s="807"/>
      <c r="AS133" s="807"/>
      <c r="AT133" s="807"/>
      <c r="AU133" s="807"/>
      <c r="AV133" s="807"/>
      <c r="AW133" s="807" t="s">
        <v>94</v>
      </c>
      <c r="AX133" s="19"/>
      <c r="AY133" s="19"/>
      <c r="AZ133" s="1068">
        <v>105</v>
      </c>
      <c r="BA133" s="1069"/>
      <c r="BB133" s="1282" t="str">
        <f t="shared" si="38"/>
        <v/>
      </c>
      <c r="BC133" s="1283" t="str" cm="1">
        <f t="array" ref="BC133">IF(BJ133="","",IFERROR(_xlfn.TEXTJOIN(" • ",TRUE,_xlfn.UNIQUE(_xlfn._xlws.FILTER("⚠ "&amp;BQ29:BQ489,(BO29:BO489&lt;&gt;"")*ISNUMBER(SEARCH(" "&amp;BO29:BO489&amp;" "," "&amp;BJ133&amp;" "))))),""))</f>
        <v/>
      </c>
      <c r="BD133" s="1070" t="str">
        <f t="shared" si="45"/>
        <v>creme liquide</v>
      </c>
      <c r="BE133" s="1070" t="str">
        <f t="shared" si="46"/>
        <v>⚠ Lait</v>
      </c>
      <c r="BF133" s="1070" t="str">
        <f t="shared" si="47"/>
        <v/>
      </c>
      <c r="BG133" s="1070" t="str">
        <f t="shared" si="39"/>
        <v/>
      </c>
      <c r="BH133" s="1070" t="str">
        <f t="shared" si="40"/>
        <v/>
      </c>
      <c r="BI133" s="1070" t="str">
        <f t="shared" si="48"/>
        <v/>
      </c>
      <c r="BJ133" s="1070" t="str">
        <f t="shared" si="41"/>
        <v/>
      </c>
      <c r="BK133" s="1070" t="str">
        <f t="shared" si="49"/>
        <v>creme liquide</v>
      </c>
      <c r="BL133" s="1070" t="str">
        <f t="shared" si="42"/>
        <v>creme liquide</v>
      </c>
      <c r="BM133" s="1070" t="str">
        <f t="shared" si="43"/>
        <v>creme liquide</v>
      </c>
      <c r="BN133" s="1071" t="s">
        <v>986</v>
      </c>
      <c r="BO133" s="1072" t="str">
        <f t="shared" si="44"/>
        <v>creme liquide</v>
      </c>
      <c r="BP133" s="1073" t="s">
        <v>744</v>
      </c>
      <c r="BQ133" s="1074" t="s">
        <v>607</v>
      </c>
      <c r="BR133" s="1007" t="s">
        <v>686</v>
      </c>
      <c r="BZ133" s="1014"/>
      <c r="CA133" s="1014"/>
      <c r="CB133" s="1014"/>
      <c r="CC133" s="1014"/>
      <c r="CD133" s="1014"/>
      <c r="CE133" s="9">
        <v>1</v>
      </c>
    </row>
    <row r="134" spans="2:83" ht="21" customHeight="1">
      <c r="B134" s="1187" t="s">
        <v>987</v>
      </c>
      <c r="C134" s="85"/>
      <c r="D134" s="85"/>
      <c r="E134" s="85"/>
      <c r="F134" s="85"/>
      <c r="G134" s="85"/>
      <c r="H134" s="85"/>
      <c r="J134" s="1838"/>
      <c r="K134" s="1151" t="str">
        <f>IF(UPPER(TRIM(K45))="X",K138,K132)</f>
        <v/>
      </c>
      <c r="L134" s="1143" t="str" cm="1">
        <f t="array" ref="L134">IF(ROW()=ROW(L131),K134,INDEX(M131:M144,ROW()-ROW(L131)))</f>
        <v/>
      </c>
      <c r="M134" s="1144" t="str">
        <f>IF(OR(L134="",K133="",K133&lt;=0,N134=""),"",TRIM(MID(L134,LEN(N134)+1+IF(MID(L134,LEN(N134)+1,1)=" ",1,0),99999)))</f>
        <v/>
      </c>
      <c r="N134" s="1143" t="str">
        <f>IF(OR(O134="",O134=0,O134="0"),"",IF(LEN(O134)&lt;=K133,O134,IF(LEN(SUBSTITUTE(P134," ",""))=K133+1,LEFT(O134,K133),LEFT(O134,FIND("§",SUBSTITUTE(P134," ","§",LEN(P134)-LEN(SUBSTITUTE(P134," ",""))))-1))))</f>
        <v/>
      </c>
      <c r="O134" s="1143" t="str">
        <f t="shared" si="50"/>
        <v/>
      </c>
      <c r="P134" s="1143" t="str">
        <f>IF(OR(O134="",O134=0,O134="0"),"",LEFT(O134,K133+1))</f>
        <v/>
      </c>
      <c r="Q134" s="1143"/>
      <c r="R134" s="1186"/>
      <c r="S134" s="1147" t="str">
        <f>IF(LEN(TRIM(T134))&gt;0,MAX(S46:S133)+1,"")</f>
        <v/>
      </c>
      <c r="T134" s="1148"/>
      <c r="U134" s="1186"/>
      <c r="V134" s="1186"/>
      <c r="X134" s="787"/>
      <c r="Y134" s="787"/>
      <c r="Z134" s="787"/>
      <c r="AA134" s="787"/>
      <c r="AB134" s="787"/>
      <c r="AC134" s="787"/>
      <c r="AD134" s="787"/>
      <c r="AE134" s="787"/>
      <c r="AF134" s="787"/>
      <c r="AG134" s="787"/>
      <c r="AH134" s="787"/>
      <c r="AI134" s="81"/>
      <c r="AJ134" s="81"/>
      <c r="AK134" s="81"/>
      <c r="AL134" s="81"/>
      <c r="AM134" s="81"/>
      <c r="AN134"/>
      <c r="AO134"/>
      <c r="AP134"/>
      <c r="AQ134" s="82"/>
      <c r="AR134" s="82"/>
      <c r="AS134" s="82"/>
      <c r="AT134" s="82"/>
      <c r="AU134" s="82"/>
      <c r="AV134" s="82"/>
      <c r="AW134" s="82"/>
      <c r="AX134" s="19"/>
      <c r="AY134" s="19"/>
      <c r="AZ134" s="1068">
        <v>106</v>
      </c>
      <c r="BA134" s="1069"/>
      <c r="BB134" s="1282" t="str">
        <f t="shared" si="38"/>
        <v/>
      </c>
      <c r="BC134" s="1283" t="str" cm="1">
        <f t="array" ref="BC134">IF(BJ134="","",IFERROR(_xlfn.TEXTJOIN(" • ",TRUE,_xlfn.UNIQUE(_xlfn._xlws.FILTER("⚠ "&amp;BQ29:BQ489,(BO29:BO489&lt;&gt;"")*ISNUMBER(SEARCH(" "&amp;BO29:BO489&amp;" "," "&amp;BJ134&amp;" "))))),""))</f>
        <v/>
      </c>
      <c r="BD134" s="1070" t="str">
        <f t="shared" si="45"/>
        <v>creme liquide</v>
      </c>
      <c r="BE134" s="1070" t="str">
        <f t="shared" si="46"/>
        <v>⚠ Lait</v>
      </c>
      <c r="BF134" s="1070" t="str">
        <f t="shared" si="47"/>
        <v/>
      </c>
      <c r="BG134" s="1070" t="str">
        <f t="shared" si="39"/>
        <v/>
      </c>
      <c r="BH134" s="1070" t="str">
        <f t="shared" si="40"/>
        <v/>
      </c>
      <c r="BI134" s="1070" t="str">
        <f t="shared" si="48"/>
        <v/>
      </c>
      <c r="BJ134" s="1070" t="str">
        <f t="shared" si="41"/>
        <v/>
      </c>
      <c r="BK134" s="1070" t="str">
        <f t="shared" si="49"/>
        <v>crème liquide</v>
      </c>
      <c r="BL134" s="1070" t="str">
        <f t="shared" si="42"/>
        <v>creme liquide</v>
      </c>
      <c r="BM134" s="1070" t="str">
        <f t="shared" si="43"/>
        <v>creme liquide</v>
      </c>
      <c r="BN134" s="1071" t="s">
        <v>988</v>
      </c>
      <c r="BO134" s="1072" t="str">
        <f t="shared" si="44"/>
        <v>crème liquide</v>
      </c>
      <c r="BP134" s="1073" t="s">
        <v>744</v>
      </c>
      <c r="BQ134" s="1074" t="s">
        <v>607</v>
      </c>
      <c r="BR134" s="1007" t="s">
        <v>686</v>
      </c>
      <c r="BZ134" s="1014"/>
      <c r="CA134" s="1014"/>
      <c r="CB134" s="1014"/>
      <c r="CC134" s="1014"/>
      <c r="CD134" s="1014"/>
      <c r="CE134" s="9">
        <v>1</v>
      </c>
    </row>
    <row r="135" spans="2:83" ht="21" customHeight="1">
      <c r="B135" s="1189" t="s">
        <v>989</v>
      </c>
      <c r="C135" s="85"/>
      <c r="D135" s="85"/>
      <c r="E135" s="85"/>
      <c r="F135" s="85"/>
      <c r="G135" s="85"/>
      <c r="H135" s="85"/>
      <c r="J135" s="1838"/>
      <c r="K135" s="1155" t="str">
        <f>TRIM(SUBSTITUTE(SUBSTITUTE(SUBSTITUTE(SUBSTITUTE(SUBSTITUTE(SUBSTITUTE(SUBSTITUTE(SUBSTITUTE(SUBSTITUTE(SUBSTITUTE(K132,","," "),";"," "),":"," "),"!"," "),"?"," "),"…"," "),"»"," "),"«"," "),"/"," "),"."," "))</f>
        <v/>
      </c>
      <c r="L135" s="1143" t="str" cm="1">
        <f t="array" ref="L135">IF(ROW()=ROW(L131),K134,INDEX(M131:M144,ROW()-ROW(L131)))</f>
        <v/>
      </c>
      <c r="M135" s="1144" t="str">
        <f>IF(OR(L135="",K133="",K133&lt;=0,N135=""),"",TRIM(MID(L135,LEN(N135)+1+IF(MID(L135,LEN(N135)+1,1)=" ",1,0),99999)))</f>
        <v/>
      </c>
      <c r="N135" s="1143" t="str">
        <f>IF(OR(O135="",O135=0,O135="0"),"",IF(LEN(O135)&lt;=K133,O135,IF(LEN(SUBSTITUTE(P135," ",""))=K133+1,LEFT(O135,K133),LEFT(O135,FIND("§",SUBSTITUTE(P135," ","§",LEN(P135)-LEN(SUBSTITUTE(P135," ",""))))-1))))</f>
        <v/>
      </c>
      <c r="O135" s="1143" t="str">
        <f t="shared" si="50"/>
        <v/>
      </c>
      <c r="P135" s="1143" t="str">
        <f>IF(OR(O135="",O135=0,O135="0"),"",LEFT(O135,K133+1))</f>
        <v/>
      </c>
      <c r="Q135" s="1143"/>
      <c r="R135" s="1186"/>
      <c r="S135" s="1147" t="str">
        <f>IF(LEN(TRIM(T135))&gt;0,MAX(S46:S134)+1,"")</f>
        <v/>
      </c>
      <c r="T135" s="1148"/>
      <c r="U135" s="1186"/>
      <c r="V135" s="1186"/>
      <c r="X135" s="787"/>
      <c r="Y135" s="787"/>
      <c r="Z135" s="787"/>
      <c r="AA135" s="787"/>
      <c r="AB135" s="787"/>
      <c r="AC135" s="787"/>
      <c r="AD135" s="787"/>
      <c r="AE135" s="787"/>
      <c r="AF135" s="787"/>
      <c r="AG135" s="787"/>
      <c r="AH135" s="787"/>
      <c r="AI135" s="81" t="s">
        <v>621</v>
      </c>
      <c r="AJ135" s="81"/>
      <c r="AK135" s="81"/>
      <c r="AL135" s="81"/>
      <c r="AM135" s="81"/>
      <c r="AN135" s="81"/>
      <c r="AO135"/>
      <c r="AP135"/>
      <c r="AQ135"/>
      <c r="AR135" s="82"/>
      <c r="AS135" s="82"/>
      <c r="AT135" s="82"/>
      <c r="AU135" s="82"/>
      <c r="AV135" s="82"/>
      <c r="AW135" s="82"/>
      <c r="AX135" s="19"/>
      <c r="AY135" s="19"/>
      <c r="AZ135" s="1068">
        <v>107</v>
      </c>
      <c r="BA135" s="1069"/>
      <c r="BB135" s="1282" t="str">
        <f t="shared" si="38"/>
        <v/>
      </c>
      <c r="BC135" s="1283" t="str" cm="1">
        <f t="array" ref="BC135">IF(BJ135="","",IFERROR(_xlfn.TEXTJOIN(" • ",TRUE,_xlfn.UNIQUE(_xlfn._xlws.FILTER("⚠ "&amp;BQ29:BQ489,(BO29:BO489&lt;&gt;"")*ISNUMBER(SEARCH(" "&amp;BO29:BO489&amp;" "," "&amp;BJ135&amp;" "))))),""))</f>
        <v/>
      </c>
      <c r="BD135" s="1070" t="str">
        <f t="shared" si="45"/>
        <v>fromage</v>
      </c>
      <c r="BE135" s="1070" t="str">
        <f t="shared" si="46"/>
        <v>⚠ Lait</v>
      </c>
      <c r="BF135" s="1070" t="str">
        <f t="shared" si="47"/>
        <v/>
      </c>
      <c r="BG135" s="1070" t="str">
        <f t="shared" si="39"/>
        <v/>
      </c>
      <c r="BH135" s="1070" t="str">
        <f t="shared" si="40"/>
        <v/>
      </c>
      <c r="BI135" s="1070" t="str">
        <f t="shared" si="48"/>
        <v/>
      </c>
      <c r="BJ135" s="1070" t="str">
        <f t="shared" si="41"/>
        <v/>
      </c>
      <c r="BK135" s="1070" t="str">
        <f t="shared" si="49"/>
        <v>fromage</v>
      </c>
      <c r="BL135" s="1070" t="str">
        <f t="shared" si="42"/>
        <v>fromage</v>
      </c>
      <c r="BM135" s="1070" t="str">
        <f t="shared" si="43"/>
        <v>fromage</v>
      </c>
      <c r="BN135" s="1071" t="s">
        <v>990</v>
      </c>
      <c r="BO135" s="1072" t="str">
        <f t="shared" si="44"/>
        <v>fromage</v>
      </c>
      <c r="BP135" s="1073" t="s">
        <v>744</v>
      </c>
      <c r="BQ135" s="1074" t="s">
        <v>607</v>
      </c>
      <c r="BR135" s="1007" t="s">
        <v>686</v>
      </c>
      <c r="BZ135" s="1014"/>
      <c r="CA135" s="1014"/>
      <c r="CB135" s="1014"/>
      <c r="CC135" s="1014"/>
      <c r="CD135" s="1014"/>
      <c r="CE135" s="9">
        <v>1</v>
      </c>
    </row>
    <row r="136" spans="2:83" ht="21" customHeight="1">
      <c r="B136" s="1191" t="s">
        <v>991</v>
      </c>
      <c r="C136" s="85"/>
      <c r="D136" s="85"/>
      <c r="E136" s="85"/>
      <c r="F136" s="85"/>
      <c r="G136" s="85"/>
      <c r="H136" s="85"/>
      <c r="J136" s="1838"/>
      <c r="K136" s="1143" t="str">
        <f>TRIM(SUBSTITUTE(SUBSTITUTE(SUBSTITUTE(SUBSTITUTE(SUBSTITUTE(SUBSTITUTE(SUBSTITUTE(SUBSTITUTE(K135,"("," "),")"," "),CHAR(34)," "),"-"," "),"_"," "),"&lt;"," "),"&gt;"," "),"="," "))</f>
        <v/>
      </c>
      <c r="L136" s="1143" t="str" cm="1">
        <f t="array" ref="L136">IF(ROW()=ROW(L131),K134,INDEX(M131:M144,ROW()-ROW(L131)))</f>
        <v/>
      </c>
      <c r="M136" s="1144" t="str">
        <f>IF(OR(L136="",K133="",K133&lt;=0,N136=""),"",TRIM(MID(L136,LEN(N136)+1+IF(MID(L136,LEN(N136)+1,1)=" ",1,0),99999)))</f>
        <v/>
      </c>
      <c r="N136" s="1143" t="str">
        <f>IF(OR(O136="",O136=0,O136="0"),"",IF(LEN(O136)&lt;=K133,O136,IF(LEN(SUBSTITUTE(P136," ",""))=K133+1,LEFT(O136,K133),LEFT(O136,FIND("§",SUBSTITUTE(P136," ","§",LEN(P136)-LEN(SUBSTITUTE(P136," ",""))))-1))))</f>
        <v/>
      </c>
      <c r="O136" s="1143" t="str">
        <f t="shared" si="50"/>
        <v/>
      </c>
      <c r="P136" s="1143" t="str">
        <f>IF(OR(O136="",O136=0,O136="0"),"",LEFT(O136,K133+1))</f>
        <v/>
      </c>
      <c r="Q136" s="1143"/>
      <c r="R136" s="1186"/>
      <c r="S136" s="1147" t="str">
        <f>IF(LEN(TRIM(T136))&gt;0,MAX(S46:S135)+1,"")</f>
        <v/>
      </c>
      <c r="T136" s="1148"/>
      <c r="U136" s="1186"/>
      <c r="V136" s="1186"/>
      <c r="X136" s="742"/>
      <c r="Y136" s="742"/>
      <c r="Z136" s="742"/>
      <c r="AA136" s="742"/>
      <c r="AB136" s="742"/>
      <c r="AC136" s="742"/>
      <c r="AD136" s="742"/>
      <c r="AE136" s="742"/>
      <c r="AF136" s="742"/>
      <c r="AG136" s="787"/>
      <c r="AH136" s="787"/>
      <c r="AI136" s="812" t="s">
        <v>593</v>
      </c>
      <c r="AJ136" s="96"/>
      <c r="AK136" s="61"/>
      <c r="AL136" s="61"/>
      <c r="AM136" s="61"/>
      <c r="AN136" s="61"/>
      <c r="AO136" s="61"/>
      <c r="AP136" s="61"/>
      <c r="AQ136" s="61"/>
      <c r="AR136" s="61"/>
      <c r="AS136" s="61"/>
      <c r="AT136" s="536"/>
      <c r="AU136" s="536"/>
      <c r="AV136" s="536"/>
      <c r="AW136" s="900"/>
      <c r="AX136" s="19"/>
      <c r="AY136" s="19"/>
      <c r="AZ136" s="1068">
        <v>108</v>
      </c>
      <c r="BA136" s="1069"/>
      <c r="BB136" s="1282" t="str">
        <f t="shared" si="38"/>
        <v/>
      </c>
      <c r="BC136" s="1283" t="str" cm="1">
        <f t="array" ref="BC136">IF(BJ136="","",IFERROR(_xlfn.TEXTJOIN(" • ",TRUE,_xlfn.UNIQUE(_xlfn._xlws.FILTER("⚠ "&amp;BQ29:BQ489,(BO29:BO489&lt;&gt;"")*ISNUMBER(SEARCH(" "&amp;BO29:BO489&amp;" "," "&amp;BJ136&amp;" "))))),""))</f>
        <v/>
      </c>
      <c r="BD136" s="1070" t="str">
        <f t="shared" si="45"/>
        <v>lactose</v>
      </c>
      <c r="BE136" s="1070" t="str">
        <f t="shared" si="46"/>
        <v>⚠ Lait</v>
      </c>
      <c r="BF136" s="1070" t="str">
        <f t="shared" si="47"/>
        <v/>
      </c>
      <c r="BG136" s="1070" t="str">
        <f t="shared" si="39"/>
        <v/>
      </c>
      <c r="BH136" s="1070" t="str">
        <f t="shared" si="40"/>
        <v/>
      </c>
      <c r="BI136" s="1070" t="str">
        <f t="shared" si="48"/>
        <v/>
      </c>
      <c r="BJ136" s="1070" t="str">
        <f t="shared" si="41"/>
        <v/>
      </c>
      <c r="BK136" s="1070" t="str">
        <f t="shared" si="49"/>
        <v>lactose</v>
      </c>
      <c r="BL136" s="1070" t="str">
        <f t="shared" si="42"/>
        <v>lactose</v>
      </c>
      <c r="BM136" s="1070" t="str">
        <f t="shared" si="43"/>
        <v>lactose</v>
      </c>
      <c r="BN136" s="1071" t="s">
        <v>992</v>
      </c>
      <c r="BO136" s="1072" t="str">
        <f t="shared" si="44"/>
        <v>lactose</v>
      </c>
      <c r="BP136" s="1073" t="s">
        <v>744</v>
      </c>
      <c r="BQ136" s="1074" t="s">
        <v>607</v>
      </c>
      <c r="BR136" s="1007" t="s">
        <v>686</v>
      </c>
      <c r="BZ136" s="1014"/>
      <c r="CA136" s="1014"/>
      <c r="CB136" s="1014"/>
      <c r="CC136" s="1014"/>
      <c r="CD136" s="1014"/>
      <c r="CE136" s="9">
        <v>1</v>
      </c>
    </row>
    <row r="137" spans="2:83" ht="21" customHeight="1">
      <c r="B137" s="1191" t="s">
        <v>993</v>
      </c>
      <c r="C137" s="85"/>
      <c r="D137" s="85"/>
      <c r="E137" s="85"/>
      <c r="F137" s="85"/>
      <c r="G137" s="85"/>
      <c r="H137" s="85"/>
      <c r="J137" s="1838"/>
      <c r="K137" s="1151" t="str">
        <f>TRIM(SUBSTITUTE(SUBSTITUTE(SUBSTITUTE(SUBSTITUTE(K136,"►"," "),"▼"," "),"▲"," "),"◄"," "))</f>
        <v/>
      </c>
      <c r="L137" s="1143" t="str" cm="1">
        <f t="array" ref="L137">IF(ROW()=ROW(L131),K134,INDEX(M131:M144,ROW()-ROW(L131)))</f>
        <v/>
      </c>
      <c r="M137" s="1144" t="str">
        <f>IF(OR(L137="",K133="",K133&lt;=0,N137=""),"",TRIM(MID(L137,LEN(N137)+1+IF(MID(L137,LEN(N137)+1,1)=" ",1,0),99999)))</f>
        <v/>
      </c>
      <c r="N137" s="1143" t="str">
        <f>IF(OR(O137="",O137=0,O137="0"),"",IF(LEN(O137)&lt;=K133,O137,IF(LEN(SUBSTITUTE(P137," ",""))=K133+1,LEFT(O137,K133),LEFT(O137,FIND("§",SUBSTITUTE(P137," ","§",LEN(P137)-LEN(SUBSTITUTE(P137," ",""))))-1))))</f>
        <v/>
      </c>
      <c r="O137" s="1143" t="str">
        <f t="shared" si="50"/>
        <v/>
      </c>
      <c r="P137" s="1143" t="str">
        <f>IF(OR(O137="",O137=0,O137="0"),"",LEFT(O137,K133+1))</f>
        <v/>
      </c>
      <c r="Q137" s="1143"/>
      <c r="R137" s="1186"/>
      <c r="S137" s="1147" t="str">
        <f>IF(LEN(TRIM(T137))&gt;0,MAX(S46:S136)+1,"")</f>
        <v/>
      </c>
      <c r="T137" s="1148"/>
      <c r="U137" s="1186"/>
      <c r="V137" s="1186"/>
      <c r="X137" s="742"/>
      <c r="Y137" s="742"/>
      <c r="Z137" s="742"/>
      <c r="AA137" s="742"/>
      <c r="AB137" s="742"/>
      <c r="AC137" s="533" t="s">
        <v>426</v>
      </c>
      <c r="AD137" s="534" t="s">
        <v>427</v>
      </c>
      <c r="AE137" s="742"/>
      <c r="AF137" s="742"/>
      <c r="AG137" s="787"/>
      <c r="AH137" s="787"/>
      <c r="AI137" s="84">
        <v>0</v>
      </c>
      <c r="AJ137" s="87"/>
      <c r="AK137" s="87"/>
      <c r="AL137" s="87"/>
      <c r="AM137" s="87"/>
      <c r="AN137" s="87"/>
      <c r="AO137" s="87"/>
      <c r="AP137" s="87"/>
      <c r="AQ137" s="87"/>
      <c r="AR137" s="87"/>
      <c r="AS137" s="87"/>
      <c r="AT137" s="87"/>
      <c r="AU137" s="87"/>
      <c r="AV137" s="63" t="s">
        <v>86</v>
      </c>
      <c r="AW137" s="64">
        <v>3.472222222222222E-3</v>
      </c>
      <c r="AX137" s="19"/>
      <c r="AY137" s="19"/>
      <c r="AZ137" s="1068">
        <v>109</v>
      </c>
      <c r="BA137" s="1069"/>
      <c r="BB137" s="1282" t="str">
        <f t="shared" si="38"/>
        <v/>
      </c>
      <c r="BC137" s="1283" t="str" cm="1">
        <f t="array" ref="BC137">IF(BJ137="","",IFERROR(_xlfn.TEXTJOIN(" • ",TRUE,_xlfn.UNIQUE(_xlfn._xlws.FILTER("⚠ "&amp;BQ29:BQ489,(BO29:BO489&lt;&gt;"")*ISNUMBER(SEARCH(" "&amp;BO29:BO489&amp;" "," "&amp;BJ137&amp;" "))))),""))</f>
        <v/>
      </c>
      <c r="BD137" s="1070" t="str">
        <f t="shared" si="45"/>
        <v>lactoserum</v>
      </c>
      <c r="BE137" s="1070" t="str">
        <f t="shared" si="46"/>
        <v>⚠ Lait</v>
      </c>
      <c r="BF137" s="1070" t="str">
        <f t="shared" si="47"/>
        <v/>
      </c>
      <c r="BG137" s="1070" t="str">
        <f t="shared" si="39"/>
        <v/>
      </c>
      <c r="BH137" s="1070" t="str">
        <f t="shared" si="40"/>
        <v/>
      </c>
      <c r="BI137" s="1070" t="str">
        <f t="shared" si="48"/>
        <v/>
      </c>
      <c r="BJ137" s="1070" t="str">
        <f t="shared" si="41"/>
        <v/>
      </c>
      <c r="BK137" s="1070" t="str">
        <f t="shared" si="49"/>
        <v>lactoserum</v>
      </c>
      <c r="BL137" s="1070" t="str">
        <f t="shared" si="42"/>
        <v>lactoserum</v>
      </c>
      <c r="BM137" s="1070" t="str">
        <f t="shared" si="43"/>
        <v>lactoserum</v>
      </c>
      <c r="BN137" s="1071" t="s">
        <v>994</v>
      </c>
      <c r="BO137" s="1072" t="str">
        <f t="shared" si="44"/>
        <v>lactoserum</v>
      </c>
      <c r="BP137" s="1073" t="s">
        <v>744</v>
      </c>
      <c r="BQ137" s="1074" t="s">
        <v>607</v>
      </c>
      <c r="BR137" s="1007" t="s">
        <v>686</v>
      </c>
      <c r="BZ137" s="1014"/>
      <c r="CA137" s="1014"/>
      <c r="CB137" s="1014"/>
      <c r="CC137" s="1014"/>
      <c r="CD137" s="1014"/>
      <c r="CE137" s="9">
        <v>1</v>
      </c>
    </row>
    <row r="138" spans="2:83" ht="21" customHeight="1">
      <c r="B138" s="85"/>
      <c r="C138" s="85"/>
      <c r="D138" s="85"/>
      <c r="E138" s="85"/>
      <c r="F138" s="85"/>
      <c r="G138" s="85"/>
      <c r="H138" s="85"/>
      <c r="J138" s="1838"/>
      <c r="K138" s="1151" t="str">
        <f>TRIM(SUBSTITUTE(SUBSTITUTE(K137,"“"," "),"”"," "))</f>
        <v/>
      </c>
      <c r="L138" s="1143" t="str" cm="1">
        <f t="array" ref="L138">IF(ROW()=ROW(L131),K134,INDEX(M131:M144,ROW()-ROW(L131)))</f>
        <v/>
      </c>
      <c r="M138" s="1144" t="str">
        <f>IF(OR(L138="",K133="",K133&lt;=0,N138=""),"",TRIM(MID(L138,LEN(N138)+1+IF(MID(L138,LEN(N138)+1,1)=" ",1,0),99999)))</f>
        <v/>
      </c>
      <c r="N138" s="1143" t="str">
        <f>IF(OR(O138="",O138=0,O138="0"),"",IF(LEN(O138)&lt;=K133,O138,IF(LEN(SUBSTITUTE(P138," ",""))=K133+1,LEFT(O138,K133),LEFT(O138,FIND("§",SUBSTITUTE(P138," ","§",LEN(P138)-LEN(SUBSTITUTE(P138," ",""))))-1))))</f>
        <v/>
      </c>
      <c r="O138" s="1143" t="str">
        <f t="shared" si="50"/>
        <v/>
      </c>
      <c r="P138" s="1143" t="str">
        <f>IF(OR(O138="",O138=0,O138="0"),"",LEFT(O138,K133+1))</f>
        <v/>
      </c>
      <c r="Q138" s="1143"/>
      <c r="R138" s="1186"/>
      <c r="S138" s="1147" t="str">
        <f>IF(LEN(TRIM(T138))&gt;0,MAX(S46:S137)+1,"")</f>
        <v/>
      </c>
      <c r="T138" s="1148"/>
      <c r="U138" s="1186"/>
      <c r="V138" s="1186"/>
      <c r="X138" s="742"/>
      <c r="Y138" s="742"/>
      <c r="Z138" s="742"/>
      <c r="AA138" s="742"/>
      <c r="AB138" s="742"/>
      <c r="AC138" s="538" t="s">
        <v>428</v>
      </c>
      <c r="AD138" s="534" t="s">
        <v>429</v>
      </c>
      <c r="AE138" s="742"/>
      <c r="AF138" s="742"/>
      <c r="AG138" s="787"/>
      <c r="AH138" s="787"/>
      <c r="AI138" s="71">
        <f>IF(ISBLANK(AJ138),"",LARGE(AI137:AI137,1)+1)</f>
        <v>1</v>
      </c>
      <c r="AJ138" s="87" t="s">
        <v>97</v>
      </c>
      <c r="AK138" s="87"/>
      <c r="AL138" s="87"/>
      <c r="AM138" s="87"/>
      <c r="AN138" s="87"/>
      <c r="AO138" s="87"/>
      <c r="AP138" s="87"/>
      <c r="AQ138" s="87"/>
      <c r="AR138" s="87"/>
      <c r="AS138" s="87"/>
      <c r="AT138" s="87"/>
      <c r="AU138" s="87"/>
      <c r="AV138" s="63" t="s">
        <v>87</v>
      </c>
      <c r="AW138" s="65">
        <v>1.0416666666666666E-2</v>
      </c>
      <c r="AX138" s="19"/>
      <c r="AY138" s="19"/>
      <c r="AZ138" s="1068">
        <v>110</v>
      </c>
      <c r="BA138" s="1069"/>
      <c r="BB138" s="1282" t="str">
        <f t="shared" si="38"/>
        <v/>
      </c>
      <c r="BC138" s="1283" t="str" cm="1">
        <f t="array" ref="BC138">IF(BJ138="","",IFERROR(_xlfn.TEXTJOIN(" • ",TRUE,_xlfn.UNIQUE(_xlfn._xlws.FILTER("⚠ "&amp;BQ29:BQ489,(BO29:BO489&lt;&gt;"")*ISNUMBER(SEARCH(" "&amp;BO29:BO489&amp;" "," "&amp;BJ138&amp;" "))))),""))</f>
        <v/>
      </c>
      <c r="BD138" s="1070" t="str">
        <f t="shared" si="45"/>
        <v>lait</v>
      </c>
      <c r="BE138" s="1070" t="str">
        <f t="shared" si="46"/>
        <v>⚠ Lait</v>
      </c>
      <c r="BF138" s="1070" t="str">
        <f t="shared" si="47"/>
        <v/>
      </c>
      <c r="BG138" s="1070" t="str">
        <f t="shared" si="39"/>
        <v/>
      </c>
      <c r="BH138" s="1070" t="str">
        <f t="shared" si="40"/>
        <v/>
      </c>
      <c r="BI138" s="1070" t="str">
        <f t="shared" si="48"/>
        <v/>
      </c>
      <c r="BJ138" s="1070" t="str">
        <f t="shared" si="41"/>
        <v/>
      </c>
      <c r="BK138" s="1070" t="str">
        <f t="shared" si="49"/>
        <v>lait</v>
      </c>
      <c r="BL138" s="1070" t="str">
        <f t="shared" si="42"/>
        <v>lait</v>
      </c>
      <c r="BM138" s="1070" t="str">
        <f t="shared" si="43"/>
        <v>lait</v>
      </c>
      <c r="BN138" s="1071" t="s">
        <v>645</v>
      </c>
      <c r="BO138" s="1072" t="str">
        <f t="shared" si="44"/>
        <v>lait</v>
      </c>
      <c r="BP138" s="1073" t="s">
        <v>744</v>
      </c>
      <c r="BQ138" s="1074" t="s">
        <v>607</v>
      </c>
      <c r="BR138" s="1007" t="s">
        <v>686</v>
      </c>
      <c r="BZ138" s="1014"/>
      <c r="CA138" s="1014"/>
      <c r="CB138" s="1014"/>
      <c r="CC138" s="1014"/>
      <c r="CD138" s="1014"/>
      <c r="CE138" s="9">
        <v>1</v>
      </c>
    </row>
    <row r="139" spans="2:83" ht="21" customHeight="1">
      <c r="B139" s="1185" t="s">
        <v>995</v>
      </c>
      <c r="C139" s="85"/>
      <c r="D139" s="85"/>
      <c r="E139" s="85"/>
      <c r="F139" s="85"/>
      <c r="G139" s="85"/>
      <c r="H139" s="85"/>
      <c r="J139" s="1838"/>
      <c r="K139" s="1151"/>
      <c r="L139" s="1143" t="str" cm="1">
        <f t="array" ref="L139">IF(ROW()=ROW(L131),K134,INDEX(M131:M144,ROW()-ROW(L131)))</f>
        <v/>
      </c>
      <c r="M139" s="1144" t="str">
        <f>IF(OR(L139="",K133="",K133&lt;=0,N139=""),"",TRIM(MID(L139,LEN(N139)+1+IF(MID(L139,LEN(N139)+1,1)=" ",1,0),99999)))</f>
        <v/>
      </c>
      <c r="N139" s="1143" t="str">
        <f>IF(OR(O139="",O139=0,O139="0"),"",IF(LEN(O139)&lt;=K133,O139,IF(LEN(SUBSTITUTE(P139," ",""))=K133+1,LEFT(O139,K133),LEFT(O139,FIND("§",SUBSTITUTE(P139," ","§",LEN(P139)-LEN(SUBSTITUTE(P139," ",""))))-1))))</f>
        <v/>
      </c>
      <c r="O139" s="1143" t="str">
        <f t="shared" si="50"/>
        <v/>
      </c>
      <c r="P139" s="1143" t="str">
        <f>IF(OR(O139="",O139=0,O139="0"),"",LEFT(O139,K133+1))</f>
        <v/>
      </c>
      <c r="Q139" s="1143"/>
      <c r="R139" s="1186"/>
      <c r="S139" s="1147" t="str">
        <f>IF(LEN(TRIM(T139))&gt;0,MAX(S46:S138)+1,"")</f>
        <v/>
      </c>
      <c r="T139" s="1148"/>
      <c r="U139" s="1186"/>
      <c r="V139" s="1186"/>
      <c r="X139" s="742"/>
      <c r="Y139" s="742"/>
      <c r="Z139" s="742"/>
      <c r="AA139" s="742"/>
      <c r="AB139" s="742"/>
      <c r="AC139" s="539" t="s">
        <v>430</v>
      </c>
      <c r="AD139" s="534" t="s">
        <v>431</v>
      </c>
      <c r="AE139" s="742"/>
      <c r="AF139" s="742"/>
      <c r="AG139" s="787"/>
      <c r="AH139" s="787"/>
      <c r="AI139" s="71">
        <f>IF(ISBLANK(AJ139),"",LARGE(AI137:AI138,1)+1)</f>
        <v>2</v>
      </c>
      <c r="AJ139" s="87" t="s">
        <v>99</v>
      </c>
      <c r="AK139" s="87"/>
      <c r="AL139" s="87"/>
      <c r="AM139" s="87"/>
      <c r="AN139" s="87"/>
      <c r="AO139" s="87"/>
      <c r="AP139" s="87"/>
      <c r="AQ139" s="87"/>
      <c r="AR139" s="87"/>
      <c r="AS139" s="87"/>
      <c r="AT139" s="87"/>
      <c r="AU139" s="87"/>
      <c r="AV139" s="63" t="s">
        <v>88</v>
      </c>
      <c r="AW139" s="66">
        <v>2.0833333333333332E-2</v>
      </c>
      <c r="AX139" s="19"/>
      <c r="AY139" s="19"/>
      <c r="AZ139" s="1068">
        <v>111</v>
      </c>
      <c r="BA139" s="1069"/>
      <c r="BB139" s="1282" t="str">
        <f t="shared" si="38"/>
        <v/>
      </c>
      <c r="BC139" s="1283" t="str" cm="1">
        <f t="array" ref="BC139">IF(BJ139="","",IFERROR(_xlfn.TEXTJOIN(" • ",TRUE,_xlfn.UNIQUE(_xlfn._xlws.FILTER("⚠ "&amp;BQ29:BQ489,(BO29:BO489&lt;&gt;"")*ISNUMBER(SEARCH(" "&amp;BO29:BO489&amp;" "," "&amp;BJ139&amp;" "))))),""))</f>
        <v/>
      </c>
      <c r="BD139" s="1070" t="str">
        <f t="shared" si="45"/>
        <v>milk</v>
      </c>
      <c r="BE139" s="1070" t="str">
        <f t="shared" si="46"/>
        <v>⚠ Lait</v>
      </c>
      <c r="BF139" s="1070" t="str">
        <f t="shared" si="47"/>
        <v/>
      </c>
      <c r="BG139" s="1070" t="str">
        <f t="shared" si="39"/>
        <v/>
      </c>
      <c r="BH139" s="1070" t="str">
        <f t="shared" si="40"/>
        <v/>
      </c>
      <c r="BI139" s="1070" t="str">
        <f t="shared" si="48"/>
        <v/>
      </c>
      <c r="BJ139" s="1070" t="str">
        <f t="shared" si="41"/>
        <v/>
      </c>
      <c r="BK139" s="1070" t="str">
        <f t="shared" si="49"/>
        <v>milk</v>
      </c>
      <c r="BL139" s="1070" t="str">
        <f t="shared" si="42"/>
        <v>milk</v>
      </c>
      <c r="BM139" s="1070" t="str">
        <f t="shared" si="43"/>
        <v>milk</v>
      </c>
      <c r="BN139" s="1071" t="s">
        <v>996</v>
      </c>
      <c r="BO139" s="1072" t="str">
        <f t="shared" si="44"/>
        <v>milk</v>
      </c>
      <c r="BP139" s="1073" t="s">
        <v>744</v>
      </c>
      <c r="BQ139" s="1074" t="s">
        <v>607</v>
      </c>
      <c r="BR139" s="1007" t="s">
        <v>686</v>
      </c>
      <c r="BZ139" s="1014"/>
      <c r="CA139" s="1014"/>
      <c r="CB139" s="1014"/>
      <c r="CC139" s="1014"/>
      <c r="CD139" s="1014"/>
      <c r="CE139" s="9">
        <v>1</v>
      </c>
    </row>
    <row r="140" spans="2:83" ht="21" customHeight="1">
      <c r="B140" s="85" t="s">
        <v>997</v>
      </c>
      <c r="C140" s="85"/>
      <c r="D140" s="85"/>
      <c r="E140" s="85"/>
      <c r="F140" s="85"/>
      <c r="G140" s="85"/>
      <c r="H140" s="85"/>
      <c r="J140" s="1838"/>
      <c r="K140" s="1151"/>
      <c r="L140" s="1143" t="str" cm="1">
        <f t="array" ref="L140">IF(ROW()=ROW(L131),K134,INDEX(M131:M144,ROW()-ROW(L131)))</f>
        <v/>
      </c>
      <c r="M140" s="1144" t="str">
        <f>IF(OR(L140="",K133="",K133&lt;=0,N140=""),"",TRIM(MID(L140,LEN(N140)+1+IF(MID(L140,LEN(N140)+1,1)=" ",1,0),99999)))</f>
        <v/>
      </c>
      <c r="N140" s="1143" t="str">
        <f>IF(OR(O140="",O140=0,O140="0"),"",IF(LEN(O140)&lt;=K133,O140,IF(LEN(SUBSTITUTE(P140," ",""))=K133+1,LEFT(O140,K133),LEFT(O140,FIND("§",SUBSTITUTE(P140," ","§",LEN(P140)-LEN(SUBSTITUTE(P140," ",""))))-1))))</f>
        <v/>
      </c>
      <c r="O140" s="1143" t="str">
        <f t="shared" si="50"/>
        <v/>
      </c>
      <c r="P140" s="1143" t="str">
        <f>IF(OR(O140="",O140=0,O140="0"),"",LEFT(O140,K133+1))</f>
        <v/>
      </c>
      <c r="Q140" s="1143"/>
      <c r="R140" s="1186"/>
      <c r="S140" s="1147" t="str">
        <f>IF(LEN(TRIM(T140))&gt;0,MAX(S46:S139)+1,"")</f>
        <v/>
      </c>
      <c r="T140" s="1148"/>
      <c r="U140" s="1186"/>
      <c r="V140" s="1186"/>
      <c r="X140" s="357"/>
      <c r="Y140" s="357"/>
      <c r="Z140" s="357"/>
      <c r="AA140" s="357"/>
      <c r="AB140" s="357"/>
      <c r="AC140" s="357"/>
      <c r="AD140" s="357"/>
      <c r="AE140" s="357"/>
      <c r="AF140" s="742"/>
      <c r="AG140" s="787"/>
      <c r="AH140" s="787"/>
      <c r="AI140" s="71">
        <f>IF(ISBLANK(AJ140),"",LARGE(AI137:AI139,1)+1)</f>
        <v>3</v>
      </c>
      <c r="AJ140" s="87" t="s">
        <v>101</v>
      </c>
      <c r="AK140" s="87"/>
      <c r="AL140" s="87"/>
      <c r="AM140" s="87"/>
      <c r="AN140" s="87"/>
      <c r="AO140" s="87"/>
      <c r="AP140" s="87"/>
      <c r="AQ140" s="87"/>
      <c r="AR140" s="87"/>
      <c r="AS140" s="87"/>
      <c r="AT140" s="87"/>
      <c r="AU140" s="87"/>
      <c r="AV140" s="67" t="s">
        <v>89</v>
      </c>
      <c r="AW140" s="68">
        <f>AW137+AW138+AW139</f>
        <v>3.4722222222222224E-2</v>
      </c>
      <c r="AX140" s="19"/>
      <c r="AY140" s="19"/>
      <c r="AZ140" s="1068">
        <v>112</v>
      </c>
      <c r="BA140" s="1069"/>
      <c r="BB140" s="1282" t="str">
        <f t="shared" si="38"/>
        <v/>
      </c>
      <c r="BC140" s="1283" t="str" cm="1">
        <f t="array" ref="BC140">IF(BJ140="","",IFERROR(_xlfn.TEXTJOIN(" • ",TRUE,_xlfn.UNIQUE(_xlfn._xlws.FILTER("⚠ "&amp;BQ29:BQ489,(BO29:BO489&lt;&gt;"")*ISNUMBER(SEARCH(" "&amp;BO29:BO489&amp;" "," "&amp;BJ140&amp;" "))))),""))</f>
        <v/>
      </c>
      <c r="BD140" s="1070" t="str">
        <f t="shared" si="45"/>
        <v>petit lait</v>
      </c>
      <c r="BE140" s="1070" t="str">
        <f t="shared" si="46"/>
        <v>⚠ Lait</v>
      </c>
      <c r="BF140" s="1070" t="str">
        <f t="shared" si="47"/>
        <v/>
      </c>
      <c r="BG140" s="1070" t="str">
        <f t="shared" si="39"/>
        <v/>
      </c>
      <c r="BH140" s="1070" t="str">
        <f t="shared" si="40"/>
        <v/>
      </c>
      <c r="BI140" s="1070" t="str">
        <f t="shared" si="48"/>
        <v/>
      </c>
      <c r="BJ140" s="1070" t="str">
        <f t="shared" si="41"/>
        <v/>
      </c>
      <c r="BK140" s="1070" t="str">
        <f t="shared" si="49"/>
        <v>petit lait</v>
      </c>
      <c r="BL140" s="1070" t="str">
        <f t="shared" si="42"/>
        <v>petit lait</v>
      </c>
      <c r="BM140" s="1070" t="str">
        <f t="shared" si="43"/>
        <v>petit lait</v>
      </c>
      <c r="BN140" s="1071" t="s">
        <v>998</v>
      </c>
      <c r="BO140" s="1072" t="str">
        <f t="shared" si="44"/>
        <v>petit lait</v>
      </c>
      <c r="BP140" s="1073" t="s">
        <v>744</v>
      </c>
      <c r="BQ140" s="1074" t="s">
        <v>607</v>
      </c>
      <c r="BR140" s="1007" t="s">
        <v>686</v>
      </c>
      <c r="BZ140" s="1014"/>
      <c r="CA140" s="1014"/>
      <c r="CB140" s="1014"/>
      <c r="CC140" s="1014"/>
      <c r="CD140" s="1014"/>
      <c r="CE140" s="9">
        <v>1</v>
      </c>
    </row>
    <row r="141" spans="2:83" ht="21" customHeight="1">
      <c r="B141" s="1189" t="s">
        <v>999</v>
      </c>
      <c r="C141" s="85"/>
      <c r="D141" s="85"/>
      <c r="E141" s="85"/>
      <c r="F141" s="85"/>
      <c r="G141" s="85"/>
      <c r="H141" s="85"/>
      <c r="J141" s="1838"/>
      <c r="K141" s="1151"/>
      <c r="L141" s="1143" t="str" cm="1">
        <f t="array" ref="L141">IF(ROW()=ROW(L131),K134,INDEX(M131:M144,ROW()-ROW(L131)))</f>
        <v/>
      </c>
      <c r="M141" s="1144" t="str">
        <f>IF(OR(L141="",K133="",K133&lt;=0,N141=""),"",TRIM(MID(L141,LEN(N141)+1+IF(MID(L141,LEN(N141)+1,1)=" ",1,0),99999)))</f>
        <v/>
      </c>
      <c r="N141" s="1143" t="str">
        <f>IF(OR(O141="",O141=0,O141="0"),"",IF(LEN(O141)&lt;=K133,O141,IF(LEN(SUBSTITUTE(P141," ",""))=K133+1,LEFT(O141,K133),LEFT(O141,FIND("§",SUBSTITUTE(P141," ","§",LEN(P141)-LEN(SUBSTITUTE(P141," ",""))))-1))))</f>
        <v/>
      </c>
      <c r="O141" s="1143" t="str">
        <f t="shared" si="50"/>
        <v/>
      </c>
      <c r="P141" s="1143" t="str">
        <f>IF(OR(O141="",O141=0,O141="0"),"",LEFT(O141,K133+1))</f>
        <v/>
      </c>
      <c r="Q141" s="1143"/>
      <c r="R141" s="1186"/>
      <c r="S141" s="1147" t="str">
        <f>IF(LEN(TRIM(T141))&gt;0,MAX(S46:S140)+1,"")</f>
        <v/>
      </c>
      <c r="T141" s="1148"/>
      <c r="U141" s="1186"/>
      <c r="V141" s="1186"/>
      <c r="X141" s="357"/>
      <c r="Y141" s="357"/>
      <c r="Z141" s="357"/>
      <c r="AA141" s="357"/>
      <c r="AB141" s="357"/>
      <c r="AC141" s="357"/>
      <c r="AD141" s="357"/>
      <c r="AE141" s="357"/>
      <c r="AF141" s="742"/>
      <c r="AG141" s="787"/>
      <c r="AH141" s="787"/>
      <c r="AI141" s="71">
        <f>IF(ISBLANK(AJ141),"",LARGE(AI137:AI140,1)+1)</f>
        <v>4</v>
      </c>
      <c r="AJ141" s="87" t="s">
        <v>103</v>
      </c>
      <c r="AK141" s="87"/>
      <c r="AL141" s="87"/>
      <c r="AM141" s="87"/>
      <c r="AN141" s="87"/>
      <c r="AO141" s="87"/>
      <c r="AP141" s="87"/>
      <c r="AQ141" s="87"/>
      <c r="AR141" s="87"/>
      <c r="AS141" s="87"/>
      <c r="AT141" s="87"/>
      <c r="AU141" s="87"/>
      <c r="AV141" s="87"/>
      <c r="AW141" s="89"/>
      <c r="AX141" s="19"/>
      <c r="AY141" s="19"/>
      <c r="AZ141" s="1068">
        <v>113</v>
      </c>
      <c r="BA141" s="1069"/>
      <c r="BB141" s="1282" t="str">
        <f t="shared" si="38"/>
        <v/>
      </c>
      <c r="BC141" s="1283" t="str" cm="1">
        <f t="array" ref="BC141">IF(BJ141="","",IFERROR(_xlfn.TEXTJOIN(" • ",TRUE,_xlfn.UNIQUE(_xlfn._xlws.FILTER("⚠ "&amp;BQ29:BQ489,(BO29:BO489&lt;&gt;"")*ISNUMBER(SEARCH(" "&amp;BO29:BO489&amp;" "," "&amp;BJ141&amp;" "))))),""))</f>
        <v/>
      </c>
      <c r="BD141" s="1070" t="str">
        <f t="shared" si="45"/>
        <v>whey</v>
      </c>
      <c r="BE141" s="1070" t="str">
        <f t="shared" si="46"/>
        <v>⚠ Lait</v>
      </c>
      <c r="BF141" s="1070" t="str">
        <f t="shared" si="47"/>
        <v/>
      </c>
      <c r="BG141" s="1070" t="str">
        <f t="shared" si="39"/>
        <v/>
      </c>
      <c r="BH141" s="1070" t="str">
        <f t="shared" si="40"/>
        <v/>
      </c>
      <c r="BI141" s="1070" t="str">
        <f t="shared" si="48"/>
        <v/>
      </c>
      <c r="BJ141" s="1070" t="str">
        <f t="shared" si="41"/>
        <v/>
      </c>
      <c r="BK141" s="1070" t="str">
        <f t="shared" si="49"/>
        <v>whey</v>
      </c>
      <c r="BL141" s="1070" t="str">
        <f t="shared" si="42"/>
        <v>whey</v>
      </c>
      <c r="BM141" s="1070" t="str">
        <f t="shared" si="43"/>
        <v>whey</v>
      </c>
      <c r="BN141" s="1071" t="s">
        <v>1000</v>
      </c>
      <c r="BO141" s="1072" t="str">
        <f t="shared" si="44"/>
        <v>whey</v>
      </c>
      <c r="BP141" s="1073" t="s">
        <v>744</v>
      </c>
      <c r="BQ141" s="1074" t="s">
        <v>607</v>
      </c>
      <c r="BR141" s="1007" t="s">
        <v>686</v>
      </c>
      <c r="BZ141" s="1014"/>
      <c r="CA141" s="1014"/>
      <c r="CB141" s="1014"/>
      <c r="CC141" s="1014"/>
      <c r="CD141" s="1014"/>
      <c r="CE141" s="9">
        <v>1</v>
      </c>
    </row>
    <row r="142" spans="2:83" ht="21" customHeight="1">
      <c r="B142" s="1189" t="s">
        <v>1001</v>
      </c>
      <c r="C142" s="85"/>
      <c r="D142" s="85"/>
      <c r="E142" s="85"/>
      <c r="F142" s="85"/>
      <c r="G142" s="85"/>
      <c r="H142" s="85"/>
      <c r="J142" s="1838"/>
      <c r="K142" s="1151"/>
      <c r="L142" s="1143" t="str" cm="1">
        <f t="array" ref="L142">IF(ROW()=ROW(L131),K134,INDEX(M131:M144,ROW()-ROW(L131)))</f>
        <v/>
      </c>
      <c r="M142" s="1144" t="str">
        <f>IF(OR(L142="",K133="",K133&lt;=0,N142=""),"",TRIM(MID(L142,LEN(N142)+1+IF(MID(L142,LEN(N142)+1,1)=" ",1,0),99999)))</f>
        <v/>
      </c>
      <c r="N142" s="1143" t="str">
        <f>IF(OR(O142="",O142=0,O142="0"),"",IF(LEN(O142)&lt;=K133,O142,IF(LEN(SUBSTITUTE(P142," ",""))=K133+1,LEFT(O142,K133),LEFT(O142,FIND("§",SUBSTITUTE(P142," ","§",LEN(P142)-LEN(SUBSTITUTE(P142," ",""))))-1))))</f>
        <v/>
      </c>
      <c r="O142" s="1143" t="str">
        <f t="shared" si="50"/>
        <v/>
      </c>
      <c r="P142" s="1143" t="str">
        <f>IF(OR(O142="",O142=0,O142="0"),"",LEFT(O142,K133+1))</f>
        <v/>
      </c>
      <c r="Q142" s="1143"/>
      <c r="R142" s="1186"/>
      <c r="S142" s="1147" t="str">
        <f>IF(LEN(TRIM(T142))&gt;0,MAX(S46:S141)+1,"")</f>
        <v/>
      </c>
      <c r="T142" s="1148"/>
      <c r="U142" s="1186"/>
      <c r="V142" s="1186"/>
      <c r="X142" s="742"/>
      <c r="Y142" s="742"/>
      <c r="Z142" s="742"/>
      <c r="AA142" s="742"/>
      <c r="AB142" s="742"/>
      <c r="AC142" s="742"/>
      <c r="AD142" s="742"/>
      <c r="AE142" s="742"/>
      <c r="AF142" s="742"/>
      <c r="AG142" s="787"/>
      <c r="AH142" s="787"/>
      <c r="AI142" s="71" t="str">
        <f>IF(ISBLANK(AJ142),"",LARGE(AI137:AI141,1)+1)</f>
        <v/>
      </c>
      <c r="AJ142" s="87"/>
      <c r="AK142" s="87" t="s">
        <v>104</v>
      </c>
      <c r="AL142" s="87"/>
      <c r="AM142" s="87"/>
      <c r="AN142" s="87"/>
      <c r="AO142" s="87"/>
      <c r="AP142" s="87"/>
      <c r="AQ142" s="87"/>
      <c r="AR142" s="87"/>
      <c r="AS142" s="87"/>
      <c r="AT142" s="87"/>
      <c r="AU142" s="87"/>
      <c r="AV142" s="87"/>
      <c r="AW142" s="89"/>
      <c r="AX142" s="19"/>
      <c r="AY142" s="19"/>
      <c r="AZ142" s="1068">
        <v>114</v>
      </c>
      <c r="BA142" s="1069"/>
      <c r="BB142" s="1282" t="str">
        <f t="shared" si="38"/>
        <v/>
      </c>
      <c r="BC142" s="1283" t="str" cm="1">
        <f t="array" ref="BC142">IF(BJ142="","",IFERROR(_xlfn.TEXTJOIN(" • ",TRUE,_xlfn.UNIQUE(_xlfn._xlws.FILTER("⚠ "&amp;BQ29:BQ489,(BO29:BO489&lt;&gt;"")*ISNUMBER(SEARCH(" "&amp;BO29:BO489&amp;" "," "&amp;BJ142&amp;" "))))),""))</f>
        <v/>
      </c>
      <c r="BD142" s="1070" t="str">
        <f t="shared" si="45"/>
        <v>yaourt</v>
      </c>
      <c r="BE142" s="1070" t="str">
        <f t="shared" si="46"/>
        <v>⚠ Lait</v>
      </c>
      <c r="BF142" s="1070" t="str">
        <f t="shared" si="47"/>
        <v/>
      </c>
      <c r="BG142" s="1070" t="str">
        <f t="shared" si="39"/>
        <v/>
      </c>
      <c r="BH142" s="1070" t="str">
        <f t="shared" si="40"/>
        <v/>
      </c>
      <c r="BI142" s="1070" t="str">
        <f t="shared" si="48"/>
        <v/>
      </c>
      <c r="BJ142" s="1070" t="str">
        <f t="shared" si="41"/>
        <v/>
      </c>
      <c r="BK142" s="1070" t="str">
        <f t="shared" si="49"/>
        <v>yaourt</v>
      </c>
      <c r="BL142" s="1070" t="str">
        <f t="shared" si="42"/>
        <v>yaourt</v>
      </c>
      <c r="BM142" s="1070" t="str">
        <f t="shared" si="43"/>
        <v>yaourt</v>
      </c>
      <c r="BN142" s="1071" t="s">
        <v>1002</v>
      </c>
      <c r="BO142" s="1072" t="str">
        <f t="shared" si="44"/>
        <v>yaourt</v>
      </c>
      <c r="BP142" s="1073" t="s">
        <v>744</v>
      </c>
      <c r="BQ142" s="1074" t="s">
        <v>607</v>
      </c>
      <c r="BR142" s="1007" t="s">
        <v>686</v>
      </c>
      <c r="BZ142" s="1014"/>
      <c r="CA142" s="1014"/>
      <c r="CB142" s="1014"/>
      <c r="CC142" s="1014"/>
      <c r="CD142" s="1014"/>
      <c r="CE142" s="9">
        <v>1</v>
      </c>
    </row>
    <row r="143" spans="2:83" ht="21" customHeight="1">
      <c r="B143" s="1189" t="s">
        <v>1003</v>
      </c>
      <c r="C143" s="85"/>
      <c r="D143" s="85"/>
      <c r="E143" s="85"/>
      <c r="F143" s="85"/>
      <c r="G143" s="85"/>
      <c r="H143" s="85"/>
      <c r="J143" s="1838"/>
      <c r="K143" s="1151"/>
      <c r="L143" s="1143" t="str" cm="1">
        <f t="array" ref="L143">IF(ROW()=ROW(L131),K134,INDEX(M131:M144,ROW()-ROW(L131)))</f>
        <v/>
      </c>
      <c r="M143" s="1144" t="str">
        <f>IF(OR(L143="",K133="",K133&lt;=0,N143=""),"",TRIM(MID(L143,LEN(N143)+1+IF(MID(L143,LEN(N143)+1,1)=" ",1,0),99999)))</f>
        <v/>
      </c>
      <c r="N143" s="1143" t="str">
        <f>IF(OR(O143="",O143=0,O143="0"),"",IF(LEN(O143)&lt;=K133,O143,IF(LEN(SUBSTITUTE(P143," ",""))=K133+1,LEFT(O143,K133),LEFT(O143,FIND("§",SUBSTITUTE(P143," ","§",LEN(P143)-LEN(SUBSTITUTE(P143," ",""))))-1))))</f>
        <v/>
      </c>
      <c r="O143" s="1143" t="str">
        <f t="shared" si="50"/>
        <v/>
      </c>
      <c r="P143" s="1143" t="str">
        <f>IF(OR(O143="",O143=0,O143="0"),"",LEFT(O143,K133+1))</f>
        <v/>
      </c>
      <c r="Q143" s="1143"/>
      <c r="R143" s="1186"/>
      <c r="S143" s="1147" t="str">
        <f>IF(LEN(TRIM(T143))&gt;0,MAX(S46:S142)+1,"")</f>
        <v/>
      </c>
      <c r="T143" s="1148"/>
      <c r="U143" s="1186"/>
      <c r="V143" s="1186"/>
      <c r="X143" s="742"/>
      <c r="Y143" s="742"/>
      <c r="Z143" s="742"/>
      <c r="AA143" s="742"/>
      <c r="AB143" s="742"/>
      <c r="AC143" s="742"/>
      <c r="AD143" s="742"/>
      <c r="AE143" s="742"/>
      <c r="AF143" s="742"/>
      <c r="AG143" s="787"/>
      <c r="AH143" s="787"/>
      <c r="AI143" s="71">
        <f>IF(ISBLANK(AJ143),"",LARGE(AI137:AI142,1)+1)</f>
        <v>5</v>
      </c>
      <c r="AJ143" s="87" t="s">
        <v>106</v>
      </c>
      <c r="AK143" s="87"/>
      <c r="AL143" s="87"/>
      <c r="AM143" s="87"/>
      <c r="AN143" s="87"/>
      <c r="AO143" s="87"/>
      <c r="AP143" s="87"/>
      <c r="AQ143" s="87"/>
      <c r="AR143" s="87"/>
      <c r="AS143" s="87"/>
      <c r="AT143" s="87"/>
      <c r="AU143" s="87"/>
      <c r="AV143" s="87"/>
      <c r="AW143" s="89"/>
      <c r="AX143" s="19"/>
      <c r="AY143" s="19"/>
      <c r="AZ143" s="1068">
        <v>115</v>
      </c>
      <c r="BA143" s="1069"/>
      <c r="BB143" s="1282" t="str">
        <f t="shared" si="38"/>
        <v/>
      </c>
      <c r="BC143" s="1283" t="str" cm="1">
        <f t="array" ref="BC143">IF(BJ143="","",IFERROR(_xlfn.TEXTJOIN(" • ",TRUE,_xlfn.UNIQUE(_xlfn._xlws.FILTER("⚠ "&amp;BQ29:BQ489,(BO29:BO489&lt;&gt;"")*ISNUMBER(SEARCH(" "&amp;BO29:BO489&amp;" "," "&amp;BJ143&amp;" "))))),""))</f>
        <v/>
      </c>
      <c r="BD143" s="1070" t="str">
        <f t="shared" si="45"/>
        <v>yogourt</v>
      </c>
      <c r="BE143" s="1070" t="str">
        <f t="shared" si="46"/>
        <v>⚠ Lait</v>
      </c>
      <c r="BF143" s="1070" t="str">
        <f t="shared" si="47"/>
        <v/>
      </c>
      <c r="BG143" s="1070" t="str">
        <f t="shared" si="39"/>
        <v/>
      </c>
      <c r="BH143" s="1070" t="str">
        <f t="shared" si="40"/>
        <v/>
      </c>
      <c r="BI143" s="1070" t="str">
        <f t="shared" si="48"/>
        <v/>
      </c>
      <c r="BJ143" s="1070" t="str">
        <f t="shared" si="41"/>
        <v/>
      </c>
      <c r="BK143" s="1070" t="str">
        <f t="shared" si="49"/>
        <v>yogourt</v>
      </c>
      <c r="BL143" s="1070" t="str">
        <f t="shared" si="42"/>
        <v>yogourt</v>
      </c>
      <c r="BM143" s="1070" t="str">
        <f t="shared" si="43"/>
        <v>yogourt</v>
      </c>
      <c r="BN143" s="1071" t="s">
        <v>1004</v>
      </c>
      <c r="BO143" s="1072" t="str">
        <f t="shared" si="44"/>
        <v>yogourt</v>
      </c>
      <c r="BP143" s="1073" t="s">
        <v>744</v>
      </c>
      <c r="BQ143" s="1074" t="s">
        <v>607</v>
      </c>
      <c r="BR143" s="1007" t="s">
        <v>686</v>
      </c>
      <c r="BZ143" s="1014"/>
      <c r="CA143" s="1014"/>
      <c r="CB143" s="1014"/>
      <c r="CC143" s="1014"/>
      <c r="CD143" s="1014"/>
      <c r="CE143" s="9">
        <v>1</v>
      </c>
    </row>
    <row r="144" spans="2:83" ht="21" customHeight="1">
      <c r="B144" s="1189" t="s">
        <v>1005</v>
      </c>
      <c r="C144" s="85"/>
      <c r="D144" s="85"/>
      <c r="E144" s="85"/>
      <c r="F144" s="85"/>
      <c r="G144" s="85"/>
      <c r="H144" s="85"/>
      <c r="J144" s="1838"/>
      <c r="K144" s="1151"/>
      <c r="L144" s="1143" t="str" cm="1">
        <f t="array" ref="L144">IF(ROW()=ROW(L131),K134,INDEX(M131:M144,ROW()-ROW(L131)))</f>
        <v/>
      </c>
      <c r="M144" s="1144" t="str">
        <f>IF(OR(L144="",K133="",K133&lt;=0,N144=""),"",TRIM(MID(L144,LEN(N144)+1+IF(MID(L144,LEN(N144)+1,1)=" ",1,0),99999)))</f>
        <v/>
      </c>
      <c r="N144" s="1143" t="str">
        <f>IF(OR(O144="",O144=0,O144="0"),"",IF(LEN(O144)&lt;=K133,O144,IF(LEN(SUBSTITUTE(P144," ",""))=K133+1,LEFT(O144,K133),LEFT(O144,FIND("§",SUBSTITUTE(P144," ","§",LEN(P144)-LEN(SUBSTITUTE(P144," ",""))))-1))))</f>
        <v/>
      </c>
      <c r="O144" s="1143" t="str">
        <f t="shared" si="50"/>
        <v/>
      </c>
      <c r="P144" s="1143" t="str">
        <f>IF(OR(O144="",O144=0,O144="0"),"",LEFT(O144,K133+1))</f>
        <v/>
      </c>
      <c r="Q144" s="1143"/>
      <c r="R144" s="1186"/>
      <c r="S144" s="1147" t="str">
        <f>IF(LEN(TRIM(T144))&gt;0,MAX(S46:S143)+1,"")</f>
        <v/>
      </c>
      <c r="T144" s="1148"/>
      <c r="U144" s="1186"/>
      <c r="V144" s="1186"/>
      <c r="X144" s="742"/>
      <c r="Y144" s="742"/>
      <c r="Z144" s="742"/>
      <c r="AA144" s="742"/>
      <c r="AB144" s="742"/>
      <c r="AC144" s="742"/>
      <c r="AD144" s="742"/>
      <c r="AE144" s="742"/>
      <c r="AF144" s="742"/>
      <c r="AG144" s="787"/>
      <c r="AH144" s="787"/>
      <c r="AI144" s="71">
        <f>IF(ISBLANK(AJ144),"",LARGE(AI137:AI143,1)+1)</f>
        <v>6</v>
      </c>
      <c r="AJ144" s="87" t="s">
        <v>108</v>
      </c>
      <c r="AK144" s="87"/>
      <c r="AL144" s="87"/>
      <c r="AM144" s="87"/>
      <c r="AN144" s="87"/>
      <c r="AO144" s="87"/>
      <c r="AP144" s="87"/>
      <c r="AQ144" s="87"/>
      <c r="AR144" s="87"/>
      <c r="AS144" s="87"/>
      <c r="AT144" s="87"/>
      <c r="AU144" s="87"/>
      <c r="AV144" s="87"/>
      <c r="AW144" s="89"/>
      <c r="AX144" s="19"/>
      <c r="AY144" s="19"/>
      <c r="AZ144" s="1068">
        <v>116</v>
      </c>
      <c r="BA144" s="1069"/>
      <c r="BB144" s="1282" t="str">
        <f t="shared" si="38"/>
        <v/>
      </c>
      <c r="BC144" s="1283" t="str" cm="1">
        <f t="array" ref="BC144">IF(BJ144="","",IFERROR(_xlfn.TEXTJOIN(" • ",TRUE,_xlfn.UNIQUE(_xlfn._xlws.FILTER("⚠ "&amp;BQ29:BQ489,(BO29:BO489&lt;&gt;"")*ISNUMBER(SEARCH(" "&amp;BO29:BO489&amp;" "," "&amp;BJ144&amp;" "))))),""))</f>
        <v/>
      </c>
      <c r="BD144" s="1070" t="str">
        <f t="shared" si="45"/>
        <v>farine de lupin</v>
      </c>
      <c r="BE144" s="1070" t="str">
        <f t="shared" si="46"/>
        <v>⚠ Lupin</v>
      </c>
      <c r="BF144" s="1070" t="str">
        <f t="shared" si="47"/>
        <v/>
      </c>
      <c r="BG144" s="1070" t="str">
        <f t="shared" si="39"/>
        <v/>
      </c>
      <c r="BH144" s="1070" t="str">
        <f t="shared" si="40"/>
        <v/>
      </c>
      <c r="BI144" s="1070" t="str">
        <f t="shared" si="48"/>
        <v/>
      </c>
      <c r="BJ144" s="1070" t="str">
        <f t="shared" si="41"/>
        <v/>
      </c>
      <c r="BK144" s="1070" t="str">
        <f t="shared" si="49"/>
        <v>farine de lupin</v>
      </c>
      <c r="BL144" s="1070" t="str">
        <f t="shared" si="42"/>
        <v>farine de lupin</v>
      </c>
      <c r="BM144" s="1070" t="str">
        <f t="shared" si="43"/>
        <v>farine de lupin</v>
      </c>
      <c r="BN144" s="1071" t="s">
        <v>1006</v>
      </c>
      <c r="BO144" s="1072" t="str">
        <f t="shared" si="44"/>
        <v>farine de lupin</v>
      </c>
      <c r="BP144" s="1073" t="s">
        <v>744</v>
      </c>
      <c r="BQ144" s="1074" t="s">
        <v>609</v>
      </c>
      <c r="BR144" s="1010" t="s">
        <v>691</v>
      </c>
      <c r="BZ144" s="1014"/>
      <c r="CA144" s="1014"/>
      <c r="CB144" s="1014"/>
      <c r="CC144" s="1014"/>
      <c r="CD144" s="1014"/>
      <c r="CE144" s="9">
        <v>1</v>
      </c>
    </row>
    <row r="145" spans="2:83" ht="21" customHeight="1">
      <c r="B145" s="1189" t="s">
        <v>1007</v>
      </c>
      <c r="C145" s="85"/>
      <c r="D145" s="85"/>
      <c r="E145" s="85"/>
      <c r="F145" s="85"/>
      <c r="G145" s="85"/>
      <c r="H145" s="85"/>
      <c r="J145" s="1838"/>
      <c r="K145" s="1142" t="str">
        <f>IF(TRIM(SUBSTITUTE(R54,CHAR(160),""))="","",R54)</f>
        <v/>
      </c>
      <c r="L145" s="1143" t="str" cm="1">
        <f t="array" ref="L145">IF(ROW()=ROW(L145),K148,INDEX(M145:M158,ROW()-ROW(L145)))</f>
        <v/>
      </c>
      <c r="M145" s="1144" t="str">
        <f>IF(OR(L145="",K147="",K147&lt;=0,N145=""),"",TRIM(MID(L145,LEN(N145)+1+IF(MID(L145,LEN(N145)+1,1)=" ",1,0),99999)))</f>
        <v/>
      </c>
      <c r="N145" s="1143" t="str">
        <f>IF(OR(O145="",O145=0,O145="0"),"",IF(LEN(O145)&lt;=K147,O145,IF(LEN(SUBSTITUTE(P145," ",""))=K147+1,LEFT(O145,K147),LEFT(O145,FIND("§",SUBSTITUTE(P145," ","§",LEN(P145)-LEN(SUBSTITUTE(P145," ",""))))-1))))</f>
        <v/>
      </c>
      <c r="O145" s="1143" t="str">
        <f t="shared" si="50"/>
        <v/>
      </c>
      <c r="P145" s="1143" t="str">
        <f>IF(OR(O145="",O145=0,O145="0"),"",LEFT(O145,K147+1))</f>
        <v/>
      </c>
      <c r="Q145" s="1143"/>
      <c r="R145" s="1186"/>
      <c r="S145" s="1147" t="str">
        <f>IF(LEN(TRIM(T145))&gt;0,MAX(S46:S144)+1,"")</f>
        <v/>
      </c>
      <c r="T145" s="1148"/>
      <c r="U145" s="1186"/>
      <c r="V145" s="1186"/>
      <c r="X145" s="742"/>
      <c r="Y145" s="742"/>
      <c r="Z145" s="742"/>
      <c r="AA145" s="742"/>
      <c r="AB145" s="742"/>
      <c r="AC145" s="742"/>
      <c r="AD145" s="742"/>
      <c r="AE145" s="742"/>
      <c r="AF145" s="742"/>
      <c r="AG145" s="787"/>
      <c r="AH145" s="787"/>
      <c r="AI145" s="71" t="str">
        <f>IF(ISBLANK(AJ145),"",LARGE(AI137:AI144,1)+1)</f>
        <v/>
      </c>
      <c r="AJ145" s="87"/>
      <c r="AK145" s="87" t="s">
        <v>110</v>
      </c>
      <c r="AL145" s="87"/>
      <c r="AM145" s="87"/>
      <c r="AN145" s="87"/>
      <c r="AO145" s="87"/>
      <c r="AP145" s="87"/>
      <c r="AQ145" s="87"/>
      <c r="AR145" s="87"/>
      <c r="AS145" s="87"/>
      <c r="AT145" s="87"/>
      <c r="AU145" s="87"/>
      <c r="AV145" s="87"/>
      <c r="AW145" s="89"/>
      <c r="AX145" s="19"/>
      <c r="AY145" s="19"/>
      <c r="AZ145" s="1068">
        <v>117</v>
      </c>
      <c r="BA145" s="1069"/>
      <c r="BB145" s="1282" t="str">
        <f t="shared" si="38"/>
        <v/>
      </c>
      <c r="BC145" s="1283" t="str" cm="1">
        <f t="array" ref="BC145">IF(BJ145="","",IFERROR(_xlfn.TEXTJOIN(" • ",TRUE,_xlfn.UNIQUE(_xlfn._xlws.FILTER("⚠ "&amp;BQ29:BQ489,(BO29:BO489&lt;&gt;"")*ISNUMBER(SEARCH(" "&amp;BO29:BO489&amp;" "," "&amp;BJ145&amp;" "))))),""))</f>
        <v/>
      </c>
      <c r="BD145" s="1070" t="str">
        <f t="shared" si="45"/>
        <v>lupin</v>
      </c>
      <c r="BE145" s="1070" t="str">
        <f t="shared" si="46"/>
        <v>⚠ Lupin</v>
      </c>
      <c r="BF145" s="1070" t="str">
        <f t="shared" si="47"/>
        <v/>
      </c>
      <c r="BG145" s="1070" t="str">
        <f t="shared" si="39"/>
        <v/>
      </c>
      <c r="BH145" s="1070" t="str">
        <f t="shared" si="40"/>
        <v/>
      </c>
      <c r="BI145" s="1070" t="str">
        <f t="shared" si="48"/>
        <v/>
      </c>
      <c r="BJ145" s="1070" t="str">
        <f t="shared" si="41"/>
        <v/>
      </c>
      <c r="BK145" s="1070" t="str">
        <f t="shared" si="49"/>
        <v>lupin</v>
      </c>
      <c r="BL145" s="1070" t="str">
        <f t="shared" si="42"/>
        <v>lupin</v>
      </c>
      <c r="BM145" s="1070" t="str">
        <f t="shared" si="43"/>
        <v>lupin</v>
      </c>
      <c r="BN145" s="1071" t="s">
        <v>1008</v>
      </c>
      <c r="BO145" s="1072" t="str">
        <f t="shared" si="44"/>
        <v>lupin</v>
      </c>
      <c r="BP145" s="1073" t="s">
        <v>744</v>
      </c>
      <c r="BQ145" s="1074" t="s">
        <v>609</v>
      </c>
      <c r="BR145" s="1010" t="s">
        <v>691</v>
      </c>
      <c r="BZ145" s="1014"/>
      <c r="CA145" s="1014"/>
      <c r="CB145" s="1014"/>
      <c r="CC145" s="1014"/>
      <c r="CD145" s="1014"/>
      <c r="CE145" s="9">
        <v>1</v>
      </c>
    </row>
    <row r="146" spans="2:83" ht="21" customHeight="1">
      <c r="B146" s="85" t="s">
        <v>1009</v>
      </c>
      <c r="C146" s="85"/>
      <c r="D146" s="85"/>
      <c r="E146" s="85"/>
      <c r="F146" s="85"/>
      <c r="G146" s="85"/>
      <c r="H146" s="85"/>
      <c r="J146" s="1838"/>
      <c r="K146" s="1151" t="str">
        <f>TRIM(SUBSTITUTE(SUBSTITUTE(SUBSTITUTE(SUBSTITUTE(SUBSTITUTE(SUBSTITUTE(SUBSTITUTE(SUBSTITUTE(SUBSTITUTE(CLEAN(IF(OR(LEFT(K145,1)="-",LEFT(K145,1)="="),MID(K145,2,99999),K145)),"—","-"),"–","-"),CHAR(160)," "),CHAR(9)," "),CHAR(13)," "),CHAR(10)," ")," "," ")," "," ")," "," "))</f>
        <v/>
      </c>
      <c r="L146" s="1143" t="str" cm="1">
        <f t="array" ref="L146">IF(ROW()=ROW(L145),K148,INDEX(M145:M158,ROW()-ROW(L145)))</f>
        <v/>
      </c>
      <c r="M146" s="1144" t="str">
        <f>IF(OR(L146="",K147="",K147&lt;=0,N146=""),"",TRIM(MID(L146,LEN(N146)+1+IF(MID(L146,LEN(N146)+1,1)=" ",1,0),99999)))</f>
        <v/>
      </c>
      <c r="N146" s="1143" t="str">
        <f>IF(OR(O146="",O146=0,O146="0"),"",IF(LEN(O146)&lt;=K147,O146,IF(LEN(SUBSTITUTE(P146," ",""))=K147+1,LEFT(O146,K147),LEFT(O146,FIND("§",SUBSTITUTE(P146," ","§",LEN(P146)-LEN(SUBSTITUTE(P146," ",""))))-1))))</f>
        <v/>
      </c>
      <c r="O146" s="1143" t="str">
        <f t="shared" si="50"/>
        <v/>
      </c>
      <c r="P146" s="1143" t="str">
        <f>IF(OR(O146="",O146=0,O146="0"),"",LEFT(O146,K147+1))</f>
        <v/>
      </c>
      <c r="Q146" s="1143"/>
      <c r="R146" s="1186"/>
      <c r="S146" s="1147" t="str">
        <f>IF(LEN(TRIM(T146))&gt;0,MAX(S46:S145)+1,"")</f>
        <v/>
      </c>
      <c r="T146" s="1148"/>
      <c r="U146" s="1186"/>
      <c r="V146" s="1186"/>
      <c r="X146" s="742"/>
      <c r="Y146" s="742"/>
      <c r="Z146" s="742"/>
      <c r="AA146" s="742"/>
      <c r="AB146" s="742"/>
      <c r="AC146" s="742"/>
      <c r="AD146" s="742"/>
      <c r="AE146" s="742"/>
      <c r="AF146" s="742"/>
      <c r="AG146" s="787"/>
      <c r="AH146" s="787"/>
      <c r="AI146" s="71">
        <f>IF(ISBLANK(AJ146),"",LARGE(AI137:AI145,1)+1)</f>
        <v>7</v>
      </c>
      <c r="AJ146" s="87" t="s">
        <v>112</v>
      </c>
      <c r="AK146" s="87"/>
      <c r="AL146" s="87"/>
      <c r="AM146" s="87"/>
      <c r="AN146" s="87"/>
      <c r="AO146" s="87"/>
      <c r="AP146" s="87"/>
      <c r="AQ146" s="87"/>
      <c r="AR146" s="87"/>
      <c r="AS146" s="87"/>
      <c r="AT146" s="87"/>
      <c r="AU146" s="87"/>
      <c r="AV146" s="87"/>
      <c r="AW146" s="89"/>
      <c r="AX146" s="19"/>
      <c r="AY146" s="19"/>
      <c r="AZ146" s="1068">
        <v>118</v>
      </c>
      <c r="BA146" s="1069"/>
      <c r="BB146" s="1282" t="str">
        <f t="shared" si="38"/>
        <v/>
      </c>
      <c r="BC146" s="1283" t="str" cm="1">
        <f t="array" ref="BC146">IF(BJ146="","",IFERROR(_xlfn.TEXTJOIN(" • ",TRUE,_xlfn.UNIQUE(_xlfn._xlws.FILTER("⚠ "&amp;BQ29:BQ489,(BO29:BO489&lt;&gt;"")*ISNUMBER(SEARCH(" "&amp;BO29:BO489&amp;" "," "&amp;BJ146&amp;" "))))),""))</f>
        <v/>
      </c>
      <c r="BD146" s="1070" t="str">
        <f t="shared" si="45"/>
        <v>lupine</v>
      </c>
      <c r="BE146" s="1070" t="str">
        <f t="shared" si="46"/>
        <v>⚠ Lupin</v>
      </c>
      <c r="BF146" s="1070" t="str">
        <f t="shared" si="47"/>
        <v/>
      </c>
      <c r="BG146" s="1070" t="str">
        <f t="shared" si="39"/>
        <v/>
      </c>
      <c r="BH146" s="1070" t="str">
        <f t="shared" si="40"/>
        <v/>
      </c>
      <c r="BI146" s="1070" t="str">
        <f t="shared" si="48"/>
        <v/>
      </c>
      <c r="BJ146" s="1070" t="str">
        <f t="shared" si="41"/>
        <v/>
      </c>
      <c r="BK146" s="1070" t="str">
        <f t="shared" si="49"/>
        <v>lupine</v>
      </c>
      <c r="BL146" s="1070" t="str">
        <f t="shared" si="42"/>
        <v>lupine</v>
      </c>
      <c r="BM146" s="1070" t="str">
        <f t="shared" si="43"/>
        <v>lupine</v>
      </c>
      <c r="BN146" s="1071" t="s">
        <v>1010</v>
      </c>
      <c r="BO146" s="1072" t="str">
        <f t="shared" si="44"/>
        <v>lupine</v>
      </c>
      <c r="BP146" s="1073" t="s">
        <v>744</v>
      </c>
      <c r="BQ146" s="1074" t="s">
        <v>609</v>
      </c>
      <c r="BR146" s="1010" t="s">
        <v>691</v>
      </c>
      <c r="BZ146" s="1014"/>
      <c r="CA146" s="1014"/>
      <c r="CB146" s="1014"/>
      <c r="CC146" s="1014"/>
      <c r="CD146" s="1014"/>
      <c r="CE146" s="9">
        <v>1</v>
      </c>
    </row>
    <row r="147" spans="2:83" ht="21" customHeight="1">
      <c r="B147" s="1189"/>
      <c r="C147" s="85"/>
      <c r="D147" s="85"/>
      <c r="E147" s="85"/>
      <c r="F147" s="85"/>
      <c r="G147" s="85"/>
      <c r="H147" s="85"/>
      <c r="J147" s="1838"/>
      <c r="K147" s="1152">
        <f>K44</f>
        <v>120</v>
      </c>
      <c r="L147" s="1143" t="str" cm="1">
        <f t="array" ref="L147">IF(ROW()=ROW(L145),K148,INDEX(M145:M158,ROW()-ROW(L145)))</f>
        <v/>
      </c>
      <c r="M147" s="1144" t="str">
        <f>IF(OR(L147="",K147="",K147&lt;=0,N147=""),"",TRIM(MID(L147,LEN(N147)+1+IF(MID(L147,LEN(N147)+1,1)=" ",1,0),99999)))</f>
        <v/>
      </c>
      <c r="N147" s="1143" t="str">
        <f>IF(OR(O147="",O147=0,O147="0"),"",IF(LEN(O147)&lt;=K147,O147,IF(LEN(SUBSTITUTE(P147," ",""))=K147+1,LEFT(O147,K147),LEFT(O147,FIND("§",SUBSTITUTE(P147," ","§",LEN(P147)-LEN(SUBSTITUTE(P147," ",""))))-1))))</f>
        <v/>
      </c>
      <c r="O147" s="1143" t="str">
        <f t="shared" si="50"/>
        <v/>
      </c>
      <c r="P147" s="1143" t="str">
        <f>IF(OR(O147="",O147=0,O147="0"),"",LEFT(O147,K147+1))</f>
        <v/>
      </c>
      <c r="Q147" s="1143"/>
      <c r="R147" s="1186"/>
      <c r="S147" s="1147" t="str">
        <f>IF(LEN(TRIM(T147))&gt;0,MAX(S46:S146)+1,"")</f>
        <v/>
      </c>
      <c r="T147" s="1148"/>
      <c r="U147" s="1186"/>
      <c r="V147" s="1186"/>
      <c r="X147" s="742"/>
      <c r="Y147" s="742"/>
      <c r="Z147" s="742"/>
      <c r="AA147" s="742"/>
      <c r="AB147" s="742"/>
      <c r="AC147" s="742"/>
      <c r="AD147" s="742"/>
      <c r="AE147" s="742"/>
      <c r="AF147" s="742"/>
      <c r="AG147" s="787"/>
      <c r="AH147" s="787"/>
      <c r="AI147" s="71">
        <f>IF(ISBLANK(AJ147),"",LARGE(AI137:AI146,1)+1)</f>
        <v>8</v>
      </c>
      <c r="AJ147" s="87" t="s">
        <v>114</v>
      </c>
      <c r="AK147" s="87"/>
      <c r="AL147" s="87"/>
      <c r="AM147" s="87"/>
      <c r="AN147" s="87"/>
      <c r="AO147" s="87"/>
      <c r="AP147" s="87"/>
      <c r="AQ147" s="87"/>
      <c r="AR147" s="87"/>
      <c r="AS147" s="87"/>
      <c r="AT147" s="87"/>
      <c r="AU147" s="87"/>
      <c r="AV147" s="87"/>
      <c r="AW147" s="89"/>
      <c r="AX147" s="19"/>
      <c r="AY147" s="19"/>
      <c r="AZ147" s="1068">
        <v>119</v>
      </c>
      <c r="BA147" s="1069"/>
      <c r="BB147" s="1282" t="str">
        <f t="shared" si="38"/>
        <v/>
      </c>
      <c r="BC147" s="1283" t="str" cm="1">
        <f t="array" ref="BC147">IF(BJ147="","",IFERROR(_xlfn.TEXTJOIN(" • ",TRUE,_xlfn.UNIQUE(_xlfn._xlws.FILTER("⚠ "&amp;BQ29:BQ489,(BO29:BO489&lt;&gt;"")*ISNUMBER(SEARCH(" "&amp;BO29:BO489&amp;" "," "&amp;BJ147&amp;" "))))),""))</f>
        <v/>
      </c>
      <c r="BD147" s="1070" t="str">
        <f t="shared" si="45"/>
        <v>calamar</v>
      </c>
      <c r="BE147" s="1070" t="str">
        <f t="shared" si="46"/>
        <v>⚠ Mollusques</v>
      </c>
      <c r="BF147" s="1070" t="str">
        <f t="shared" si="47"/>
        <v/>
      </c>
      <c r="BG147" s="1070" t="str">
        <f t="shared" si="39"/>
        <v/>
      </c>
      <c r="BH147" s="1070" t="str">
        <f t="shared" si="40"/>
        <v/>
      </c>
      <c r="BI147" s="1070" t="str">
        <f t="shared" si="48"/>
        <v/>
      </c>
      <c r="BJ147" s="1070" t="str">
        <f t="shared" si="41"/>
        <v/>
      </c>
      <c r="BK147" s="1070" t="str">
        <f t="shared" si="49"/>
        <v>calamar</v>
      </c>
      <c r="BL147" s="1070" t="str">
        <f t="shared" si="42"/>
        <v>calamar</v>
      </c>
      <c r="BM147" s="1070" t="str">
        <f t="shared" si="43"/>
        <v>calamar</v>
      </c>
      <c r="BN147" s="1071" t="s">
        <v>1011</v>
      </c>
      <c r="BO147" s="1072" t="str">
        <f t="shared" si="44"/>
        <v>calamar</v>
      </c>
      <c r="BP147" s="1073" t="s">
        <v>744</v>
      </c>
      <c r="BQ147" s="1074" t="s">
        <v>598</v>
      </c>
      <c r="BR147" s="775" t="s">
        <v>657</v>
      </c>
      <c r="BZ147" s="1014"/>
      <c r="CA147" s="1014"/>
      <c r="CB147" s="1014"/>
      <c r="CC147" s="1014"/>
      <c r="CD147" s="1014"/>
      <c r="CE147" s="9">
        <v>1</v>
      </c>
    </row>
    <row r="148" spans="2:83" ht="21" customHeight="1">
      <c r="B148" s="85"/>
      <c r="C148" s="85"/>
      <c r="D148" s="85"/>
      <c r="E148" s="85"/>
      <c r="F148" s="85"/>
      <c r="G148" s="85"/>
      <c r="H148" s="85"/>
      <c r="J148" s="1838"/>
      <c r="K148" s="1151" t="str">
        <f>IF(UPPER(TRIM(K45))="X",K152,K146)</f>
        <v/>
      </c>
      <c r="L148" s="1143" t="str" cm="1">
        <f t="array" ref="L148">IF(ROW()=ROW(L145),K148,INDEX(M145:M158,ROW()-ROW(L145)))</f>
        <v/>
      </c>
      <c r="M148" s="1144" t="str">
        <f>IF(OR(L148="",K147="",K147&lt;=0,N148=""),"",TRIM(MID(L148,LEN(N148)+1+IF(MID(L148,LEN(N148)+1,1)=" ",1,0),99999)))</f>
        <v/>
      </c>
      <c r="N148" s="1143" t="str">
        <f>IF(OR(O148="",O148=0,O148="0"),"",IF(LEN(O148)&lt;=K147,O148,IF(LEN(SUBSTITUTE(P148," ",""))=K147+1,LEFT(O148,K147),LEFT(O148,FIND("§",SUBSTITUTE(P148," ","§",LEN(P148)-LEN(SUBSTITUTE(P148," ",""))))-1))))</f>
        <v/>
      </c>
      <c r="O148" s="1143" t="str">
        <f t="shared" si="50"/>
        <v/>
      </c>
      <c r="P148" s="1143" t="str">
        <f>IF(OR(O148="",O148=0,O148="0"),"",LEFT(O148,K147+1))</f>
        <v/>
      </c>
      <c r="Q148" s="1143"/>
      <c r="R148" s="1186"/>
      <c r="S148" s="1147" t="str">
        <f>IF(LEN(TRIM(T148))&gt;0,MAX(S46:S147)+1,"")</f>
        <v/>
      </c>
      <c r="T148" s="1148"/>
      <c r="U148" s="1186"/>
      <c r="V148" s="1186"/>
      <c r="X148" s="742"/>
      <c r="Y148" s="742"/>
      <c r="Z148" s="742"/>
      <c r="AA148" s="742"/>
      <c r="AB148" s="742"/>
      <c r="AC148" s="742"/>
      <c r="AD148" s="742"/>
      <c r="AE148" s="742"/>
      <c r="AF148" s="742"/>
      <c r="AG148" s="787"/>
      <c r="AH148" s="787"/>
      <c r="AI148" s="71" t="str">
        <f>IF(ISBLANK(AJ148),"",LARGE(AI137:AI147,1)+1)</f>
        <v/>
      </c>
      <c r="AJ148" s="87"/>
      <c r="AK148" s="87"/>
      <c r="AL148" s="87"/>
      <c r="AM148" s="87"/>
      <c r="AN148" s="87"/>
      <c r="AO148" s="87"/>
      <c r="AP148" s="87"/>
      <c r="AQ148" s="87"/>
      <c r="AR148" s="87"/>
      <c r="AS148" s="87"/>
      <c r="AT148" s="87"/>
      <c r="AU148" s="87"/>
      <c r="AV148" s="87"/>
      <c r="AW148" s="89"/>
      <c r="AX148" s="19"/>
      <c r="AY148" s="19"/>
      <c r="AZ148" s="1068">
        <v>120</v>
      </c>
      <c r="BA148" s="1069"/>
      <c r="BB148" s="1282" t="str">
        <f t="shared" si="38"/>
        <v/>
      </c>
      <c r="BC148" s="1283" t="str" cm="1">
        <f t="array" ref="BC148">IF(BJ148="","",IFERROR(_xlfn.TEXTJOIN(" • ",TRUE,_xlfn.UNIQUE(_xlfn._xlws.FILTER("⚠ "&amp;BQ29:BQ489,(BO29:BO489&lt;&gt;"")*ISNUMBER(SEARCH(" "&amp;BO29:BO489&amp;" "," "&amp;BJ148&amp;" "))))),""))</f>
        <v/>
      </c>
      <c r="BD148" s="1070" t="str">
        <f t="shared" si="45"/>
        <v>calamars</v>
      </c>
      <c r="BE148" s="1070" t="str">
        <f t="shared" si="46"/>
        <v>⚠ Mollusques</v>
      </c>
      <c r="BF148" s="1070" t="str">
        <f t="shared" si="47"/>
        <v/>
      </c>
      <c r="BG148" s="1070" t="str">
        <f t="shared" si="39"/>
        <v/>
      </c>
      <c r="BH148" s="1070" t="str">
        <f t="shared" si="40"/>
        <v/>
      </c>
      <c r="BI148" s="1070" t="str">
        <f t="shared" si="48"/>
        <v/>
      </c>
      <c r="BJ148" s="1070" t="str">
        <f t="shared" si="41"/>
        <v/>
      </c>
      <c r="BK148" s="1070" t="str">
        <f t="shared" si="49"/>
        <v>calamars</v>
      </c>
      <c r="BL148" s="1070" t="str">
        <f t="shared" si="42"/>
        <v>calamars</v>
      </c>
      <c r="BM148" s="1070" t="str">
        <f t="shared" si="43"/>
        <v>calamars</v>
      </c>
      <c r="BN148" s="1071" t="s">
        <v>1012</v>
      </c>
      <c r="BO148" s="1072" t="str">
        <f t="shared" si="44"/>
        <v>calamars</v>
      </c>
      <c r="BP148" s="1073" t="s">
        <v>744</v>
      </c>
      <c r="BQ148" s="1074" t="s">
        <v>598</v>
      </c>
      <c r="BR148" s="775" t="s">
        <v>657</v>
      </c>
      <c r="BZ148" s="1014"/>
      <c r="CA148" s="1014"/>
      <c r="CB148" s="1014"/>
      <c r="CC148" s="1014"/>
      <c r="CD148" s="1014"/>
      <c r="CE148" s="9">
        <v>1</v>
      </c>
    </row>
    <row r="149" spans="2:83" ht="21" customHeight="1">
      <c r="B149" s="1189"/>
      <c r="C149" s="85"/>
      <c r="D149" s="85"/>
      <c r="E149" s="85"/>
      <c r="F149" s="85"/>
      <c r="G149" s="85"/>
      <c r="H149" s="85"/>
      <c r="J149" s="1838"/>
      <c r="K149" s="1155" t="str">
        <f>TRIM(SUBSTITUTE(SUBSTITUTE(SUBSTITUTE(SUBSTITUTE(SUBSTITUTE(SUBSTITUTE(SUBSTITUTE(SUBSTITUTE(SUBSTITUTE(SUBSTITUTE(K146,","," "),";"," "),":"," "),"!"," "),"?"," "),"…"," "),"»"," "),"«"," "),"/"," "),"."," "))</f>
        <v/>
      </c>
      <c r="L149" s="1143" t="str" cm="1">
        <f t="array" ref="L149">IF(ROW()=ROW(L145),K148,INDEX(M145:M158,ROW()-ROW(L145)))</f>
        <v/>
      </c>
      <c r="M149" s="1144" t="str">
        <f>IF(OR(L149="",K147="",K147&lt;=0,N149=""),"",TRIM(MID(L149,LEN(N149)+1+IF(MID(L149,LEN(N149)+1,1)=" ",1,0),99999)))</f>
        <v/>
      </c>
      <c r="N149" s="1143" t="str">
        <f>IF(OR(O149="",O149=0,O149="0"),"",IF(LEN(O149)&lt;=K147,O149,IF(LEN(SUBSTITUTE(P149," ",""))=K147+1,LEFT(O149,K147),LEFT(O149,FIND("§",SUBSTITUTE(P149," ","§",LEN(P149)-LEN(SUBSTITUTE(P149," ",""))))-1))))</f>
        <v/>
      </c>
      <c r="O149" s="1143" t="str">
        <f t="shared" si="50"/>
        <v/>
      </c>
      <c r="P149" s="1143" t="str">
        <f>IF(OR(O149="",O149=0,O149="0"),"",LEFT(O149,K147+1))</f>
        <v/>
      </c>
      <c r="Q149" s="1143"/>
      <c r="R149" s="1186"/>
      <c r="S149" s="1147" t="str">
        <f>IF(LEN(TRIM(T149))&gt;0,MAX(S46:S148)+1,"")</f>
        <v/>
      </c>
      <c r="T149" s="1148"/>
      <c r="U149" s="1186"/>
      <c r="V149" s="1186"/>
      <c r="X149" s="742"/>
      <c r="Y149" s="742"/>
      <c r="Z149" s="742"/>
      <c r="AA149" s="742"/>
      <c r="AB149" s="742"/>
      <c r="AC149" s="742"/>
      <c r="AD149" s="742"/>
      <c r="AE149" s="742"/>
      <c r="AF149" s="742"/>
      <c r="AG149" s="787"/>
      <c r="AH149" s="787"/>
      <c r="AI149" s="71" t="str">
        <f>IF(ISBLANK(AJ149),"",LARGE(AI137:AI148,1)+1)</f>
        <v/>
      </c>
      <c r="AJ149" s="87"/>
      <c r="AK149" s="87"/>
      <c r="AL149" s="87"/>
      <c r="AM149" s="87"/>
      <c r="AN149" s="87"/>
      <c r="AO149" s="87"/>
      <c r="AP149" s="87"/>
      <c r="AQ149" s="87"/>
      <c r="AR149" s="87"/>
      <c r="AS149" s="87"/>
      <c r="AT149" s="87"/>
      <c r="AU149" s="87"/>
      <c r="AV149" s="87"/>
      <c r="AW149" s="89"/>
      <c r="AX149" s="19"/>
      <c r="AY149" s="19"/>
      <c r="AZ149" s="1068">
        <v>121</v>
      </c>
      <c r="BA149" s="1069"/>
      <c r="BB149" s="1282" t="str">
        <f t="shared" si="38"/>
        <v/>
      </c>
      <c r="BC149" s="1283" t="str" cm="1">
        <f t="array" ref="BC149">IF(BJ149="","",IFERROR(_xlfn.TEXTJOIN(" • ",TRUE,_xlfn.UNIQUE(_xlfn._xlws.FILTER("⚠ "&amp;BQ29:BQ489,(BO29:BO489&lt;&gt;"")*ISNUMBER(SEARCH(" "&amp;BO29:BO489&amp;" "," "&amp;BJ149&amp;" "))))),""))</f>
        <v/>
      </c>
      <c r="BD149" s="1070" t="str">
        <f t="shared" si="45"/>
        <v>coquillage</v>
      </c>
      <c r="BE149" s="1070" t="str">
        <f t="shared" si="46"/>
        <v>⚠ Mollusques</v>
      </c>
      <c r="BF149" s="1070" t="str">
        <f t="shared" si="47"/>
        <v/>
      </c>
      <c r="BG149" s="1070" t="str">
        <f t="shared" si="39"/>
        <v/>
      </c>
      <c r="BH149" s="1070" t="str">
        <f t="shared" si="40"/>
        <v/>
      </c>
      <c r="BI149" s="1070" t="str">
        <f t="shared" si="48"/>
        <v/>
      </c>
      <c r="BJ149" s="1070" t="str">
        <f t="shared" si="41"/>
        <v/>
      </c>
      <c r="BK149" s="1070" t="str">
        <f t="shared" si="49"/>
        <v>coquillage</v>
      </c>
      <c r="BL149" s="1070" t="str">
        <f t="shared" si="42"/>
        <v>coquillage</v>
      </c>
      <c r="BM149" s="1070" t="str">
        <f t="shared" si="43"/>
        <v>coquillage</v>
      </c>
      <c r="BN149" s="1071" t="s">
        <v>1013</v>
      </c>
      <c r="BO149" s="1072" t="str">
        <f t="shared" si="44"/>
        <v>coquillage</v>
      </c>
      <c r="BP149" s="1073" t="s">
        <v>744</v>
      </c>
      <c r="BQ149" s="1074" t="s">
        <v>598</v>
      </c>
      <c r="BR149" s="775" t="s">
        <v>657</v>
      </c>
      <c r="BZ149" s="1014"/>
      <c r="CA149" s="1014"/>
      <c r="CB149" s="1014"/>
      <c r="CC149" s="1014"/>
      <c r="CD149" s="1014"/>
      <c r="CE149" s="9">
        <v>1</v>
      </c>
    </row>
    <row r="150" spans="2:83" ht="21" customHeight="1">
      <c r="B150" s="100" t="s">
        <v>1014</v>
      </c>
      <c r="C150" s="85"/>
      <c r="D150" s="85"/>
      <c r="E150" s="85"/>
      <c r="F150" s="85"/>
      <c r="G150" s="85"/>
      <c r="H150" s="85"/>
      <c r="J150" s="1838"/>
      <c r="K150" s="1143" t="str">
        <f>TRIM(SUBSTITUTE(SUBSTITUTE(SUBSTITUTE(SUBSTITUTE(SUBSTITUTE(SUBSTITUTE(SUBSTITUTE(SUBSTITUTE(K149,"("," "),")"," "),CHAR(34)," "),"-"," "),"_"," "),"&lt;"," "),"&gt;"," "),"="," "))</f>
        <v/>
      </c>
      <c r="L150" s="1143" t="str" cm="1">
        <f t="array" ref="L150">IF(ROW()=ROW(L145),K148,INDEX(M145:M158,ROW()-ROW(L145)))</f>
        <v/>
      </c>
      <c r="M150" s="1144" t="str">
        <f>IF(OR(L150="",K147="",K147&lt;=0,N150=""),"",TRIM(MID(L150,LEN(N150)+1+IF(MID(L150,LEN(N150)+1,1)=" ",1,0),99999)))</f>
        <v/>
      </c>
      <c r="N150" s="1143" t="str">
        <f>IF(OR(O150="",O150=0,O150="0"),"",IF(LEN(O150)&lt;=K147,O150,IF(LEN(SUBSTITUTE(P150," ",""))=K147+1,LEFT(O150,K147),LEFT(O150,FIND("§",SUBSTITUTE(P150," ","§",LEN(P150)-LEN(SUBSTITUTE(P150," ",""))))-1))))</f>
        <v/>
      </c>
      <c r="O150" s="1143" t="str">
        <f t="shared" si="50"/>
        <v/>
      </c>
      <c r="P150" s="1143" t="str">
        <f>IF(OR(O150="",O150=0,O150="0"),"",LEFT(O150,K147+1))</f>
        <v/>
      </c>
      <c r="Q150" s="1143"/>
      <c r="R150" s="1186"/>
      <c r="S150" s="1147" t="str">
        <f>IF(LEN(TRIM(T150))&gt;0,MAX(S46:S149)+1,"")</f>
        <v/>
      </c>
      <c r="T150" s="1148"/>
      <c r="U150" s="1186"/>
      <c r="V150" s="1186"/>
      <c r="X150" s="742"/>
      <c r="Y150" s="742"/>
      <c r="Z150" s="742"/>
      <c r="AA150" s="742"/>
      <c r="AB150" s="742"/>
      <c r="AC150" s="742"/>
      <c r="AD150" s="742"/>
      <c r="AE150" s="742"/>
      <c r="AF150" s="742"/>
      <c r="AG150" s="787"/>
      <c r="AH150" s="787"/>
      <c r="AI150" s="71" t="str">
        <f>IF(ISBLANK(AJ150),"",LARGE(AI137:AI149,1)+1)</f>
        <v/>
      </c>
      <c r="AJ150" s="87"/>
      <c r="AK150" s="87"/>
      <c r="AL150" s="87"/>
      <c r="AM150" s="87"/>
      <c r="AN150" s="87"/>
      <c r="AO150" s="87"/>
      <c r="AP150" s="87"/>
      <c r="AQ150" s="87"/>
      <c r="AR150" s="87"/>
      <c r="AS150" s="87"/>
      <c r="AT150" s="87"/>
      <c r="AU150" s="87"/>
      <c r="AV150" s="87"/>
      <c r="AW150" s="89"/>
      <c r="AX150" s="19"/>
      <c r="AY150" s="19"/>
      <c r="AZ150" s="1068">
        <v>122</v>
      </c>
      <c r="BA150" s="1069"/>
      <c r="BB150" s="1282" t="str">
        <f t="shared" si="38"/>
        <v/>
      </c>
      <c r="BC150" s="1283" t="str" cm="1">
        <f t="array" ref="BC150">IF(BJ150="","",IFERROR(_xlfn.TEXTJOIN(" • ",TRUE,_xlfn.UNIQUE(_xlfn._xlws.FILTER("⚠ "&amp;BQ29:BQ489,(BO29:BO489&lt;&gt;"")*ISNUMBER(SEARCH(" "&amp;BO29:BO489&amp;" "," "&amp;BJ150&amp;" "))))),""))</f>
        <v/>
      </c>
      <c r="BD150" s="1070" t="str">
        <f t="shared" si="45"/>
        <v>coquilles saint jacques</v>
      </c>
      <c r="BE150" s="1070" t="str">
        <f t="shared" si="46"/>
        <v>⚠ Mollusques</v>
      </c>
      <c r="BF150" s="1070" t="str">
        <f t="shared" si="47"/>
        <v/>
      </c>
      <c r="BG150" s="1070" t="str">
        <f t="shared" si="39"/>
        <v/>
      </c>
      <c r="BH150" s="1070" t="str">
        <f t="shared" si="40"/>
        <v/>
      </c>
      <c r="BI150" s="1070" t="str">
        <f t="shared" si="48"/>
        <v/>
      </c>
      <c r="BJ150" s="1070" t="str">
        <f t="shared" si="41"/>
        <v/>
      </c>
      <c r="BK150" s="1070" t="str">
        <f t="shared" si="49"/>
        <v>coquilles saint jacques</v>
      </c>
      <c r="BL150" s="1070" t="str">
        <f t="shared" si="42"/>
        <v>coquilles saint jacques</v>
      </c>
      <c r="BM150" s="1070" t="str">
        <f t="shared" si="43"/>
        <v>coquilles saint jacques</v>
      </c>
      <c r="BN150" s="1071" t="s">
        <v>1015</v>
      </c>
      <c r="BO150" s="1072" t="str">
        <f t="shared" si="44"/>
        <v>coquilles saint jacques</v>
      </c>
      <c r="BP150" s="1073" t="s">
        <v>744</v>
      </c>
      <c r="BQ150" s="1074" t="s">
        <v>598</v>
      </c>
      <c r="BR150" s="775" t="s">
        <v>657</v>
      </c>
      <c r="BZ150" s="1014"/>
      <c r="CA150" s="1014"/>
      <c r="CB150" s="1014"/>
      <c r="CC150" s="1014"/>
      <c r="CD150" s="1014"/>
      <c r="CE150" s="9">
        <v>1</v>
      </c>
    </row>
    <row r="151" spans="2:83" ht="21" customHeight="1">
      <c r="B151" s="85" t="s">
        <v>1016</v>
      </c>
      <c r="C151" s="85"/>
      <c r="D151" s="85"/>
      <c r="E151" s="85"/>
      <c r="F151" s="85"/>
      <c r="G151" s="85"/>
      <c r="H151" s="85"/>
      <c r="J151" s="1838"/>
      <c r="K151" s="1151" t="str">
        <f>TRIM(SUBSTITUTE(SUBSTITUTE(SUBSTITUTE(SUBSTITUTE(K150,"►"," "),"▼"," "),"▲"," "),"◄"," "))</f>
        <v/>
      </c>
      <c r="L151" s="1143" t="str" cm="1">
        <f t="array" ref="L151">IF(ROW()=ROW(L145),K148,INDEX(M145:M158,ROW()-ROW(L145)))</f>
        <v/>
      </c>
      <c r="M151" s="1144" t="str">
        <f>IF(OR(L151="",K147="",K147&lt;=0,N151=""),"",TRIM(MID(L151,LEN(N151)+1+IF(MID(L151,LEN(N151)+1,1)=" ",1,0),99999)))</f>
        <v/>
      </c>
      <c r="N151" s="1143" t="str">
        <f>IF(OR(O151="",O151=0,O151="0"),"",IF(LEN(O151)&lt;=K147,O151,IF(LEN(SUBSTITUTE(P151," ",""))=K147+1,LEFT(O151,K147),LEFT(O151,FIND("§",SUBSTITUTE(P151," ","§",LEN(P151)-LEN(SUBSTITUTE(P151," ",""))))-1))))</f>
        <v/>
      </c>
      <c r="O151" s="1143" t="str">
        <f t="shared" si="50"/>
        <v/>
      </c>
      <c r="P151" s="1143" t="str">
        <f>IF(OR(O151="",O151=0,O151="0"),"",LEFT(O151,K147+1))</f>
        <v/>
      </c>
      <c r="Q151" s="1143"/>
      <c r="R151" s="1186"/>
      <c r="S151" s="1147" t="str">
        <f>IF(LEN(TRIM(T151))&gt;0,MAX(S46:S150)+1,"")</f>
        <v/>
      </c>
      <c r="T151" s="1148"/>
      <c r="U151" s="1186"/>
      <c r="V151" s="1186"/>
      <c r="X151" s="742"/>
      <c r="Y151" s="742"/>
      <c r="Z151" s="742"/>
      <c r="AA151" s="742"/>
      <c r="AB151" s="742"/>
      <c r="AC151" s="742"/>
      <c r="AD151" s="742"/>
      <c r="AE151" s="742"/>
      <c r="AF151" s="742"/>
      <c r="AG151" s="787"/>
      <c r="AH151" s="787"/>
      <c r="AI151" s="71" t="str">
        <f>IF(ISBLANK(AJ151),"",LARGE(AI137:AI150,1)+1)</f>
        <v/>
      </c>
      <c r="AJ151" s="87"/>
      <c r="AK151" s="87"/>
      <c r="AL151" s="87"/>
      <c r="AM151" s="87"/>
      <c r="AN151" s="87"/>
      <c r="AO151" s="87"/>
      <c r="AP151" s="87"/>
      <c r="AQ151" s="87"/>
      <c r="AR151" s="87"/>
      <c r="AS151" s="87"/>
      <c r="AT151" s="87"/>
      <c r="AU151" s="87"/>
      <c r="AV151" s="87"/>
      <c r="AW151" s="89"/>
      <c r="AX151" s="19"/>
      <c r="AY151" s="19"/>
      <c r="AZ151" s="1068">
        <v>123</v>
      </c>
      <c r="BA151" s="1069"/>
      <c r="BB151" s="1282" t="str">
        <f t="shared" si="38"/>
        <v/>
      </c>
      <c r="BC151" s="1283" t="str" cm="1">
        <f t="array" ref="BC151">IF(BJ151="","",IFERROR(_xlfn.TEXTJOIN(" • ",TRUE,_xlfn.UNIQUE(_xlfn._xlws.FILTER("⚠ "&amp;BQ29:BQ489,(BO29:BO489&lt;&gt;"")*ISNUMBER(SEARCH(" "&amp;BO29:BO489&amp;" "," "&amp;BJ151&amp;" "))))),""))</f>
        <v/>
      </c>
      <c r="BD151" s="1070" t="str">
        <f t="shared" si="45"/>
        <v>encornet</v>
      </c>
      <c r="BE151" s="1070" t="str">
        <f t="shared" si="46"/>
        <v>⚠ Mollusques</v>
      </c>
      <c r="BF151" s="1070" t="str">
        <f t="shared" si="47"/>
        <v/>
      </c>
      <c r="BG151" s="1070" t="str">
        <f t="shared" si="39"/>
        <v/>
      </c>
      <c r="BH151" s="1070" t="str">
        <f t="shared" si="40"/>
        <v/>
      </c>
      <c r="BI151" s="1070" t="str">
        <f t="shared" si="48"/>
        <v/>
      </c>
      <c r="BJ151" s="1070" t="str">
        <f t="shared" si="41"/>
        <v/>
      </c>
      <c r="BK151" s="1070" t="str">
        <f t="shared" si="49"/>
        <v>encornet</v>
      </c>
      <c r="BL151" s="1070" t="str">
        <f t="shared" si="42"/>
        <v>encornet</v>
      </c>
      <c r="BM151" s="1070" t="str">
        <f t="shared" si="43"/>
        <v>encornet</v>
      </c>
      <c r="BN151" s="1071" t="s">
        <v>1017</v>
      </c>
      <c r="BO151" s="1072" t="str">
        <f t="shared" si="44"/>
        <v>encornet</v>
      </c>
      <c r="BP151" s="1073" t="s">
        <v>744</v>
      </c>
      <c r="BQ151" s="1074" t="s">
        <v>598</v>
      </c>
      <c r="BR151" s="775" t="s">
        <v>657</v>
      </c>
      <c r="BZ151" s="1014"/>
      <c r="CA151" s="1014"/>
      <c r="CB151" s="1014"/>
      <c r="CC151" s="1014"/>
      <c r="CD151" s="1014"/>
      <c r="CE151" s="9">
        <v>1</v>
      </c>
    </row>
    <row r="152" spans="2:83" ht="21" customHeight="1">
      <c r="B152" s="85" t="s">
        <v>1018</v>
      </c>
      <c r="C152" s="85"/>
      <c r="D152" s="85"/>
      <c r="E152" s="85"/>
      <c r="F152" s="85"/>
      <c r="G152" s="85"/>
      <c r="H152" s="85"/>
      <c r="J152" s="1838"/>
      <c r="K152" s="1151" t="str">
        <f>TRIM(SUBSTITUTE(SUBSTITUTE(K151,"“"," "),"”"," "))</f>
        <v/>
      </c>
      <c r="L152" s="1143" t="str" cm="1">
        <f t="array" ref="L152">IF(ROW()=ROW(L145),K148,INDEX(M145:M158,ROW()-ROW(L145)))</f>
        <v/>
      </c>
      <c r="M152" s="1144" t="str">
        <f>IF(OR(L152="",K147="",K147&lt;=0,N152=""),"",TRIM(MID(L152,LEN(N152)+1+IF(MID(L152,LEN(N152)+1,1)=" ",1,0),99999)))</f>
        <v/>
      </c>
      <c r="N152" s="1143" t="str">
        <f>IF(OR(O152="",O152=0,O152="0"),"",IF(LEN(O152)&lt;=K147,O152,IF(LEN(SUBSTITUTE(P152," ",""))=K147+1,LEFT(O152,K147),LEFT(O152,FIND("§",SUBSTITUTE(P152," ","§",LEN(P152)-LEN(SUBSTITUTE(P152," ",""))))-1))))</f>
        <v/>
      </c>
      <c r="O152" s="1143" t="str">
        <f t="shared" si="50"/>
        <v/>
      </c>
      <c r="P152" s="1143" t="str">
        <f>IF(OR(O152="",O152=0,O152="0"),"",LEFT(O152,K147+1))</f>
        <v/>
      </c>
      <c r="Q152" s="1143"/>
      <c r="R152" s="1186"/>
      <c r="S152" s="1147" t="str">
        <f>IF(LEN(TRIM(T152))&gt;0,MAX(S46:S151)+1,"")</f>
        <v/>
      </c>
      <c r="T152" s="1148"/>
      <c r="U152" s="1186"/>
      <c r="V152" s="1186"/>
      <c r="X152" s="742"/>
      <c r="Y152" s="742"/>
      <c r="Z152" s="742"/>
      <c r="AA152" s="742"/>
      <c r="AB152" s="742"/>
      <c r="AC152" s="742"/>
      <c r="AD152" s="742"/>
      <c r="AE152" s="742"/>
      <c r="AF152" s="742"/>
      <c r="AG152" s="787"/>
      <c r="AH152" s="787"/>
      <c r="AI152" s="71" t="str">
        <f>IF(ISBLANK(AJ152),"",LARGE(AI137:AI151,1)+1)</f>
        <v/>
      </c>
      <c r="AJ152" s="87"/>
      <c r="AK152" s="87"/>
      <c r="AL152" s="87"/>
      <c r="AM152" s="87"/>
      <c r="AN152" s="87"/>
      <c r="AO152" s="87"/>
      <c r="AP152" s="87"/>
      <c r="AQ152" s="87"/>
      <c r="AR152" s="87"/>
      <c r="AS152" s="87"/>
      <c r="AT152" s="87"/>
      <c r="AU152" s="87"/>
      <c r="AV152" s="87"/>
      <c r="AW152" s="89"/>
      <c r="AX152" s="19"/>
      <c r="AY152" s="19"/>
      <c r="AZ152" s="1068">
        <v>124</v>
      </c>
      <c r="BA152" s="1069"/>
      <c r="BB152" s="1282" t="str">
        <f t="shared" si="38"/>
        <v/>
      </c>
      <c r="BC152" s="1283" t="str" cm="1">
        <f t="array" ref="BC152">IF(BJ152="","",IFERROR(_xlfn.TEXTJOIN(" • ",TRUE,_xlfn.UNIQUE(_xlfn._xlws.FILTER("⚠ "&amp;BQ29:BQ489,(BO29:BO489&lt;&gt;"")*ISNUMBER(SEARCH(" "&amp;BO29:BO489&amp;" "," "&amp;BJ152&amp;" "))))),""))</f>
        <v/>
      </c>
      <c r="BD152" s="1070" t="str">
        <f t="shared" si="45"/>
        <v>escargots</v>
      </c>
      <c r="BE152" s="1070" t="str">
        <f t="shared" si="46"/>
        <v>⚠ Mollusques</v>
      </c>
      <c r="BF152" s="1070" t="str">
        <f t="shared" si="47"/>
        <v/>
      </c>
      <c r="BG152" s="1070" t="str">
        <f t="shared" si="39"/>
        <v/>
      </c>
      <c r="BH152" s="1070" t="str">
        <f t="shared" si="40"/>
        <v/>
      </c>
      <c r="BI152" s="1070" t="str">
        <f t="shared" si="48"/>
        <v/>
      </c>
      <c r="BJ152" s="1070" t="str">
        <f t="shared" si="41"/>
        <v/>
      </c>
      <c r="BK152" s="1070" t="str">
        <f t="shared" si="49"/>
        <v>escargots</v>
      </c>
      <c r="BL152" s="1070" t="str">
        <f t="shared" si="42"/>
        <v>escargots</v>
      </c>
      <c r="BM152" s="1070" t="str">
        <f t="shared" si="43"/>
        <v>escargots</v>
      </c>
      <c r="BN152" s="1071" t="s">
        <v>1019</v>
      </c>
      <c r="BO152" s="1072" t="str">
        <f t="shared" si="44"/>
        <v>escargots</v>
      </c>
      <c r="BP152" s="1073" t="s">
        <v>744</v>
      </c>
      <c r="BQ152" s="1074" t="s">
        <v>598</v>
      </c>
      <c r="BR152" s="775" t="s">
        <v>657</v>
      </c>
      <c r="BZ152" s="1014"/>
      <c r="CA152" s="1014"/>
      <c r="CB152" s="1014"/>
      <c r="CC152" s="1014"/>
      <c r="CD152" s="1014"/>
      <c r="CE152" s="9">
        <v>1</v>
      </c>
    </row>
    <row r="153" spans="2:83" ht="21" customHeight="1">
      <c r="B153" s="85" t="s">
        <v>1020</v>
      </c>
      <c r="C153" s="85"/>
      <c r="D153" s="85"/>
      <c r="E153" s="85"/>
      <c r="F153" s="85"/>
      <c r="G153" s="85"/>
      <c r="H153" s="85"/>
      <c r="J153" s="1838"/>
      <c r="K153" s="1151"/>
      <c r="L153" s="1143" t="str" cm="1">
        <f t="array" ref="L153">IF(ROW()=ROW(L145),K148,INDEX(M145:M158,ROW()-ROW(L145)))</f>
        <v/>
      </c>
      <c r="M153" s="1144" t="str">
        <f>IF(OR(L153="",K147="",K147&lt;=0,N153=""),"",TRIM(MID(L153,LEN(N153)+1+IF(MID(L153,LEN(N153)+1,1)=" ",1,0),99999)))</f>
        <v/>
      </c>
      <c r="N153" s="1143" t="str">
        <f>IF(OR(O153="",O153=0,O153="0"),"",IF(LEN(O153)&lt;=K147,O153,IF(LEN(SUBSTITUTE(P153," ",""))=K147+1,LEFT(O153,K147),LEFT(O153,FIND("§",SUBSTITUTE(P153," ","§",LEN(P153)-LEN(SUBSTITUTE(P153," ",""))))-1))))</f>
        <v/>
      </c>
      <c r="O153" s="1143" t="str">
        <f t="shared" si="50"/>
        <v/>
      </c>
      <c r="P153" s="1143" t="str">
        <f>IF(OR(O153="",O153=0,O153="0"),"",LEFT(O153,K147+1))</f>
        <v/>
      </c>
      <c r="Q153" s="1143"/>
      <c r="R153" s="1186"/>
      <c r="S153" s="1147" t="str">
        <f>IF(LEN(TRIM(T153))&gt;0,MAX(S46:S152)+1,"")</f>
        <v/>
      </c>
      <c r="T153" s="1148"/>
      <c r="U153" s="1186"/>
      <c r="V153" s="1186"/>
      <c r="X153" s="742"/>
      <c r="Y153" s="742"/>
      <c r="Z153" s="742"/>
      <c r="AA153" s="742"/>
      <c r="AB153" s="742"/>
      <c r="AC153" s="742"/>
      <c r="AD153" s="742"/>
      <c r="AE153" s="742"/>
      <c r="AF153" s="742"/>
      <c r="AG153" s="787"/>
      <c r="AH153" s="787"/>
      <c r="AI153" s="71" t="str">
        <f>IF(ISBLANK(AJ153),"",LARGE(AI137:AI152,1)+1)</f>
        <v/>
      </c>
      <c r="AJ153" s="87"/>
      <c r="AK153" s="87"/>
      <c r="AL153" s="87"/>
      <c r="AM153" s="87"/>
      <c r="AN153" s="87"/>
      <c r="AO153" s="87"/>
      <c r="AP153" s="87"/>
      <c r="AQ153" s="87"/>
      <c r="AR153" s="87"/>
      <c r="AS153" s="87"/>
      <c r="AT153" s="87"/>
      <c r="AU153" s="87"/>
      <c r="AV153" s="87"/>
      <c r="AW153" s="89"/>
      <c r="AX153" s="19"/>
      <c r="AY153" s="19"/>
      <c r="AZ153" s="1068">
        <v>125</v>
      </c>
      <c r="BA153" s="1069"/>
      <c r="BB153" s="1282" t="str">
        <f t="shared" si="38"/>
        <v/>
      </c>
      <c r="BC153" s="1283" t="str" cm="1">
        <f t="array" ref="BC153">IF(BJ153="","",IFERROR(_xlfn.TEXTJOIN(" • ",TRUE,_xlfn.UNIQUE(_xlfn._xlws.FILTER("⚠ "&amp;BQ29:BQ489,(BO29:BO489&lt;&gt;"")*ISNUMBER(SEARCH(" "&amp;BO29:BO489&amp;" "," "&amp;BJ153&amp;" "))))),""))</f>
        <v/>
      </c>
      <c r="BD153" s="1070" t="str">
        <f t="shared" si="45"/>
        <v>escargot</v>
      </c>
      <c r="BE153" s="1070" t="str">
        <f t="shared" si="46"/>
        <v>⚠ Mollusques</v>
      </c>
      <c r="BF153" s="1070" t="str">
        <f t="shared" si="47"/>
        <v/>
      </c>
      <c r="BG153" s="1070" t="str">
        <f t="shared" si="39"/>
        <v/>
      </c>
      <c r="BH153" s="1070" t="str">
        <f t="shared" si="40"/>
        <v/>
      </c>
      <c r="BI153" s="1070" t="str">
        <f t="shared" si="48"/>
        <v/>
      </c>
      <c r="BJ153" s="1070" t="str">
        <f t="shared" si="41"/>
        <v/>
      </c>
      <c r="BK153" s="1070" t="str">
        <f t="shared" si="49"/>
        <v>escargot</v>
      </c>
      <c r="BL153" s="1070" t="str">
        <f t="shared" si="42"/>
        <v>escargot</v>
      </c>
      <c r="BM153" s="1070" t="str">
        <f t="shared" si="43"/>
        <v>escargot</v>
      </c>
      <c r="BN153" s="1071" t="s">
        <v>1021</v>
      </c>
      <c r="BO153" s="1072" t="str">
        <f t="shared" si="44"/>
        <v>escargot</v>
      </c>
      <c r="BP153" s="1073" t="s">
        <v>744</v>
      </c>
      <c r="BQ153" s="1074" t="s">
        <v>598</v>
      </c>
      <c r="BR153" s="775" t="s">
        <v>657</v>
      </c>
      <c r="BZ153" s="1014"/>
      <c r="CA153" s="1014"/>
      <c r="CB153" s="1014"/>
      <c r="CC153" s="1014"/>
      <c r="CD153" s="1014"/>
      <c r="CE153" s="9">
        <v>1</v>
      </c>
    </row>
    <row r="154" spans="2:83" ht="21" customHeight="1">
      <c r="B154" s="85" t="s">
        <v>1022</v>
      </c>
      <c r="C154" s="85"/>
      <c r="D154" s="85"/>
      <c r="E154" s="85"/>
      <c r="F154" s="85"/>
      <c r="G154" s="85"/>
      <c r="H154" s="85"/>
      <c r="J154" s="1838"/>
      <c r="K154" s="1151"/>
      <c r="L154" s="1143" t="str" cm="1">
        <f t="array" ref="L154">IF(ROW()=ROW(L145),K148,INDEX(M145:M158,ROW()-ROW(L145)))</f>
        <v/>
      </c>
      <c r="M154" s="1144" t="str">
        <f>IF(OR(L154="",K147="",K147&lt;=0,N154=""),"",TRIM(MID(L154,LEN(N154)+1+IF(MID(L154,LEN(N154)+1,1)=" ",1,0),99999)))</f>
        <v/>
      </c>
      <c r="N154" s="1143" t="str">
        <f>IF(OR(O154="",O154=0,O154="0"),"",IF(LEN(O154)&lt;=K147,O154,IF(LEN(SUBSTITUTE(P154," ",""))=K147+1,LEFT(O154,K147),LEFT(O154,FIND("§",SUBSTITUTE(P154," ","§",LEN(P154)-LEN(SUBSTITUTE(P154," ",""))))-1))))</f>
        <v/>
      </c>
      <c r="O154" s="1143" t="str">
        <f t="shared" si="50"/>
        <v/>
      </c>
      <c r="P154" s="1143" t="str">
        <f>IF(OR(O154="",O154=0,O154="0"),"",LEFT(O154,K147+1))</f>
        <v/>
      </c>
      <c r="Q154" s="1143"/>
      <c r="R154" s="1186"/>
      <c r="S154" s="1147" t="str">
        <f>IF(LEN(TRIM(T154))&gt;0,MAX(S46:S153)+1,"")</f>
        <v/>
      </c>
      <c r="T154" s="1148"/>
      <c r="U154" s="1186"/>
      <c r="V154" s="1186"/>
      <c r="X154" s="742"/>
      <c r="Y154" s="742"/>
      <c r="Z154" s="742"/>
      <c r="AA154" s="742"/>
      <c r="AB154" s="742"/>
      <c r="AC154" s="742"/>
      <c r="AD154" s="742"/>
      <c r="AE154" s="742"/>
      <c r="AF154" s="742"/>
      <c r="AG154" s="787"/>
      <c r="AH154" s="787"/>
      <c r="AI154" s="71" t="str">
        <f>IF(ISBLANK(AJ154),"",LARGE(AI137:AI153,1)+1)</f>
        <v/>
      </c>
      <c r="AJ154" s="87"/>
      <c r="AK154" s="87"/>
      <c r="AL154" s="87"/>
      <c r="AM154" s="87"/>
      <c r="AN154" s="87"/>
      <c r="AO154" s="87"/>
      <c r="AP154" s="87"/>
      <c r="AQ154" s="87"/>
      <c r="AR154" s="87"/>
      <c r="AS154" s="87"/>
      <c r="AT154" s="87"/>
      <c r="AU154" s="87"/>
      <c r="AV154" s="87"/>
      <c r="AW154" s="89"/>
      <c r="AX154" s="19"/>
      <c r="AY154" s="19"/>
      <c r="AZ154" s="1068">
        <v>126</v>
      </c>
      <c r="BA154" s="1069"/>
      <c r="BB154" s="1282" t="str">
        <f t="shared" si="38"/>
        <v/>
      </c>
      <c r="BC154" s="1283" t="str" cm="1">
        <f t="array" ref="BC154">IF(BJ154="","",IFERROR(_xlfn.TEXTJOIN(" • ",TRUE,_xlfn.UNIQUE(_xlfn._xlws.FILTER("⚠ "&amp;BQ29:BQ489,(BO29:BO489&lt;&gt;"")*ISNUMBER(SEARCH(" "&amp;BO29:BO489&amp;" "," "&amp;BJ154&amp;" "))))),""))</f>
        <v/>
      </c>
      <c r="BD154" s="1070" t="str">
        <f t="shared" si="45"/>
        <v>huitre</v>
      </c>
      <c r="BE154" s="1070" t="str">
        <f t="shared" si="46"/>
        <v>⚠ Mollusques</v>
      </c>
      <c r="BF154" s="1070" t="str">
        <f t="shared" si="47"/>
        <v/>
      </c>
      <c r="BG154" s="1070" t="str">
        <f t="shared" si="39"/>
        <v/>
      </c>
      <c r="BH154" s="1070" t="str">
        <f t="shared" si="40"/>
        <v/>
      </c>
      <c r="BI154" s="1070" t="str">
        <f t="shared" si="48"/>
        <v/>
      </c>
      <c r="BJ154" s="1070" t="str">
        <f t="shared" si="41"/>
        <v/>
      </c>
      <c r="BK154" s="1070" t="str">
        <f t="shared" si="49"/>
        <v>huitre</v>
      </c>
      <c r="BL154" s="1070" t="str">
        <f t="shared" si="42"/>
        <v>huitre</v>
      </c>
      <c r="BM154" s="1070" t="str">
        <f t="shared" si="43"/>
        <v>huitre</v>
      </c>
      <c r="BN154" s="1071" t="s">
        <v>1023</v>
      </c>
      <c r="BO154" s="1072" t="str">
        <f t="shared" si="44"/>
        <v>huitre</v>
      </c>
      <c r="BP154" s="1073" t="s">
        <v>744</v>
      </c>
      <c r="BQ154" s="1074" t="s">
        <v>598</v>
      </c>
      <c r="BR154" s="775" t="s">
        <v>657</v>
      </c>
      <c r="BZ154" s="1014"/>
      <c r="CA154" s="1014"/>
      <c r="CB154" s="1014"/>
      <c r="CC154" s="1014"/>
      <c r="CD154" s="1014"/>
      <c r="CE154" s="9">
        <v>1</v>
      </c>
    </row>
    <row r="155" spans="2:83" ht="21" customHeight="1">
      <c r="B155" s="1189"/>
      <c r="C155" s="85"/>
      <c r="D155" s="85"/>
      <c r="E155" s="85"/>
      <c r="F155" s="85"/>
      <c r="G155" s="85"/>
      <c r="H155" s="85"/>
      <c r="J155" s="1838"/>
      <c r="K155" s="1151"/>
      <c r="L155" s="1143" t="str" cm="1">
        <f t="array" ref="L155">IF(ROW()=ROW(L145),K148,INDEX(M145:M158,ROW()-ROW(L145)))</f>
        <v/>
      </c>
      <c r="M155" s="1144" t="str">
        <f>IF(OR(L155="",K147="",K147&lt;=0,N155=""),"",TRIM(MID(L155,LEN(N155)+1+IF(MID(L155,LEN(N155)+1,1)=" ",1,0),99999)))</f>
        <v/>
      </c>
      <c r="N155" s="1143" t="str">
        <f>IF(OR(O155="",O155=0,O155="0"),"",IF(LEN(O155)&lt;=K147,O155,IF(LEN(SUBSTITUTE(P155," ",""))=K147+1,LEFT(O155,K147),LEFT(O155,FIND("§",SUBSTITUTE(P155," ","§",LEN(P155)-LEN(SUBSTITUTE(P155," ",""))))-1))))</f>
        <v/>
      </c>
      <c r="O155" s="1143" t="str">
        <f t="shared" si="50"/>
        <v/>
      </c>
      <c r="P155" s="1143" t="str">
        <f>IF(OR(O155="",O155=0,O155="0"),"",LEFT(O155,K147+1))</f>
        <v/>
      </c>
      <c r="Q155" s="1143"/>
      <c r="R155" s="1186"/>
      <c r="S155" s="1147" t="str">
        <f>IF(LEN(TRIM(T155))&gt;0,MAX(S46:S154)+1,"")</f>
        <v/>
      </c>
      <c r="T155" s="1148"/>
      <c r="U155" s="1186"/>
      <c r="V155" s="1186"/>
      <c r="X155" s="742"/>
      <c r="Y155" s="742"/>
      <c r="Z155" s="742"/>
      <c r="AA155" s="742"/>
      <c r="AB155" s="742"/>
      <c r="AC155" s="742"/>
      <c r="AD155" s="742"/>
      <c r="AE155" s="742"/>
      <c r="AF155" s="742"/>
      <c r="AG155" s="787"/>
      <c r="AH155" s="787"/>
      <c r="AI155" s="71" t="str">
        <f>IF(ISBLANK(AJ155),"",LARGE(AI137:AI154,1)+1)</f>
        <v/>
      </c>
      <c r="AJ155" s="87"/>
      <c r="AK155" s="87"/>
      <c r="AL155" s="87"/>
      <c r="AM155" s="87"/>
      <c r="AN155" s="87"/>
      <c r="AO155" s="87"/>
      <c r="AP155" s="87"/>
      <c r="AQ155" s="87"/>
      <c r="AR155" s="87"/>
      <c r="AS155" s="87"/>
      <c r="AT155" s="87"/>
      <c r="AU155" s="87"/>
      <c r="AV155" s="87"/>
      <c r="AW155" s="89"/>
      <c r="AX155" s="19"/>
      <c r="AY155" s="19"/>
      <c r="AZ155" s="1068">
        <v>127</v>
      </c>
      <c r="BA155" s="1069"/>
      <c r="BB155" s="1282" t="str">
        <f t="shared" si="38"/>
        <v/>
      </c>
      <c r="BC155" s="1283" t="str" cm="1">
        <f t="array" ref="BC155">IF(BJ155="","",IFERROR(_xlfn.TEXTJOIN(" • ",TRUE,_xlfn.UNIQUE(_xlfn._xlws.FILTER("⚠ "&amp;BQ29:BQ489,(BO29:BO489&lt;&gt;"")*ISNUMBER(SEARCH(" "&amp;BO29:BO489&amp;" "," "&amp;BJ155&amp;" "))))),""))</f>
        <v/>
      </c>
      <c r="BD155" s="1070" t="str">
        <f t="shared" si="45"/>
        <v>huitres</v>
      </c>
      <c r="BE155" s="1070" t="str">
        <f t="shared" si="46"/>
        <v>⚠ Mollusques</v>
      </c>
      <c r="BF155" s="1070" t="str">
        <f t="shared" si="47"/>
        <v/>
      </c>
      <c r="BG155" s="1070" t="str">
        <f t="shared" si="39"/>
        <v/>
      </c>
      <c r="BH155" s="1070" t="str">
        <f t="shared" si="40"/>
        <v/>
      </c>
      <c r="BI155" s="1070" t="str">
        <f t="shared" si="48"/>
        <v/>
      </c>
      <c r="BJ155" s="1070" t="str">
        <f t="shared" si="41"/>
        <v/>
      </c>
      <c r="BK155" s="1070" t="str">
        <f t="shared" si="49"/>
        <v>huitres</v>
      </c>
      <c r="BL155" s="1070" t="str">
        <f t="shared" si="42"/>
        <v>huitres</v>
      </c>
      <c r="BM155" s="1070" t="str">
        <f t="shared" si="43"/>
        <v>huitres</v>
      </c>
      <c r="BN155" s="1071" t="s">
        <v>1024</v>
      </c>
      <c r="BO155" s="1072" t="str">
        <f t="shared" si="44"/>
        <v>huitres</v>
      </c>
      <c r="BP155" s="1073" t="s">
        <v>744</v>
      </c>
      <c r="BQ155" s="1074" t="s">
        <v>598</v>
      </c>
      <c r="BR155" s="775" t="s">
        <v>657</v>
      </c>
      <c r="BZ155" s="1014"/>
      <c r="CA155" s="1014"/>
      <c r="CB155" s="1014"/>
      <c r="CC155" s="1014"/>
      <c r="CD155" s="1014"/>
      <c r="CE155" s="9">
        <v>1</v>
      </c>
    </row>
    <row r="156" spans="2:83" ht="21" customHeight="1">
      <c r="B156" s="1190" t="s">
        <v>1025</v>
      </c>
      <c r="C156" s="85"/>
      <c r="D156" s="85"/>
      <c r="E156" s="85"/>
      <c r="F156" s="85"/>
      <c r="G156" s="85"/>
      <c r="H156" s="85"/>
      <c r="J156" s="1838"/>
      <c r="K156" s="1151"/>
      <c r="L156" s="1143" t="str" cm="1">
        <f t="array" ref="L156">IF(ROW()=ROW(L145),K148,INDEX(M145:M158,ROW()-ROW(L145)))</f>
        <v/>
      </c>
      <c r="M156" s="1144" t="str">
        <f>IF(OR(L156="",K147="",K147&lt;=0,N156=""),"",TRIM(MID(L156,LEN(N156)+1+IF(MID(L156,LEN(N156)+1,1)=" ",1,0),99999)))</f>
        <v/>
      </c>
      <c r="N156" s="1143" t="str">
        <f>IF(OR(O156="",O156=0,O156="0"),"",IF(LEN(O156)&lt;=K147,O156,IF(LEN(SUBSTITUTE(P156," ",""))=K147+1,LEFT(O156,K147),LEFT(O156,FIND("§",SUBSTITUTE(P156," ","§",LEN(P156)-LEN(SUBSTITUTE(P156," ",""))))-1))))</f>
        <v/>
      </c>
      <c r="O156" s="1143" t="str">
        <f t="shared" si="50"/>
        <v/>
      </c>
      <c r="P156" s="1143" t="str">
        <f>IF(OR(O156="",O156=0,O156="0"),"",LEFT(O156,K147+1))</f>
        <v/>
      </c>
      <c r="Q156" s="1143"/>
      <c r="R156" s="1186"/>
      <c r="S156" s="1147" t="str">
        <f>IF(LEN(TRIM(T156))&gt;0,MAX(S46:S155)+1,"")</f>
        <v/>
      </c>
      <c r="T156" s="1148"/>
      <c r="U156" s="1186"/>
      <c r="V156" s="1186"/>
      <c r="X156" s="742"/>
      <c r="Y156" s="742"/>
      <c r="Z156" s="742"/>
      <c r="AA156" s="742"/>
      <c r="AB156" s="742"/>
      <c r="AC156" s="742"/>
      <c r="AD156" s="742"/>
      <c r="AE156" s="742"/>
      <c r="AF156" s="742"/>
      <c r="AG156" s="787"/>
      <c r="AH156" s="787"/>
      <c r="AI156" s="90" t="s">
        <v>118</v>
      </c>
      <c r="AJ156" s="91"/>
      <c r="AK156" s="91"/>
      <c r="AL156" s="91"/>
      <c r="AM156" s="91"/>
      <c r="AN156" s="91"/>
      <c r="AO156" s="91"/>
      <c r="AP156" s="91"/>
      <c r="AQ156" s="91"/>
      <c r="AR156" s="91"/>
      <c r="AS156" s="91"/>
      <c r="AT156" s="91"/>
      <c r="AU156" s="91"/>
      <c r="AV156" s="91"/>
      <c r="AW156" s="833" t="s">
        <v>118</v>
      </c>
      <c r="AX156" s="19"/>
      <c r="AY156" s="19"/>
      <c r="AZ156" s="1068">
        <v>128</v>
      </c>
      <c r="BA156" s="1069"/>
      <c r="BB156" s="1282" t="str">
        <f t="shared" si="38"/>
        <v/>
      </c>
      <c r="BC156" s="1283" t="str" cm="1">
        <f t="array" ref="BC156">IF(BJ156="","",IFERROR(_xlfn.TEXTJOIN(" • ",TRUE,_xlfn.UNIQUE(_xlfn._xlws.FILTER("⚠ "&amp;BQ29:BQ489,(BO29:BO489&lt;&gt;"")*ISNUMBER(SEARCH(" "&amp;BO29:BO489&amp;" "," "&amp;BJ156&amp;" "))))),""))</f>
        <v/>
      </c>
      <c r="BD156" s="1070" t="str">
        <f t="shared" si="45"/>
        <v>mollusque</v>
      </c>
      <c r="BE156" s="1070" t="str">
        <f t="shared" si="46"/>
        <v>⚠ Mollusques</v>
      </c>
      <c r="BF156" s="1070" t="str">
        <f t="shared" si="47"/>
        <v/>
      </c>
      <c r="BG156" s="1070" t="str">
        <f t="shared" si="39"/>
        <v/>
      </c>
      <c r="BH156" s="1070" t="str">
        <f t="shared" si="40"/>
        <v/>
      </c>
      <c r="BI156" s="1070" t="str">
        <f t="shared" si="48"/>
        <v/>
      </c>
      <c r="BJ156" s="1070" t="str">
        <f t="shared" si="41"/>
        <v/>
      </c>
      <c r="BK156" s="1070" t="str">
        <f t="shared" si="49"/>
        <v>mollusque</v>
      </c>
      <c r="BL156" s="1070" t="str">
        <f t="shared" si="42"/>
        <v>mollusque</v>
      </c>
      <c r="BM156" s="1070" t="str">
        <f t="shared" si="43"/>
        <v>mollusque</v>
      </c>
      <c r="BN156" s="1071" t="s">
        <v>1026</v>
      </c>
      <c r="BO156" s="1072" t="str">
        <f t="shared" si="44"/>
        <v>mollusque</v>
      </c>
      <c r="BP156" s="1073" t="s">
        <v>744</v>
      </c>
      <c r="BQ156" s="1074" t="s">
        <v>598</v>
      </c>
      <c r="BR156" s="775" t="s">
        <v>657</v>
      </c>
      <c r="BZ156" s="1014"/>
      <c r="CA156" s="1014"/>
      <c r="CB156" s="1014"/>
      <c r="CC156" s="1014"/>
      <c r="CD156" s="1014"/>
      <c r="CE156" s="9">
        <v>1</v>
      </c>
    </row>
    <row r="157" spans="2:83" ht="21" customHeight="1">
      <c r="B157" s="1189" t="s">
        <v>1027</v>
      </c>
      <c r="C157" s="85"/>
      <c r="D157" s="85"/>
      <c r="E157" s="85"/>
      <c r="F157" s="85"/>
      <c r="G157" s="85"/>
      <c r="H157" s="85"/>
      <c r="J157" s="1838"/>
      <c r="K157" s="1151"/>
      <c r="L157" s="1143" t="str" cm="1">
        <f t="array" ref="L157">IF(ROW()=ROW(L145),K148,INDEX(M145:M158,ROW()-ROW(L145)))</f>
        <v/>
      </c>
      <c r="M157" s="1144" t="str">
        <f>IF(OR(L157="",K147="",K147&lt;=0,N157=""),"",TRIM(MID(L157,LEN(N157)+1+IF(MID(L157,LEN(N157)+1,1)=" ",1,0),99999)))</f>
        <v/>
      </c>
      <c r="N157" s="1143" t="str">
        <f>IF(OR(O157="",O157=0,O157="0"),"",IF(LEN(O157)&lt;=K147,O157,IF(LEN(SUBSTITUTE(P157," ",""))=K147+1,LEFT(O157,K147),LEFT(O157,FIND("§",SUBSTITUTE(P157," ","§",LEN(P157)-LEN(SUBSTITUTE(P157," ",""))))-1))))</f>
        <v/>
      </c>
      <c r="O157" s="1143" t="str">
        <f t="shared" si="50"/>
        <v/>
      </c>
      <c r="P157" s="1143" t="str">
        <f>IF(OR(O157="",O157=0,O157="0"),"",LEFT(O157,K147+1))</f>
        <v/>
      </c>
      <c r="Q157" s="1143"/>
      <c r="R157" s="1186"/>
      <c r="S157" s="1147" t="str">
        <f>IF(LEN(TRIM(T157))&gt;0,MAX(S46:S156)+1,"")</f>
        <v/>
      </c>
      <c r="T157" s="1148"/>
      <c r="U157" s="1186"/>
      <c r="V157" s="1186"/>
      <c r="X157" s="742"/>
      <c r="Y157" s="742"/>
      <c r="Z157" s="742"/>
      <c r="AA157" s="742"/>
      <c r="AB157" s="742"/>
      <c r="AC157" s="742"/>
      <c r="AD157" s="742"/>
      <c r="AE157" s="742"/>
      <c r="AF157" s="742"/>
      <c r="AG157" s="787"/>
      <c r="AH157" s="787"/>
      <c r="AI157" s="357"/>
      <c r="AJ157" s="357"/>
      <c r="AK157" s="357"/>
      <c r="AL157" s="357"/>
      <c r="AM157" s="357"/>
      <c r="AN157" s="357"/>
      <c r="AO157" s="357"/>
      <c r="AP157" s="357"/>
      <c r="AQ157" s="357"/>
      <c r="AR157" s="357"/>
      <c r="AS157" s="357"/>
      <c r="AT157" s="357"/>
      <c r="AU157" s="357"/>
      <c r="AV157" s="357"/>
      <c r="AW157" s="834"/>
      <c r="AX157" s="19"/>
      <c r="AY157" s="19"/>
      <c r="AZ157" s="1068">
        <v>129</v>
      </c>
      <c r="BA157" s="1069"/>
      <c r="BB157" s="1282" t="str">
        <f t="shared" ref="BB157:BB220" si="51">IF(BA157="","",IF(BC157="",BA157,BA157&amp;" *"))</f>
        <v/>
      </c>
      <c r="BC157" s="1283" t="str" cm="1">
        <f t="array" ref="BC157">IF(BJ157="","",IFERROR(_xlfn.TEXTJOIN(" • ",TRUE,_xlfn.UNIQUE(_xlfn._xlws.FILTER("⚠ "&amp;BQ29:BQ489,(BO29:BO489&lt;&gt;"")*ISNUMBER(SEARCH(" "&amp;BO29:BO489&amp;" "," "&amp;BJ157&amp;" "))))),""))</f>
        <v/>
      </c>
      <c r="BD157" s="1070" t="str">
        <f t="shared" si="45"/>
        <v>mollusques</v>
      </c>
      <c r="BE157" s="1070" t="str">
        <f t="shared" si="46"/>
        <v>⚠ Mollusques</v>
      </c>
      <c r="BF157" s="1070" t="str">
        <f t="shared" si="47"/>
        <v/>
      </c>
      <c r="BG157" s="1070" t="str">
        <f t="shared" ref="BG157:BG220" si="52">IF(BF157="","",SUBSTITUTE(SUBSTITUTE(SUBSTITUTE(SUBSTITUTE(SUBSTITUTE(SUBSTITUTE(SUBSTITUTE(SUBSTITUTE(BF157,"è","e"),"é","e"),"ê","e"),"ë","e"),"ì","i"),"í","i"),"î","i"),"ï","i"))</f>
        <v/>
      </c>
      <c r="BH157" s="1070" t="str">
        <f t="shared" ref="BH157:BH220" si="53">IF(BG157="","",TRIM(SUBSTITUTE(SUBSTITUTE(SUBSTITUTE(SUBSTITUTE(SUBSTITUTE(SUBSTITUTE(SUBSTITUTE(SUBSTITUTE(SUBSTITUTE(SUBSTITUTE(SUBSTITUTE(SUBSTITUTE(BG157,"ò","o"),"ó","o"),"ô","o"),"ö","o"),"õ","o"),"ù","u"),"ú","u"),"û","u"),"ü","u"),"ý","y"),"ÿ","y"),"ñ","n")))</f>
        <v/>
      </c>
      <c r="BI157" s="1070" t="str">
        <f t="shared" si="48"/>
        <v/>
      </c>
      <c r="BJ157" s="1070" t="str">
        <f t="shared" ref="BJ157:BJ220" si="54">IF(BA157="","",LOWER(TRIM(CLEAN(SUBSTITUTE(SUBSTITUTE(SUBSTITUTE(SUBSTITUTE(SUBSTITUTE(SUBSTITUTE(SUBSTITUTE(SUBSTITUTE(SUBSTITUTE(SUBSTITUTE(SUBSTITUTE(SUBSTITUTE(SUBSTITUTE(SUBSTITUTE(SUBSTITUTE(SUBSTITUTE(SUBSTITUTE(SUBSTITUTE(SUBSTITUTE(SUBSTITUTE(SUBSTITUTE(SUBSTITUTE(BA157,CHAR(160)," "),CHAR(9)," "),CHAR(10)," "),CHAR(13)," "),"—"," "),"–"," "),"’"," "),"'"," "),""""," "),","," "),"."," "),";"," "),":"," "),"!"," "),"?"," "),"…"," "),"/"," "),"-"," "),"("," "),")"," "),"«"," "),"»"," ")))))</f>
        <v/>
      </c>
      <c r="BK157" s="1070" t="str">
        <f t="shared" si="49"/>
        <v>mollusques</v>
      </c>
      <c r="BL157" s="1070" t="str">
        <f t="shared" ref="BL157:BL220" si="55">IF(BK157="","",SUBSTITUTE(SUBSTITUTE(SUBSTITUTE(SUBSTITUTE(SUBSTITUTE(SUBSTITUTE(SUBSTITUTE(SUBSTITUTE(BK157,"è","e"),"é","e"),"ê","e"),"ë","e"),"ì","i"),"í","i"),"î","i"),"ï","i"))</f>
        <v>mollusques</v>
      </c>
      <c r="BM157" s="1070" t="str">
        <f t="shared" ref="BM157:BM220" si="56">IF(BL157="","",TRIM(SUBSTITUTE(SUBSTITUTE(SUBSTITUTE(SUBSTITUTE(SUBSTITUTE(SUBSTITUTE(SUBSTITUTE(SUBSTITUTE(SUBSTITUTE(SUBSTITUTE(SUBSTITUTE(SUBSTITUTE(BL157,"ò","o"),"ó","o"),"ô","o"),"ö","o"),"õ","o"),"ù","u"),"ú","u"),"û","u"),"ü","u"),"ý","y"),"ÿ","y"),"ñ","n")))</f>
        <v>mollusques</v>
      </c>
      <c r="BN157" s="1071" t="s">
        <v>1028</v>
      </c>
      <c r="BO157" s="1072" t="str">
        <f t="shared" ref="BO157:BO220" si="57">IF(BN157="","",LOWER(TRIM(CLEAN(SUBSTITUTE(SUBSTITUTE(SUBSTITUTE(SUBSTITUTE(SUBSTITUTE(SUBSTITUTE(SUBSTITUTE(SUBSTITUTE(SUBSTITUTE(SUBSTITUTE(SUBSTITUTE(SUBSTITUTE(SUBSTITUTE(SUBSTITUTE(SUBSTITUTE(SUBSTITUTE(SUBSTITUTE(SUBSTITUTE(SUBSTITUTE(SUBSTITUTE(SUBSTITUTE(SUBSTITUTE(BN157,CHAR(160)," "),CHAR(9)," "),CHAR(10)," "),CHAR(13)," "),"—"," "),"–"," "),"’"," "),"'"," "),""""," "),","," "),"."," "),";"," "),":"," "),"!"," "),"?"," "),"…"," "),"/"," "),"-"," "),"("," "),")"," "),"«"," "),"»"," ")))))</f>
        <v>mollusques</v>
      </c>
      <c r="BP157" s="1073" t="s">
        <v>744</v>
      </c>
      <c r="BQ157" s="1074" t="s">
        <v>598</v>
      </c>
      <c r="BR157" s="775" t="s">
        <v>657</v>
      </c>
      <c r="BZ157" s="1014"/>
      <c r="CA157" s="1014"/>
      <c r="CB157" s="1014"/>
      <c r="CC157" s="1014"/>
      <c r="CD157" s="1014"/>
      <c r="CE157" s="9">
        <v>1</v>
      </c>
    </row>
    <row r="158" spans="2:83" ht="21" customHeight="1">
      <c r="B158" s="1189"/>
      <c r="C158" s="85"/>
      <c r="D158" s="85"/>
      <c r="E158" s="85"/>
      <c r="F158" s="85"/>
      <c r="G158" s="85"/>
      <c r="H158" s="85"/>
      <c r="J158" s="1838"/>
      <c r="K158" s="1151"/>
      <c r="L158" s="1143" t="str" cm="1">
        <f t="array" ref="L158">IF(ROW()=ROW(L145),K148,INDEX(M145:M158,ROW()-ROW(L145)))</f>
        <v/>
      </c>
      <c r="M158" s="1144" t="str">
        <f>IF(OR(L158="",K147="",K147&lt;=0,N158=""),"",TRIM(MID(L158,LEN(N158)+1+IF(MID(L158,LEN(N158)+1,1)=" ",1,0),99999)))</f>
        <v/>
      </c>
      <c r="N158" s="1143" t="str">
        <f>IF(OR(O158="",O158=0,O158="0"),"",IF(LEN(O158)&lt;=K147,O158,IF(LEN(SUBSTITUTE(P158," ",""))=K147+1,LEFT(O158,K147),LEFT(O158,FIND("§",SUBSTITUTE(P158," ","§",LEN(P158)-LEN(SUBSTITUTE(P158," ",""))))-1))))</f>
        <v/>
      </c>
      <c r="O158" s="1143" t="str">
        <f t="shared" si="50"/>
        <v/>
      </c>
      <c r="P158" s="1143" t="str">
        <f>IF(OR(O158="",O158=0,O158="0"),"",LEFT(O158,K147+1))</f>
        <v/>
      </c>
      <c r="Q158" s="1143"/>
      <c r="R158" s="1186"/>
      <c r="S158" s="1147" t="str">
        <f>IF(LEN(TRIM(T158))&gt;0,MAX(S46:S157)+1,"")</f>
        <v/>
      </c>
      <c r="T158" s="1148"/>
      <c r="U158" s="1186"/>
      <c r="V158" s="1186"/>
      <c r="X158" s="742"/>
      <c r="Y158" s="742"/>
      <c r="Z158" s="742"/>
      <c r="AA158" s="742"/>
      <c r="AB158" s="742"/>
      <c r="AC158" s="742"/>
      <c r="AD158" s="742"/>
      <c r="AE158" s="742"/>
      <c r="AF158" s="742"/>
      <c r="AG158" s="787"/>
      <c r="AH158" s="787"/>
      <c r="AI158" s="812" t="s">
        <v>593</v>
      </c>
      <c r="AJ158" s="96"/>
      <c r="AK158" s="61"/>
      <c r="AL158" s="61"/>
      <c r="AM158" s="61"/>
      <c r="AN158" s="61"/>
      <c r="AO158" s="61"/>
      <c r="AP158" s="61"/>
      <c r="AQ158" s="61"/>
      <c r="AR158" s="61"/>
      <c r="AS158" s="535"/>
      <c r="AT158" s="535"/>
      <c r="AU158" s="535"/>
      <c r="AV158" s="535"/>
      <c r="AW158" s="842"/>
      <c r="AX158" s="19"/>
      <c r="AY158" s="19"/>
      <c r="AZ158" s="1068">
        <v>130</v>
      </c>
      <c r="BA158" s="1069"/>
      <c r="BB158" s="1282" t="str">
        <f t="shared" si="51"/>
        <v/>
      </c>
      <c r="BC158" s="1283" t="str" cm="1">
        <f t="array" ref="BC158">IF(BJ158="","",IFERROR(_xlfn.TEXTJOIN(" • ",TRUE,_xlfn.UNIQUE(_xlfn._xlws.FILTER("⚠ "&amp;BQ29:BQ489,(BO29:BO489&lt;&gt;"")*ISNUMBER(SEARCH(" "&amp;BO29:BO489&amp;" "," "&amp;BJ158&amp;" "))))),""))</f>
        <v/>
      </c>
      <c r="BD158" s="1070" t="str">
        <f t="shared" si="45"/>
        <v>moule</v>
      </c>
      <c r="BE158" s="1070" t="str">
        <f t="shared" si="46"/>
        <v>⚠ Mollusques</v>
      </c>
      <c r="BF158" s="1070" t="str">
        <f t="shared" si="47"/>
        <v/>
      </c>
      <c r="BG158" s="1070" t="str">
        <f t="shared" si="52"/>
        <v/>
      </c>
      <c r="BH158" s="1070" t="str">
        <f t="shared" si="53"/>
        <v/>
      </c>
      <c r="BI158" s="1070" t="str">
        <f t="shared" si="48"/>
        <v/>
      </c>
      <c r="BJ158" s="1070" t="str">
        <f t="shared" si="54"/>
        <v/>
      </c>
      <c r="BK158" s="1070" t="str">
        <f t="shared" si="49"/>
        <v>moule</v>
      </c>
      <c r="BL158" s="1070" t="str">
        <f t="shared" si="55"/>
        <v>moule</v>
      </c>
      <c r="BM158" s="1070" t="str">
        <f t="shared" si="56"/>
        <v>moule</v>
      </c>
      <c r="BN158" s="1071" t="s">
        <v>1029</v>
      </c>
      <c r="BO158" s="1072" t="str">
        <f t="shared" si="57"/>
        <v>moule</v>
      </c>
      <c r="BP158" s="1073" t="s">
        <v>744</v>
      </c>
      <c r="BQ158" s="1074" t="s">
        <v>598</v>
      </c>
      <c r="BR158" s="775" t="s">
        <v>657</v>
      </c>
      <c r="BZ158" s="1014"/>
      <c r="CA158" s="1014"/>
      <c r="CB158" s="1014"/>
      <c r="CC158" s="1014"/>
      <c r="CD158" s="1014"/>
      <c r="CE158" s="9">
        <v>1</v>
      </c>
    </row>
    <row r="159" spans="2:83" ht="21" customHeight="1">
      <c r="B159" s="1190" t="s">
        <v>1030</v>
      </c>
      <c r="C159" s="85"/>
      <c r="D159" s="85"/>
      <c r="E159" s="85"/>
      <c r="F159" s="85"/>
      <c r="G159" s="85"/>
      <c r="H159" s="85"/>
      <c r="J159" s="1838"/>
      <c r="K159" s="1142" t="str">
        <f>IF(TRIM(SUBSTITUTE(R55,CHAR(160),""))="","",R55)</f>
        <v/>
      </c>
      <c r="L159" s="1143" t="str" cm="1">
        <f t="array" ref="L159">IF(ROW()=ROW(L159),K162,INDEX(M159:M172,ROW()-ROW(L159)))</f>
        <v/>
      </c>
      <c r="M159" s="1144" t="str">
        <f>IF(OR(L159="",K161="",K161&lt;=0,N159=""),"",TRIM(MID(L159,LEN(N159)+1+IF(MID(L159,LEN(N159)+1,1)=" ",1,0),99999)))</f>
        <v/>
      </c>
      <c r="N159" s="1143" t="str">
        <f>IF(OR(O159="",O159=0,O159="0"),"",IF(LEN(O159)&lt;=K161,O159,IF(LEN(SUBSTITUTE(P159," ",""))=K161+1,LEFT(O159,K161),LEFT(O159,FIND("§",SUBSTITUTE(P159," ","§",LEN(P159)-LEN(SUBSTITUTE(P159," ",""))))-1))))</f>
        <v/>
      </c>
      <c r="O159" s="1143" t="str">
        <f t="shared" si="50"/>
        <v/>
      </c>
      <c r="P159" s="1143" t="str">
        <f>IF(OR(O159="",O159=0,O159="0"),"",LEFT(O159,K161+1))</f>
        <v/>
      </c>
      <c r="Q159" s="1143"/>
      <c r="R159" s="1186"/>
      <c r="S159" s="1147" t="str">
        <f>IF(LEN(TRIM(T159))&gt;0,MAX(S46:S158)+1,"")</f>
        <v/>
      </c>
      <c r="T159" s="1148"/>
      <c r="U159" s="1186"/>
      <c r="V159" s="1186"/>
      <c r="X159" s="742"/>
      <c r="Y159" s="742"/>
      <c r="Z159" s="742"/>
      <c r="AA159" s="742"/>
      <c r="AB159" s="742"/>
      <c r="AC159" s="742"/>
      <c r="AD159" s="742"/>
      <c r="AE159" s="742"/>
      <c r="AF159" s="742"/>
      <c r="AG159" s="787"/>
      <c r="AH159" s="787"/>
      <c r="AI159" s="84">
        <v>0</v>
      </c>
      <c r="AJ159" s="96" t="s">
        <v>97</v>
      </c>
      <c r="AK159" s="61"/>
      <c r="AL159" s="61"/>
      <c r="AM159" s="61"/>
      <c r="AN159" s="61"/>
      <c r="AO159" s="61"/>
      <c r="AP159" s="61"/>
      <c r="AQ159" s="61"/>
      <c r="AR159" s="61"/>
      <c r="AS159" s="85"/>
      <c r="AT159" s="85"/>
      <c r="AU159" s="85"/>
      <c r="AV159" s="97" t="s">
        <v>86</v>
      </c>
      <c r="AW159" s="840">
        <v>3.472222222222222E-3</v>
      </c>
      <c r="AX159" s="19"/>
      <c r="AY159" s="19"/>
      <c r="AZ159" s="1068">
        <v>131</v>
      </c>
      <c r="BA159" s="1069"/>
      <c r="BB159" s="1282" t="str">
        <f t="shared" si="51"/>
        <v/>
      </c>
      <c r="BC159" s="1283" t="str" cm="1">
        <f t="array" ref="BC159">IF(BJ159="","",IFERROR(_xlfn.TEXTJOIN(" • ",TRUE,_xlfn.UNIQUE(_xlfn._xlws.FILTER("⚠ "&amp;BQ29:BQ489,(BO29:BO489&lt;&gt;"")*ISNUMBER(SEARCH(" "&amp;BO29:BO489&amp;" "," "&amp;BJ159&amp;" "))))),""))</f>
        <v/>
      </c>
      <c r="BD159" s="1070" t="str">
        <f t="shared" ref="BD159:BD222" si="58">IF(BO159="","",BM159)</f>
        <v>moules</v>
      </c>
      <c r="BE159" s="1070" t="str">
        <f t="shared" ref="BE159:BE222" si="59">IF(BQ159="","",BP159&amp;" "&amp;BQ159)</f>
        <v>⚠ Mollusques</v>
      </c>
      <c r="BF159" s="1070" t="str">
        <f t="shared" ref="BF159:BF222" si="60">IF(BJ159="","",SUBSTITUTE(SUBSTITUTE(SUBSTITUTE(SUBSTITUTE(SUBSTITUTE(SUBSTITUTE(SUBSTITUTE(SUBSTITUTE(SUBSTITUTE(LOWER(BJ159),"œ","oe"),"æ","ae"),"à","a"),"â","a"),"ä","a"),"á","a"),"ã","a"),"å","a"),"ç","c"))</f>
        <v/>
      </c>
      <c r="BG159" s="1070" t="str">
        <f t="shared" si="52"/>
        <v/>
      </c>
      <c r="BH159" s="1070" t="str">
        <f t="shared" si="53"/>
        <v/>
      </c>
      <c r="BI159" s="1070" t="str">
        <f t="shared" ref="BI159:BI222" si="61">IF(BJ159="","",BH159)</f>
        <v/>
      </c>
      <c r="BJ159" s="1070" t="str">
        <f t="shared" si="54"/>
        <v/>
      </c>
      <c r="BK159" s="1070" t="str">
        <f t="shared" ref="BK159:BK222" si="62">IF(BO159="","",SUBSTITUTE(SUBSTITUTE(SUBSTITUTE(SUBSTITUTE(SUBSTITUTE(SUBSTITUTE(SUBSTITUTE(SUBSTITUTE(SUBSTITUTE(LOWER(BO159),"œ","oe"),"æ","ae"),"à","a"),"â","a"),"ä","a"),"á","a"),"ã","a"),"å","a"),"ç","c"))</f>
        <v>moules</v>
      </c>
      <c r="BL159" s="1070" t="str">
        <f t="shared" si="55"/>
        <v>moules</v>
      </c>
      <c r="BM159" s="1070" t="str">
        <f t="shared" si="56"/>
        <v>moules</v>
      </c>
      <c r="BN159" s="1071" t="s">
        <v>1031</v>
      </c>
      <c r="BO159" s="1072" t="str">
        <f t="shared" si="57"/>
        <v>moules</v>
      </c>
      <c r="BP159" s="1073" t="s">
        <v>744</v>
      </c>
      <c r="BQ159" s="1074" t="s">
        <v>598</v>
      </c>
      <c r="BR159" s="775" t="s">
        <v>657</v>
      </c>
      <c r="BZ159" s="1014"/>
      <c r="CA159" s="1014"/>
      <c r="CB159" s="1014"/>
      <c r="CC159" s="1014"/>
      <c r="CD159" s="1014"/>
      <c r="CE159" s="9">
        <v>1</v>
      </c>
    </row>
    <row r="160" spans="2:83" ht="21" customHeight="1">
      <c r="B160" s="1189" t="s">
        <v>1032</v>
      </c>
      <c r="C160" s="85"/>
      <c r="D160" s="85"/>
      <c r="E160" s="85"/>
      <c r="F160" s="85"/>
      <c r="G160" s="85"/>
      <c r="H160" s="85"/>
      <c r="J160" s="1838"/>
      <c r="K160" s="1151" t="str">
        <f>TRIM(SUBSTITUTE(SUBSTITUTE(SUBSTITUTE(SUBSTITUTE(SUBSTITUTE(SUBSTITUTE(SUBSTITUTE(SUBSTITUTE(SUBSTITUTE(CLEAN(IF(OR(LEFT(K159,1)="-",LEFT(K159,1)="="),MID(K159,2,99999),K159)),"—","-"),"–","-"),CHAR(160)," "),CHAR(9)," "),CHAR(13)," "),CHAR(10)," ")," "," ")," "," ")," "," "))</f>
        <v/>
      </c>
      <c r="L160" s="1143" t="str" cm="1">
        <f t="array" ref="L160">IF(ROW()=ROW(L159),K162,INDEX(M159:M172,ROW()-ROW(L159)))</f>
        <v/>
      </c>
      <c r="M160" s="1144" t="str">
        <f>IF(OR(L160="",K161="",K161&lt;=0,N160=""),"",TRIM(MID(L160,LEN(N160)+1+IF(MID(L160,LEN(N160)+1,1)=" ",1,0),99999)))</f>
        <v/>
      </c>
      <c r="N160" s="1143" t="str">
        <f>IF(OR(O160="",O160=0,O160="0"),"",IF(LEN(O160)&lt;=K161,O160,IF(LEN(SUBSTITUTE(P160," ",""))=K161+1,LEFT(O160,K161),LEFT(O160,FIND("§",SUBSTITUTE(P160," ","§",LEN(P160)-LEN(SUBSTITUTE(P160," ",""))))-1))))</f>
        <v/>
      </c>
      <c r="O160" s="1143" t="str">
        <f t="shared" si="50"/>
        <v/>
      </c>
      <c r="P160" s="1143" t="str">
        <f>IF(OR(O160="",O160=0,O160="0"),"",LEFT(O160,K161+1))</f>
        <v/>
      </c>
      <c r="Q160" s="1143"/>
      <c r="R160" s="1186"/>
      <c r="S160" s="1147" t="str">
        <f>IF(LEN(TRIM(T160))&gt;0,MAX(S46:S159)+1,"")</f>
        <v/>
      </c>
      <c r="T160" s="1148"/>
      <c r="U160" s="1186"/>
      <c r="V160" s="1186"/>
      <c r="X160" s="742"/>
      <c r="Y160" s="742"/>
      <c r="Z160" s="742"/>
      <c r="AA160" s="742"/>
      <c r="AB160" s="742"/>
      <c r="AC160" s="742"/>
      <c r="AD160" s="742"/>
      <c r="AE160" s="742"/>
      <c r="AF160" s="742"/>
      <c r="AG160" s="787"/>
      <c r="AH160" s="787"/>
      <c r="AI160" s="70">
        <f>IF(ISBLANK(AJ160),"",LARGE(AI159:AI159,1)+1)</f>
        <v>1</v>
      </c>
      <c r="AJ160" s="96" t="s">
        <v>97</v>
      </c>
      <c r="AK160" s="61"/>
      <c r="AL160" s="61"/>
      <c r="AM160" s="61"/>
      <c r="AN160" s="61"/>
      <c r="AO160" s="61"/>
      <c r="AP160" s="61"/>
      <c r="AQ160" s="61"/>
      <c r="AR160" s="61"/>
      <c r="AS160" s="85"/>
      <c r="AT160" s="85"/>
      <c r="AU160" s="85"/>
      <c r="AV160" s="97" t="s">
        <v>87</v>
      </c>
      <c r="AW160" s="841">
        <v>1.0416666666666666E-2</v>
      </c>
      <c r="AX160" s="19"/>
      <c r="AY160" s="19"/>
      <c r="AZ160" s="1068">
        <v>132</v>
      </c>
      <c r="BA160" s="1069"/>
      <c r="BB160" s="1282" t="str">
        <f t="shared" si="51"/>
        <v/>
      </c>
      <c r="BC160" s="1283" t="str" cm="1">
        <f t="array" ref="BC160">IF(BJ160="","",IFERROR(_xlfn.TEXTJOIN(" • ",TRUE,_xlfn.UNIQUE(_xlfn._xlws.FILTER("⚠ "&amp;BQ29:BQ489,(BO29:BO489&lt;&gt;"")*ISNUMBER(SEARCH(" "&amp;BO29:BO489&amp;" "," "&amp;BJ160&amp;" "))))),""))</f>
        <v/>
      </c>
      <c r="BD160" s="1070" t="str">
        <f t="shared" si="58"/>
        <v>mussels</v>
      </c>
      <c r="BE160" s="1070" t="str">
        <f t="shared" si="59"/>
        <v>⚠ Mollusques</v>
      </c>
      <c r="BF160" s="1070" t="str">
        <f t="shared" si="60"/>
        <v/>
      </c>
      <c r="BG160" s="1070" t="str">
        <f t="shared" si="52"/>
        <v/>
      </c>
      <c r="BH160" s="1070" t="str">
        <f t="shared" si="53"/>
        <v/>
      </c>
      <c r="BI160" s="1070" t="str">
        <f t="shared" si="61"/>
        <v/>
      </c>
      <c r="BJ160" s="1070" t="str">
        <f t="shared" si="54"/>
        <v/>
      </c>
      <c r="BK160" s="1070" t="str">
        <f t="shared" si="62"/>
        <v>mussels</v>
      </c>
      <c r="BL160" s="1070" t="str">
        <f t="shared" si="55"/>
        <v>mussels</v>
      </c>
      <c r="BM160" s="1070" t="str">
        <f t="shared" si="56"/>
        <v>mussels</v>
      </c>
      <c r="BN160" s="1071" t="s">
        <v>1033</v>
      </c>
      <c r="BO160" s="1072" t="str">
        <f t="shared" si="57"/>
        <v>mussels</v>
      </c>
      <c r="BP160" s="1073" t="s">
        <v>744</v>
      </c>
      <c r="BQ160" s="1074" t="s">
        <v>598</v>
      </c>
      <c r="BR160" s="775" t="s">
        <v>657</v>
      </c>
      <c r="BZ160" s="1014"/>
      <c r="CA160" s="1014"/>
      <c r="CB160" s="1014"/>
      <c r="CC160" s="1014"/>
      <c r="CD160" s="1014"/>
      <c r="CE160" s="9">
        <v>1</v>
      </c>
    </row>
    <row r="161" spans="2:83" ht="21" customHeight="1">
      <c r="B161" s="1189" t="s">
        <v>1034</v>
      </c>
      <c r="C161" s="85"/>
      <c r="D161" s="85"/>
      <c r="E161" s="85"/>
      <c r="F161" s="85"/>
      <c r="G161" s="85"/>
      <c r="H161" s="85"/>
      <c r="J161" s="1838"/>
      <c r="K161" s="1152">
        <f>K44</f>
        <v>120</v>
      </c>
      <c r="L161" s="1143" t="str" cm="1">
        <f t="array" ref="L161">IF(ROW()=ROW(L159),K162,INDEX(M159:M172,ROW()-ROW(L159)))</f>
        <v/>
      </c>
      <c r="M161" s="1144" t="str">
        <f>IF(OR(L161="",K161="",K161&lt;=0,N161=""),"",TRIM(MID(L161,LEN(N161)+1+IF(MID(L161,LEN(N161)+1,1)=" ",1,0),99999)))</f>
        <v/>
      </c>
      <c r="N161" s="1143" t="str">
        <f>IF(OR(O161="",O161=0,O161="0"),"",IF(LEN(O161)&lt;=K161,O161,IF(LEN(SUBSTITUTE(P161," ",""))=K161+1,LEFT(O161,K161),LEFT(O161,FIND("§",SUBSTITUTE(P161," ","§",LEN(P161)-LEN(SUBSTITUTE(P161," ",""))))-1))))</f>
        <v/>
      </c>
      <c r="O161" s="1143" t="str">
        <f t="shared" si="50"/>
        <v/>
      </c>
      <c r="P161" s="1143" t="str">
        <f>IF(OR(O161="",O161=0,O161="0"),"",LEFT(O161,K161+1))</f>
        <v/>
      </c>
      <c r="Q161" s="1143"/>
      <c r="R161" s="1186"/>
      <c r="S161" s="1147" t="str">
        <f>IF(LEN(TRIM(T161))&gt;0,MAX(S46:S160)+1,"")</f>
        <v/>
      </c>
      <c r="T161" s="1148"/>
      <c r="U161" s="1186"/>
      <c r="V161" s="1186"/>
      <c r="X161" s="742"/>
      <c r="Y161" s="742"/>
      <c r="Z161" s="742"/>
      <c r="AA161" s="742"/>
      <c r="AB161" s="742"/>
      <c r="AC161" s="742"/>
      <c r="AD161" s="742"/>
      <c r="AE161" s="742"/>
      <c r="AF161" s="742"/>
      <c r="AG161" s="787"/>
      <c r="AH161" s="787"/>
      <c r="AI161" s="70">
        <f>IF(ISBLANK(AJ161),"",LARGE(AI159:AI160,1)+1)</f>
        <v>2</v>
      </c>
      <c r="AJ161" s="96" t="s">
        <v>99</v>
      </c>
      <c r="AK161" s="61"/>
      <c r="AL161" s="61"/>
      <c r="AM161" s="61"/>
      <c r="AN161" s="61"/>
      <c r="AO161" s="61"/>
      <c r="AP161" s="61"/>
      <c r="AQ161" s="61"/>
      <c r="AR161" s="61"/>
      <c r="AS161" s="85"/>
      <c r="AT161" s="85"/>
      <c r="AU161" s="85"/>
      <c r="AV161" s="97" t="s">
        <v>88</v>
      </c>
      <c r="AW161" s="66">
        <v>2.0833333333333332E-2</v>
      </c>
      <c r="AX161" s="19"/>
      <c r="AY161" s="19"/>
      <c r="AZ161" s="1068">
        <v>133</v>
      </c>
      <c r="BA161" s="1069"/>
      <c r="BB161" s="1282" t="str">
        <f t="shared" si="51"/>
        <v/>
      </c>
      <c r="BC161" s="1283" t="str" cm="1">
        <f t="array" ref="BC161">IF(BJ161="","",IFERROR(_xlfn.TEXTJOIN(" • ",TRUE,_xlfn.UNIQUE(_xlfn._xlws.FILTER("⚠ "&amp;BQ29:BQ489,(BO29:BO489&lt;&gt;"")*ISNUMBER(SEARCH(" "&amp;BO29:BO489&amp;" "," "&amp;BJ161&amp;" "))))),""))</f>
        <v/>
      </c>
      <c r="BD161" s="1070" t="str">
        <f t="shared" si="58"/>
        <v>octopus</v>
      </c>
      <c r="BE161" s="1070" t="str">
        <f t="shared" si="59"/>
        <v>⚠ Mollusques</v>
      </c>
      <c r="BF161" s="1070" t="str">
        <f t="shared" si="60"/>
        <v/>
      </c>
      <c r="BG161" s="1070" t="str">
        <f t="shared" si="52"/>
        <v/>
      </c>
      <c r="BH161" s="1070" t="str">
        <f t="shared" si="53"/>
        <v/>
      </c>
      <c r="BI161" s="1070" t="str">
        <f t="shared" si="61"/>
        <v/>
      </c>
      <c r="BJ161" s="1070" t="str">
        <f t="shared" si="54"/>
        <v/>
      </c>
      <c r="BK161" s="1070" t="str">
        <f t="shared" si="62"/>
        <v>octopus</v>
      </c>
      <c r="BL161" s="1070" t="str">
        <f t="shared" si="55"/>
        <v>octopus</v>
      </c>
      <c r="BM161" s="1070" t="str">
        <f t="shared" si="56"/>
        <v>octopus</v>
      </c>
      <c r="BN161" s="1071" t="s">
        <v>1035</v>
      </c>
      <c r="BO161" s="1072" t="str">
        <f t="shared" si="57"/>
        <v>octopus</v>
      </c>
      <c r="BP161" s="1073" t="s">
        <v>744</v>
      </c>
      <c r="BQ161" s="1074" t="s">
        <v>598</v>
      </c>
      <c r="BR161" s="775" t="s">
        <v>657</v>
      </c>
      <c r="BZ161" s="1014"/>
      <c r="CA161" s="1014"/>
      <c r="CB161" s="1014"/>
      <c r="CC161" s="1014"/>
      <c r="CD161" s="1014"/>
      <c r="CE161" s="9">
        <v>1</v>
      </c>
    </row>
    <row r="162" spans="2:83" ht="21" customHeight="1">
      <c r="B162" s="1189"/>
      <c r="C162" s="85"/>
      <c r="D162" s="85"/>
      <c r="E162" s="85"/>
      <c r="F162" s="85"/>
      <c r="G162" s="85"/>
      <c r="H162" s="85"/>
      <c r="J162" s="1838"/>
      <c r="K162" s="1151" t="str">
        <f>IF(UPPER(TRIM(K45))="X",K166,K160)</f>
        <v/>
      </c>
      <c r="L162" s="1143" t="str" cm="1">
        <f t="array" ref="L162">IF(ROW()=ROW(L159),K162,INDEX(M159:M172,ROW()-ROW(L159)))</f>
        <v/>
      </c>
      <c r="M162" s="1144" t="str">
        <f>IF(OR(L162="",K161="",K161&lt;=0,N162=""),"",TRIM(MID(L162,LEN(N162)+1+IF(MID(L162,LEN(N162)+1,1)=" ",1,0),99999)))</f>
        <v/>
      </c>
      <c r="N162" s="1143" t="str">
        <f>IF(OR(O162="",O162=0,O162="0"),"",IF(LEN(O162)&lt;=K161,O162,IF(LEN(SUBSTITUTE(P162," ",""))=K161+1,LEFT(O162,K161),LEFT(O162,FIND("§",SUBSTITUTE(P162," ","§",LEN(P162)-LEN(SUBSTITUTE(P162," ",""))))-1))))</f>
        <v/>
      </c>
      <c r="O162" s="1143" t="str">
        <f t="shared" si="50"/>
        <v/>
      </c>
      <c r="P162" s="1143" t="str">
        <f>IF(OR(O162="",O162=0,O162="0"),"",LEFT(O162,K161+1))</f>
        <v/>
      </c>
      <c r="Q162" s="1143"/>
      <c r="R162" s="1186"/>
      <c r="S162" s="1147" t="str">
        <f>IF(LEN(TRIM(T162))&gt;0,MAX(S46:S161)+1,"")</f>
        <v/>
      </c>
      <c r="T162" s="1148"/>
      <c r="U162" s="1186"/>
      <c r="V162" s="1186"/>
      <c r="X162" s="742"/>
      <c r="Y162" s="742"/>
      <c r="Z162" s="742"/>
      <c r="AA162" s="742"/>
      <c r="AB162" s="742"/>
      <c r="AC162" s="742"/>
      <c r="AD162" s="742"/>
      <c r="AE162" s="742"/>
      <c r="AF162" s="742"/>
      <c r="AG162" s="787"/>
      <c r="AH162" s="787"/>
      <c r="AI162" s="70" t="str">
        <f>IF(ISBLANK(AJ162),"",LARGE(AI159:AI161,1)+1)</f>
        <v/>
      </c>
      <c r="AJ162" s="96"/>
      <c r="AK162" s="61"/>
      <c r="AL162" s="61"/>
      <c r="AM162" s="61"/>
      <c r="AN162" s="61"/>
      <c r="AO162" s="61"/>
      <c r="AP162" s="61"/>
      <c r="AQ162" s="61"/>
      <c r="AR162" s="61"/>
      <c r="AS162" s="85"/>
      <c r="AT162" s="85"/>
      <c r="AU162" s="85"/>
      <c r="AV162" s="67" t="s">
        <v>89</v>
      </c>
      <c r="AW162" s="68">
        <f>AW159+AW160+AW161</f>
        <v>3.4722222222222224E-2</v>
      </c>
      <c r="AX162" s="19"/>
      <c r="AY162" s="19"/>
      <c r="AZ162" s="1068">
        <v>134</v>
      </c>
      <c r="BA162" s="1069"/>
      <c r="BB162" s="1282" t="str">
        <f t="shared" si="51"/>
        <v/>
      </c>
      <c r="BC162" s="1283" t="str" cm="1">
        <f t="array" ref="BC162">IF(BJ162="","",IFERROR(_xlfn.TEXTJOIN(" • ",TRUE,_xlfn.UNIQUE(_xlfn._xlws.FILTER("⚠ "&amp;BQ29:BQ489,(BO29:BO489&lt;&gt;"")*ISNUMBER(SEARCH(" "&amp;BO29:BO489&amp;" "," "&amp;BJ162&amp;" "))))),""))</f>
        <v/>
      </c>
      <c r="BD162" s="1070" t="str">
        <f t="shared" si="58"/>
        <v>oyster</v>
      </c>
      <c r="BE162" s="1070" t="str">
        <f t="shared" si="59"/>
        <v>⚠ Mollusques</v>
      </c>
      <c r="BF162" s="1070" t="str">
        <f t="shared" si="60"/>
        <v/>
      </c>
      <c r="BG162" s="1070" t="str">
        <f t="shared" si="52"/>
        <v/>
      </c>
      <c r="BH162" s="1070" t="str">
        <f t="shared" si="53"/>
        <v/>
      </c>
      <c r="BI162" s="1070" t="str">
        <f t="shared" si="61"/>
        <v/>
      </c>
      <c r="BJ162" s="1070" t="str">
        <f t="shared" si="54"/>
        <v/>
      </c>
      <c r="BK162" s="1070" t="str">
        <f t="shared" si="62"/>
        <v>oyster</v>
      </c>
      <c r="BL162" s="1070" t="str">
        <f t="shared" si="55"/>
        <v>oyster</v>
      </c>
      <c r="BM162" s="1070" t="str">
        <f t="shared" si="56"/>
        <v>oyster</v>
      </c>
      <c r="BN162" s="1071" t="s">
        <v>1036</v>
      </c>
      <c r="BO162" s="1072" t="str">
        <f t="shared" si="57"/>
        <v>oyster</v>
      </c>
      <c r="BP162" s="1073" t="s">
        <v>744</v>
      </c>
      <c r="BQ162" s="1074" t="s">
        <v>598</v>
      </c>
      <c r="BR162" s="775" t="s">
        <v>657</v>
      </c>
      <c r="BZ162" s="1014"/>
      <c r="CA162" s="1014"/>
      <c r="CB162" s="1014"/>
      <c r="CC162" s="1014"/>
      <c r="CD162" s="1014"/>
      <c r="CE162" s="9">
        <v>1</v>
      </c>
    </row>
    <row r="163" spans="2:83" ht="21" customHeight="1">
      <c r="B163" s="1190" t="s">
        <v>1037</v>
      </c>
      <c r="C163" s="85"/>
      <c r="D163" s="85"/>
      <c r="E163" s="85"/>
      <c r="F163" s="85"/>
      <c r="G163" s="85"/>
      <c r="H163" s="85"/>
      <c r="J163" s="1838"/>
      <c r="K163" s="1155" t="str">
        <f>TRIM(SUBSTITUTE(SUBSTITUTE(SUBSTITUTE(SUBSTITUTE(SUBSTITUTE(SUBSTITUTE(SUBSTITUTE(SUBSTITUTE(SUBSTITUTE(SUBSTITUTE(K160,","," "),";"," "),":"," "),"!"," "),"?"," "),"…"," "),"»"," "),"«"," "),"/"," "),"."," "))</f>
        <v/>
      </c>
      <c r="L163" s="1143" t="str" cm="1">
        <f t="array" ref="L163">IF(ROW()=ROW(L159),K162,INDEX(M159:M172,ROW()-ROW(L159)))</f>
        <v/>
      </c>
      <c r="M163" s="1144" t="str">
        <f>IF(OR(L163="",K161="",K161&lt;=0,N163=""),"",TRIM(MID(L163,LEN(N163)+1+IF(MID(L163,LEN(N163)+1,1)=" ",1,0),99999)))</f>
        <v/>
      </c>
      <c r="N163" s="1143" t="str">
        <f>IF(OR(O163="",O163=0,O163="0"),"",IF(LEN(O163)&lt;=K161,O163,IF(LEN(SUBSTITUTE(P163," ",""))=K161+1,LEFT(O163,K161),LEFT(O163,FIND("§",SUBSTITUTE(P163," ","§",LEN(P163)-LEN(SUBSTITUTE(P163," ",""))))-1))))</f>
        <v/>
      </c>
      <c r="O163" s="1143" t="str">
        <f t="shared" si="50"/>
        <v/>
      </c>
      <c r="P163" s="1143" t="str">
        <f>IF(OR(O163="",O163=0,O163="0"),"",LEFT(O163,K161+1))</f>
        <v/>
      </c>
      <c r="Q163" s="1143"/>
      <c r="R163" s="1186"/>
      <c r="S163" s="1147" t="str">
        <f>IF(LEN(TRIM(T163))&gt;0,MAX(S46:S162)+1,"")</f>
        <v/>
      </c>
      <c r="T163" s="1148"/>
      <c r="U163" s="1186"/>
      <c r="V163" s="1186"/>
      <c r="X163" s="742"/>
      <c r="Y163" s="742"/>
      <c r="Z163" s="742"/>
      <c r="AA163" s="742"/>
      <c r="AB163" s="742"/>
      <c r="AC163" s="742"/>
      <c r="AD163" s="742"/>
      <c r="AE163" s="742"/>
      <c r="AF163" s="742"/>
      <c r="AG163" s="787"/>
      <c r="AH163" s="787"/>
      <c r="AI163" s="70" t="str">
        <f>IF(ISBLANK(AJ163),"",LARGE(AI159:AI162,1)+1)</f>
        <v/>
      </c>
      <c r="AJ163" s="96"/>
      <c r="AK163" s="61"/>
      <c r="AL163" s="61"/>
      <c r="AM163" s="61"/>
      <c r="AN163" s="61"/>
      <c r="AO163" s="61"/>
      <c r="AP163" s="61"/>
      <c r="AQ163" s="61"/>
      <c r="AR163" s="61"/>
      <c r="AS163" s="826" t="s">
        <v>119</v>
      </c>
      <c r="AT163" s="552"/>
      <c r="AU163" s="552"/>
      <c r="AV163" s="552"/>
      <c r="AW163" s="98"/>
      <c r="AX163" s="19"/>
      <c r="AY163" s="19"/>
      <c r="AZ163" s="1068">
        <v>135</v>
      </c>
      <c r="BA163" s="1069"/>
      <c r="BB163" s="1282" t="str">
        <f t="shared" si="51"/>
        <v/>
      </c>
      <c r="BC163" s="1283" t="str" cm="1">
        <f t="array" ref="BC163">IF(BJ163="","",IFERROR(_xlfn.TEXTJOIN(" • ",TRUE,_xlfn.UNIQUE(_xlfn._xlws.FILTER("⚠ "&amp;BQ29:BQ489,(BO29:BO489&lt;&gt;"")*ISNUMBER(SEARCH(" "&amp;BO29:BO489&amp;" "," "&amp;BJ163&amp;" "))))),""))</f>
        <v/>
      </c>
      <c r="BD163" s="1070" t="str">
        <f t="shared" si="58"/>
        <v>oysters</v>
      </c>
      <c r="BE163" s="1070" t="str">
        <f t="shared" si="59"/>
        <v>⚠ Mollusques</v>
      </c>
      <c r="BF163" s="1070" t="str">
        <f t="shared" si="60"/>
        <v/>
      </c>
      <c r="BG163" s="1070" t="str">
        <f t="shared" si="52"/>
        <v/>
      </c>
      <c r="BH163" s="1070" t="str">
        <f t="shared" si="53"/>
        <v/>
      </c>
      <c r="BI163" s="1070" t="str">
        <f t="shared" si="61"/>
        <v/>
      </c>
      <c r="BJ163" s="1070" t="str">
        <f t="shared" si="54"/>
        <v/>
      </c>
      <c r="BK163" s="1070" t="str">
        <f t="shared" si="62"/>
        <v>oysters</v>
      </c>
      <c r="BL163" s="1070" t="str">
        <f t="shared" si="55"/>
        <v>oysters</v>
      </c>
      <c r="BM163" s="1070" t="str">
        <f t="shared" si="56"/>
        <v>oysters</v>
      </c>
      <c r="BN163" s="1071" t="s">
        <v>1038</v>
      </c>
      <c r="BO163" s="1072" t="str">
        <f t="shared" si="57"/>
        <v>oysters</v>
      </c>
      <c r="BP163" s="1073" t="s">
        <v>744</v>
      </c>
      <c r="BQ163" s="1074" t="s">
        <v>598</v>
      </c>
      <c r="BR163" s="775" t="s">
        <v>657</v>
      </c>
      <c r="BZ163" s="1014"/>
      <c r="CA163" s="1014"/>
      <c r="CB163" s="1014"/>
      <c r="CC163" s="1014"/>
      <c r="CD163" s="1014"/>
      <c r="CE163" s="9">
        <v>1</v>
      </c>
    </row>
    <row r="164" spans="2:83" ht="21" customHeight="1">
      <c r="B164" s="1189" t="s">
        <v>1039</v>
      </c>
      <c r="C164" s="85"/>
      <c r="D164" s="85"/>
      <c r="E164" s="85"/>
      <c r="F164" s="85"/>
      <c r="G164" s="85"/>
      <c r="H164" s="85"/>
      <c r="J164" s="1838"/>
      <c r="K164" s="1143" t="str">
        <f>TRIM(SUBSTITUTE(SUBSTITUTE(SUBSTITUTE(SUBSTITUTE(SUBSTITUTE(SUBSTITUTE(SUBSTITUTE(SUBSTITUTE(K163,"("," "),")"," "),CHAR(34)," "),"-"," "),"_"," "),"&lt;"," "),"&gt;"," "),"="," "))</f>
        <v/>
      </c>
      <c r="L164" s="1143" t="str" cm="1">
        <f t="array" ref="L164">IF(ROW()=ROW(L159),K162,INDEX(M159:M172,ROW()-ROW(L159)))</f>
        <v/>
      </c>
      <c r="M164" s="1144" t="str">
        <f>IF(OR(L164="",K161="",K161&lt;=0,N164=""),"",TRIM(MID(L164,LEN(N164)+1+IF(MID(L164,LEN(N164)+1,1)=" ",1,0),99999)))</f>
        <v/>
      </c>
      <c r="N164" s="1143" t="str">
        <f>IF(OR(O164="",O164=0,O164="0"),"",IF(LEN(O164)&lt;=K161,O164,IF(LEN(SUBSTITUTE(P164," ",""))=K161+1,LEFT(O164,K161),LEFT(O164,FIND("§",SUBSTITUTE(P164," ","§",LEN(P164)-LEN(SUBSTITUTE(P164," ",""))))-1))))</f>
        <v/>
      </c>
      <c r="O164" s="1143" t="str">
        <f t="shared" si="50"/>
        <v/>
      </c>
      <c r="P164" s="1143" t="str">
        <f>IF(OR(O164="",O164=0,O164="0"),"",LEFT(O164,K161+1))</f>
        <v/>
      </c>
      <c r="Q164" s="1143"/>
      <c r="R164" s="1186"/>
      <c r="S164" s="1147" t="str">
        <f>IF(LEN(TRIM(T164))&gt;0,MAX(S46:S163)+1,"")</f>
        <v/>
      </c>
      <c r="T164" s="1148"/>
      <c r="U164" s="1186"/>
      <c r="V164" s="1186"/>
      <c r="X164" s="742"/>
      <c r="Y164" s="742"/>
      <c r="Z164" s="742"/>
      <c r="AA164" s="742"/>
      <c r="AB164" s="742"/>
      <c r="AC164" s="742"/>
      <c r="AD164" s="742"/>
      <c r="AE164" s="742"/>
      <c r="AF164" s="742"/>
      <c r="AG164" s="787"/>
      <c r="AH164" s="787"/>
      <c r="AI164" s="70" t="str">
        <f>IF(ISBLANK(AJ164),"",LARGE(AI159:AI163,1)+1)</f>
        <v/>
      </c>
      <c r="AJ164" s="96"/>
      <c r="AK164" s="61"/>
      <c r="AL164" s="61"/>
      <c r="AM164" s="61"/>
      <c r="AN164" s="61"/>
      <c r="AO164" s="61"/>
      <c r="AP164" s="61"/>
      <c r="AQ164" s="61"/>
      <c r="AR164" s="61"/>
      <c r="AS164" s="636" t="s">
        <v>120</v>
      </c>
      <c r="AT164" s="19"/>
      <c r="AU164" s="19"/>
      <c r="AV164" s="901" t="s">
        <v>121</v>
      </c>
      <c r="AW164" s="26">
        <f>AS167*AS165</f>
        <v>225</v>
      </c>
      <c r="AX164" s="19"/>
      <c r="AY164" s="19"/>
      <c r="AZ164" s="1068">
        <v>136</v>
      </c>
      <c r="BA164" s="1069"/>
      <c r="BB164" s="1282" t="str">
        <f t="shared" si="51"/>
        <v/>
      </c>
      <c r="BC164" s="1283" t="str" cm="1">
        <f t="array" ref="BC164">IF(BJ164="","",IFERROR(_xlfn.TEXTJOIN(" • ",TRUE,_xlfn.UNIQUE(_xlfn._xlws.FILTER("⚠ "&amp;BQ29:BQ489,(BO29:BO489&lt;&gt;"")*ISNUMBER(SEARCH(" "&amp;BO29:BO489&amp;" "," "&amp;BJ164&amp;" "))))),""))</f>
        <v/>
      </c>
      <c r="BD164" s="1070" t="str">
        <f t="shared" si="58"/>
        <v>palourde</v>
      </c>
      <c r="BE164" s="1070" t="str">
        <f t="shared" si="59"/>
        <v>⚠ Mollusques</v>
      </c>
      <c r="BF164" s="1070" t="str">
        <f t="shared" si="60"/>
        <v/>
      </c>
      <c r="BG164" s="1070" t="str">
        <f t="shared" si="52"/>
        <v/>
      </c>
      <c r="BH164" s="1070" t="str">
        <f t="shared" si="53"/>
        <v/>
      </c>
      <c r="BI164" s="1070" t="str">
        <f t="shared" si="61"/>
        <v/>
      </c>
      <c r="BJ164" s="1070" t="str">
        <f t="shared" si="54"/>
        <v/>
      </c>
      <c r="BK164" s="1070" t="str">
        <f t="shared" si="62"/>
        <v>palourde</v>
      </c>
      <c r="BL164" s="1070" t="str">
        <f t="shared" si="55"/>
        <v>palourde</v>
      </c>
      <c r="BM164" s="1070" t="str">
        <f t="shared" si="56"/>
        <v>palourde</v>
      </c>
      <c r="BN164" s="1071" t="s">
        <v>1040</v>
      </c>
      <c r="BO164" s="1072" t="str">
        <f t="shared" si="57"/>
        <v>palourde</v>
      </c>
      <c r="BP164" s="1073" t="s">
        <v>744</v>
      </c>
      <c r="BQ164" s="1074" t="s">
        <v>598</v>
      </c>
      <c r="BR164" s="775" t="s">
        <v>657</v>
      </c>
      <c r="BZ164" s="1014"/>
      <c r="CA164" s="1014"/>
      <c r="CB164" s="1014"/>
      <c r="CC164" s="1014"/>
      <c r="CD164" s="1014"/>
      <c r="CE164" s="9">
        <v>1</v>
      </c>
    </row>
    <row r="165" spans="2:83" ht="21" customHeight="1">
      <c r="B165" s="1189"/>
      <c r="C165" s="85"/>
      <c r="D165" s="85"/>
      <c r="E165" s="85"/>
      <c r="F165" s="85"/>
      <c r="G165" s="85"/>
      <c r="H165" s="85"/>
      <c r="J165" s="1838"/>
      <c r="K165" s="1151" t="str">
        <f>TRIM(SUBSTITUTE(SUBSTITUTE(SUBSTITUTE(SUBSTITUTE(K164,"►"," "),"▼"," "),"▲"," "),"◄"," "))</f>
        <v/>
      </c>
      <c r="L165" s="1143" t="str" cm="1">
        <f t="array" ref="L165">IF(ROW()=ROW(L159),K162,INDEX(M159:M172,ROW()-ROW(L159)))</f>
        <v/>
      </c>
      <c r="M165" s="1144" t="str">
        <f>IF(OR(L165="",K161="",K161&lt;=0,N165=""),"",TRIM(MID(L165,LEN(N165)+1+IF(MID(L165,LEN(N165)+1,1)=" ",1,0),99999)))</f>
        <v/>
      </c>
      <c r="N165" s="1143" t="str">
        <f>IF(OR(O165="",O165=0,O165="0"),"",IF(LEN(O165)&lt;=K161,O165,IF(LEN(SUBSTITUTE(P165," ",""))=K161+1,LEFT(O165,K161),LEFT(O165,FIND("§",SUBSTITUTE(P165," ","§",LEN(P165)-LEN(SUBSTITUTE(P165," ",""))))-1))))</f>
        <v/>
      </c>
      <c r="O165" s="1143" t="str">
        <f t="shared" si="50"/>
        <v/>
      </c>
      <c r="P165" s="1143" t="str">
        <f>IF(OR(O165="",O165=0,O165="0"),"",LEFT(O165,K161+1))</f>
        <v/>
      </c>
      <c r="Q165" s="1143"/>
      <c r="R165" s="1186"/>
      <c r="S165" s="1147" t="str">
        <f>IF(LEN(TRIM(T165))&gt;0,MAX(S46:S164)+1,"")</f>
        <v/>
      </c>
      <c r="T165" s="1148"/>
      <c r="U165" s="1186"/>
      <c r="V165" s="1186"/>
      <c r="X165" s="742"/>
      <c r="Y165" s="742"/>
      <c r="Z165" s="742"/>
      <c r="AA165" s="742"/>
      <c r="AB165" s="742"/>
      <c r="AC165" s="742"/>
      <c r="AD165" s="742"/>
      <c r="AE165" s="742"/>
      <c r="AF165" s="742"/>
      <c r="AG165" s="787"/>
      <c r="AH165" s="787"/>
      <c r="AI165" s="70" t="str">
        <f>IF(ISBLANK(AJ165),"",LARGE(AI159:AI164,1)+1)</f>
        <v/>
      </c>
      <c r="AJ165" s="96"/>
      <c r="AK165" s="61"/>
      <c r="AL165" s="61"/>
      <c r="AM165" s="61"/>
      <c r="AN165" s="61"/>
      <c r="AO165" s="61"/>
      <c r="AP165" s="61"/>
      <c r="AQ165" s="61"/>
      <c r="AR165" s="61"/>
      <c r="AS165" s="827">
        <v>150</v>
      </c>
      <c r="AT165" s="100" t="s">
        <v>122</v>
      </c>
      <c r="AU165" s="100"/>
      <c r="AV165" s="101" t="s">
        <v>123</v>
      </c>
      <c r="AW165" s="102"/>
      <c r="AX165" s="19"/>
      <c r="AY165" s="19"/>
      <c r="AZ165" s="1068">
        <v>137</v>
      </c>
      <c r="BA165" s="1069"/>
      <c r="BB165" s="1282" t="str">
        <f t="shared" si="51"/>
        <v/>
      </c>
      <c r="BC165" s="1283" t="str" cm="1">
        <f t="array" ref="BC165">IF(BJ165="","",IFERROR(_xlfn.TEXTJOIN(" • ",TRUE,_xlfn.UNIQUE(_xlfn._xlws.FILTER("⚠ "&amp;BQ29:BQ489,(BO29:BO489&lt;&gt;"")*ISNUMBER(SEARCH(" "&amp;BO29:BO489&amp;" "," "&amp;BJ165&amp;" "))))),""))</f>
        <v/>
      </c>
      <c r="BD165" s="1070" t="str">
        <f t="shared" si="58"/>
        <v>palourdes</v>
      </c>
      <c r="BE165" s="1070" t="str">
        <f t="shared" si="59"/>
        <v>⚠ Mollusques</v>
      </c>
      <c r="BF165" s="1070" t="str">
        <f t="shared" si="60"/>
        <v/>
      </c>
      <c r="BG165" s="1070" t="str">
        <f t="shared" si="52"/>
        <v/>
      </c>
      <c r="BH165" s="1070" t="str">
        <f t="shared" si="53"/>
        <v/>
      </c>
      <c r="BI165" s="1070" t="str">
        <f t="shared" si="61"/>
        <v/>
      </c>
      <c r="BJ165" s="1070" t="str">
        <f t="shared" si="54"/>
        <v/>
      </c>
      <c r="BK165" s="1070" t="str">
        <f t="shared" si="62"/>
        <v>palourdes</v>
      </c>
      <c r="BL165" s="1070" t="str">
        <f t="shared" si="55"/>
        <v>palourdes</v>
      </c>
      <c r="BM165" s="1070" t="str">
        <f t="shared" si="56"/>
        <v>palourdes</v>
      </c>
      <c r="BN165" s="1071" t="s">
        <v>1041</v>
      </c>
      <c r="BO165" s="1072" t="str">
        <f t="shared" si="57"/>
        <v>palourdes</v>
      </c>
      <c r="BP165" s="1073" t="s">
        <v>744</v>
      </c>
      <c r="BQ165" s="1074" t="s">
        <v>598</v>
      </c>
      <c r="BR165" s="775" t="s">
        <v>657</v>
      </c>
      <c r="BZ165" s="1014"/>
      <c r="CA165" s="1014"/>
      <c r="CB165" s="1014"/>
      <c r="CC165" s="1014"/>
      <c r="CD165" s="1014"/>
      <c r="CE165" s="9">
        <v>1</v>
      </c>
    </row>
    <row r="166" spans="2:83" ht="21" customHeight="1">
      <c r="B166" s="1190" t="s">
        <v>1042</v>
      </c>
      <c r="C166" s="85"/>
      <c r="D166" s="85"/>
      <c r="E166" s="85"/>
      <c r="F166" s="85"/>
      <c r="G166" s="85"/>
      <c r="H166" s="85"/>
      <c r="J166" s="1838"/>
      <c r="K166" s="1151" t="str">
        <f>TRIM(SUBSTITUTE(SUBSTITUTE(K165,"“"," "),"”"," "))</f>
        <v/>
      </c>
      <c r="L166" s="1143" t="str" cm="1">
        <f t="array" ref="L166">IF(ROW()=ROW(L159),K162,INDEX(M159:M172,ROW()-ROW(L159)))</f>
        <v/>
      </c>
      <c r="M166" s="1144" t="str">
        <f>IF(OR(L166="",K161="",K161&lt;=0,N166=""),"",TRIM(MID(L166,LEN(N166)+1+IF(MID(L166,LEN(N166)+1,1)=" ",1,0),99999)))</f>
        <v/>
      </c>
      <c r="N166" s="1143" t="str">
        <f>IF(OR(O166="",O166=0,O166="0"),"",IF(LEN(O166)&lt;=K161,O166,IF(LEN(SUBSTITUTE(P166," ",""))=K161+1,LEFT(O166,K161),LEFT(O166,FIND("§",SUBSTITUTE(P166," ","§",LEN(P166)-LEN(SUBSTITUTE(P166," ",""))))-1))))</f>
        <v/>
      </c>
      <c r="O166" s="1143" t="str">
        <f t="shared" si="50"/>
        <v/>
      </c>
      <c r="P166" s="1143" t="str">
        <f>IF(OR(O166="",O166=0,O166="0"),"",LEFT(O166,K161+1))</f>
        <v/>
      </c>
      <c r="Q166" s="1143"/>
      <c r="R166" s="1186"/>
      <c r="S166" s="1147" t="str">
        <f>IF(LEN(TRIM(T166))&gt;0,MAX(S46:S165)+1,"")</f>
        <v/>
      </c>
      <c r="T166" s="1148"/>
      <c r="U166" s="1186"/>
      <c r="V166" s="1186"/>
      <c r="X166" s="742"/>
      <c r="Y166" s="742"/>
      <c r="Z166" s="742"/>
      <c r="AA166" s="742"/>
      <c r="AB166" s="742"/>
      <c r="AC166" s="742"/>
      <c r="AD166" s="742"/>
      <c r="AE166" s="742"/>
      <c r="AF166" s="742"/>
      <c r="AG166" s="787"/>
      <c r="AH166" s="787"/>
      <c r="AI166" s="70" t="str">
        <f>IF(ISBLANK(AJ166),"",LARGE(AI159:AI165,1)+1)</f>
        <v/>
      </c>
      <c r="AJ166" s="96"/>
      <c r="AK166" s="61"/>
      <c r="AL166" s="61"/>
      <c r="AM166" s="61"/>
      <c r="AN166" s="61"/>
      <c r="AO166" s="61"/>
      <c r="AP166" s="61"/>
      <c r="AQ166" s="61"/>
      <c r="AR166" s="61"/>
      <c r="AS166" s="828" t="s">
        <v>124</v>
      </c>
      <c r="AT166" s="103" t="s">
        <v>125</v>
      </c>
      <c r="AU166" s="103"/>
      <c r="AV166" s="103"/>
      <c r="AW166" s="104"/>
      <c r="AX166" s="19"/>
      <c r="AY166" s="19"/>
      <c r="AZ166" s="1068">
        <v>138</v>
      </c>
      <c r="BA166" s="1069"/>
      <c r="BB166" s="1282" t="str">
        <f t="shared" si="51"/>
        <v/>
      </c>
      <c r="BC166" s="1283" t="str" cm="1">
        <f t="array" ref="BC166">IF(BJ166="","",IFERROR(_xlfn.TEXTJOIN(" • ",TRUE,_xlfn.UNIQUE(_xlfn._xlws.FILTER("⚠ "&amp;BQ29:BQ489,(BO29:BO489&lt;&gt;"")*ISNUMBER(SEARCH(" "&amp;BO29:BO489&amp;" "," "&amp;BJ166&amp;" "))))),""))</f>
        <v/>
      </c>
      <c r="BD166" s="1070" t="str">
        <f t="shared" si="58"/>
        <v>petoncle</v>
      </c>
      <c r="BE166" s="1070" t="str">
        <f t="shared" si="59"/>
        <v>⚠ Mollusques</v>
      </c>
      <c r="BF166" s="1070" t="str">
        <f t="shared" si="60"/>
        <v/>
      </c>
      <c r="BG166" s="1070" t="str">
        <f t="shared" si="52"/>
        <v/>
      </c>
      <c r="BH166" s="1070" t="str">
        <f t="shared" si="53"/>
        <v/>
      </c>
      <c r="BI166" s="1070" t="str">
        <f t="shared" si="61"/>
        <v/>
      </c>
      <c r="BJ166" s="1070" t="str">
        <f t="shared" si="54"/>
        <v/>
      </c>
      <c r="BK166" s="1070" t="str">
        <f t="shared" si="62"/>
        <v>pétoncle</v>
      </c>
      <c r="BL166" s="1070" t="str">
        <f t="shared" si="55"/>
        <v>petoncle</v>
      </c>
      <c r="BM166" s="1070" t="str">
        <f t="shared" si="56"/>
        <v>petoncle</v>
      </c>
      <c r="BN166" s="1071" t="s">
        <v>1043</v>
      </c>
      <c r="BO166" s="1072" t="str">
        <f t="shared" si="57"/>
        <v>pétoncle</v>
      </c>
      <c r="BP166" s="1073" t="s">
        <v>744</v>
      </c>
      <c r="BQ166" s="1074" t="s">
        <v>598</v>
      </c>
      <c r="BR166" s="775" t="s">
        <v>657</v>
      </c>
      <c r="BZ166" s="1014"/>
      <c r="CA166" s="1014"/>
      <c r="CB166" s="1014"/>
      <c r="CC166" s="1014"/>
      <c r="CD166" s="1014"/>
      <c r="CE166" s="9">
        <v>1</v>
      </c>
    </row>
    <row r="167" spans="2:83" ht="21" customHeight="1">
      <c r="B167" s="1189" t="s">
        <v>1044</v>
      </c>
      <c r="C167" s="85"/>
      <c r="D167" s="85"/>
      <c r="E167" s="85"/>
      <c r="F167" s="85"/>
      <c r="G167" s="85"/>
      <c r="H167" s="85"/>
      <c r="J167" s="1838"/>
      <c r="K167" s="1151"/>
      <c r="L167" s="1143" t="str" cm="1">
        <f t="array" ref="L167">IF(ROW()=ROW(L159),K162,INDEX(M159:M172,ROW()-ROW(L159)))</f>
        <v/>
      </c>
      <c r="M167" s="1144" t="str">
        <f>IF(OR(L167="",K161="",K161&lt;=0,N167=""),"",TRIM(MID(L167,LEN(N167)+1+IF(MID(L167,LEN(N167)+1,1)=" ",1,0),99999)))</f>
        <v/>
      </c>
      <c r="N167" s="1143" t="str">
        <f>IF(OR(O167="",O167=0,O167="0"),"",IF(LEN(O167)&lt;=K161,O167,IF(LEN(SUBSTITUTE(P167," ",""))=K161+1,LEFT(O167,K161),LEFT(O167,FIND("§",SUBSTITUTE(P167," ","§",LEN(P167)-LEN(SUBSTITUTE(P167," ",""))))-1))))</f>
        <v/>
      </c>
      <c r="O167" s="1143" t="str">
        <f t="shared" si="50"/>
        <v/>
      </c>
      <c r="P167" s="1143" t="str">
        <f>IF(OR(O167="",O167=0,O167="0"),"",LEFT(O167,K161+1))</f>
        <v/>
      </c>
      <c r="Q167" s="1143"/>
      <c r="R167" s="1186"/>
      <c r="S167" s="1147" t="str">
        <f>IF(LEN(TRIM(T167))&gt;0,MAX(S46:S166)+1,"")</f>
        <v/>
      </c>
      <c r="T167" s="1148"/>
      <c r="U167" s="1186"/>
      <c r="V167" s="1186"/>
      <c r="X167" s="742"/>
      <c r="Y167" s="742"/>
      <c r="Z167" s="742"/>
      <c r="AA167" s="742"/>
      <c r="AB167" s="742"/>
      <c r="AC167" s="742"/>
      <c r="AD167" s="742"/>
      <c r="AE167" s="742"/>
      <c r="AF167" s="742"/>
      <c r="AG167" s="787"/>
      <c r="AH167" s="787"/>
      <c r="AI167" s="70" t="str">
        <f>IF(ISBLANK(AJ167),"",LARGE(AI159:AI166,1)+1)</f>
        <v/>
      </c>
      <c r="AJ167" s="96"/>
      <c r="AK167" s="61"/>
      <c r="AL167" s="61"/>
      <c r="AM167" s="61"/>
      <c r="AN167" s="61"/>
      <c r="AO167" s="61"/>
      <c r="AP167" s="61"/>
      <c r="AQ167" s="61"/>
      <c r="AR167" s="61"/>
      <c r="AS167" s="638">
        <v>1.5</v>
      </c>
      <c r="AT167" s="105" t="str">
        <f>"&lt; Nb de "&amp;AV165&amp;" par personne "</f>
        <v xml:space="preserve">&lt; Nb de tranches par personne </v>
      </c>
      <c r="AU167" s="105"/>
      <c r="AV167" s="106"/>
      <c r="AW167" s="107"/>
      <c r="AX167" s="19"/>
      <c r="AY167" s="19"/>
      <c r="AZ167" s="1068">
        <v>139</v>
      </c>
      <c r="BA167" s="1069"/>
      <c r="BB167" s="1282" t="str">
        <f t="shared" si="51"/>
        <v/>
      </c>
      <c r="BC167" s="1283" t="str" cm="1">
        <f t="array" ref="BC167">IF(BJ167="","",IFERROR(_xlfn.TEXTJOIN(" • ",TRUE,_xlfn.UNIQUE(_xlfn._xlws.FILTER("⚠ "&amp;BQ29:BQ489,(BO29:BO489&lt;&gt;"")*ISNUMBER(SEARCH(" "&amp;BO29:BO489&amp;" "," "&amp;BJ167&amp;" "))))),""))</f>
        <v/>
      </c>
      <c r="BD167" s="1070" t="str">
        <f t="shared" si="58"/>
        <v>poulpe</v>
      </c>
      <c r="BE167" s="1070" t="str">
        <f t="shared" si="59"/>
        <v>⚠ Mollusques</v>
      </c>
      <c r="BF167" s="1070" t="str">
        <f t="shared" si="60"/>
        <v/>
      </c>
      <c r="BG167" s="1070" t="str">
        <f t="shared" si="52"/>
        <v/>
      </c>
      <c r="BH167" s="1070" t="str">
        <f t="shared" si="53"/>
        <v/>
      </c>
      <c r="BI167" s="1070" t="str">
        <f t="shared" si="61"/>
        <v/>
      </c>
      <c r="BJ167" s="1070" t="str">
        <f t="shared" si="54"/>
        <v/>
      </c>
      <c r="BK167" s="1070" t="str">
        <f t="shared" si="62"/>
        <v>poulpe</v>
      </c>
      <c r="BL167" s="1070" t="str">
        <f t="shared" si="55"/>
        <v>poulpe</v>
      </c>
      <c r="BM167" s="1070" t="str">
        <f t="shared" si="56"/>
        <v>poulpe</v>
      </c>
      <c r="BN167" s="1071" t="s">
        <v>1045</v>
      </c>
      <c r="BO167" s="1072" t="str">
        <f t="shared" si="57"/>
        <v>poulpe</v>
      </c>
      <c r="BP167" s="1073" t="s">
        <v>744</v>
      </c>
      <c r="BQ167" s="1074" t="s">
        <v>598</v>
      </c>
      <c r="BR167" s="775" t="s">
        <v>657</v>
      </c>
      <c r="BZ167" s="1014"/>
      <c r="CA167" s="1014"/>
      <c r="CB167" s="1014"/>
      <c r="CC167" s="1014"/>
      <c r="CD167" s="1014"/>
      <c r="CE167" s="9">
        <v>1</v>
      </c>
    </row>
    <row r="168" spans="2:83" ht="21" customHeight="1">
      <c r="B168" s="1189" t="s">
        <v>1046</v>
      </c>
      <c r="C168" s="85"/>
      <c r="D168" s="85"/>
      <c r="E168" s="85"/>
      <c r="F168" s="85"/>
      <c r="G168" s="85"/>
      <c r="H168" s="85"/>
      <c r="J168" s="1838"/>
      <c r="K168" s="1151"/>
      <c r="L168" s="1143" t="str" cm="1">
        <f t="array" ref="L168">IF(ROW()=ROW(L159),K162,INDEX(M159:M172,ROW()-ROW(L159)))</f>
        <v/>
      </c>
      <c r="M168" s="1144" t="str">
        <f>IF(OR(L168="",K161="",K161&lt;=0,N168=""),"",TRIM(MID(L168,LEN(N168)+1+IF(MID(L168,LEN(N168)+1,1)=" ",1,0),99999)))</f>
        <v/>
      </c>
      <c r="N168" s="1143" t="str">
        <f>IF(OR(O168="",O168=0,O168="0"),"",IF(LEN(O168)&lt;=K161,O168,IF(LEN(SUBSTITUTE(P168," ",""))=K161+1,LEFT(O168,K161),LEFT(O168,FIND("§",SUBSTITUTE(P168," ","§",LEN(P168)-LEN(SUBSTITUTE(P168," ",""))))-1))))</f>
        <v/>
      </c>
      <c r="O168" s="1143" t="str">
        <f t="shared" si="50"/>
        <v/>
      </c>
      <c r="P168" s="1143" t="str">
        <f>IF(OR(O168="",O168=0,O168="0"),"",LEFT(O168,K161+1))</f>
        <v/>
      </c>
      <c r="Q168" s="1143"/>
      <c r="R168" s="1186"/>
      <c r="S168" s="1147" t="str">
        <f>IF(LEN(TRIM(T168))&gt;0,MAX(S46:S167)+1,"")</f>
        <v/>
      </c>
      <c r="T168" s="1148"/>
      <c r="U168" s="1186"/>
      <c r="V168" s="1186"/>
      <c r="X168" s="742"/>
      <c r="Y168" s="742"/>
      <c r="Z168" s="742"/>
      <c r="AA168" s="742"/>
      <c r="AB168" s="742"/>
      <c r="AC168" s="742"/>
      <c r="AD168" s="742"/>
      <c r="AE168" s="742"/>
      <c r="AF168" s="742"/>
      <c r="AG168" s="787"/>
      <c r="AH168" s="787"/>
      <c r="AI168" s="70" t="str">
        <f>IF(ISBLANK(AJ168),"",LARGE(AI159:AI167,1)+1)</f>
        <v/>
      </c>
      <c r="AJ168" s="96"/>
      <c r="AK168" s="61"/>
      <c r="AL168" s="61"/>
      <c r="AM168" s="61"/>
      <c r="AN168" s="61"/>
      <c r="AO168" s="61"/>
      <c r="AP168" s="61"/>
      <c r="AQ168" s="61"/>
      <c r="AR168" s="61"/>
      <c r="AS168" s="639">
        <v>27</v>
      </c>
      <c r="AT168" s="105" t="str">
        <f>"&lt; Nb "&amp;AV165&amp;" dans 1 " &amp;AS166</f>
        <v>&lt; Nb tranches dans 1 Gastro 1/1</v>
      </c>
      <c r="AU168" s="105"/>
      <c r="AV168" s="108"/>
      <c r="AW168" s="26"/>
      <c r="AX168" s="19"/>
      <c r="AY168" s="19"/>
      <c r="AZ168" s="1068">
        <v>140</v>
      </c>
      <c r="BA168" s="1069"/>
      <c r="BB168" s="1282" t="str">
        <f t="shared" si="51"/>
        <v/>
      </c>
      <c r="BC168" s="1283" t="str" cm="1">
        <f t="array" ref="BC168">IF(BJ168="","",IFERROR(_xlfn.TEXTJOIN(" • ",TRUE,_xlfn.UNIQUE(_xlfn._xlws.FILTER("⚠ "&amp;BQ29:BQ489,(BO29:BO489&lt;&gt;"")*ISNUMBER(SEARCH(" "&amp;BO29:BO489&amp;" "," "&amp;BJ168&amp;" "))))),""))</f>
        <v/>
      </c>
      <c r="BD168" s="1070" t="str">
        <f t="shared" si="58"/>
        <v>scallop</v>
      </c>
      <c r="BE168" s="1070" t="str">
        <f t="shared" si="59"/>
        <v>⚠ Mollusques</v>
      </c>
      <c r="BF168" s="1070" t="str">
        <f t="shared" si="60"/>
        <v/>
      </c>
      <c r="BG168" s="1070" t="str">
        <f t="shared" si="52"/>
        <v/>
      </c>
      <c r="BH168" s="1070" t="str">
        <f t="shared" si="53"/>
        <v/>
      </c>
      <c r="BI168" s="1070" t="str">
        <f t="shared" si="61"/>
        <v/>
      </c>
      <c r="BJ168" s="1070" t="str">
        <f t="shared" si="54"/>
        <v/>
      </c>
      <c r="BK168" s="1070" t="str">
        <f t="shared" si="62"/>
        <v>scallop</v>
      </c>
      <c r="BL168" s="1070" t="str">
        <f t="shared" si="55"/>
        <v>scallop</v>
      </c>
      <c r="BM168" s="1070" t="str">
        <f t="shared" si="56"/>
        <v>scallop</v>
      </c>
      <c r="BN168" s="1071" t="s">
        <v>1047</v>
      </c>
      <c r="BO168" s="1072" t="str">
        <f t="shared" si="57"/>
        <v>scallop</v>
      </c>
      <c r="BP168" s="1073" t="s">
        <v>744</v>
      </c>
      <c r="BQ168" s="1074" t="s">
        <v>598</v>
      </c>
      <c r="BR168" s="775" t="s">
        <v>657</v>
      </c>
      <c r="BZ168" s="1014"/>
      <c r="CA168" s="1014"/>
      <c r="CB168" s="1014"/>
      <c r="CC168" s="1014"/>
      <c r="CD168" s="1014"/>
      <c r="CE168" s="9">
        <v>1</v>
      </c>
    </row>
    <row r="169" spans="2:83" ht="21" customHeight="1">
      <c r="B169" s="85"/>
      <c r="C169" s="85"/>
      <c r="D169" s="85"/>
      <c r="E169" s="85"/>
      <c r="F169" s="85"/>
      <c r="G169" s="85"/>
      <c r="H169" s="85"/>
      <c r="J169" s="1838"/>
      <c r="K169" s="1151"/>
      <c r="L169" s="1143" t="str" cm="1">
        <f t="array" ref="L169">IF(ROW()=ROW(L159),K162,INDEX(M159:M172,ROW()-ROW(L159)))</f>
        <v/>
      </c>
      <c r="M169" s="1144" t="str">
        <f>IF(OR(L169="",K161="",K161&lt;=0,N169=""),"",TRIM(MID(L169,LEN(N169)+1+IF(MID(L169,LEN(N169)+1,1)=" ",1,0),99999)))</f>
        <v/>
      </c>
      <c r="N169" s="1143" t="str">
        <f>IF(OR(O169="",O169=0,O169="0"),"",IF(LEN(O169)&lt;=K161,O169,IF(LEN(SUBSTITUTE(P169," ",""))=K161+1,LEFT(O169,K161),LEFT(O169,FIND("§",SUBSTITUTE(P169," ","§",LEN(P169)-LEN(SUBSTITUTE(P169," ",""))))-1))))</f>
        <v/>
      </c>
      <c r="O169" s="1143" t="str">
        <f t="shared" si="50"/>
        <v/>
      </c>
      <c r="P169" s="1143" t="str">
        <f>IF(OR(O169="",O169=0,O169="0"),"",LEFT(O169,K161+1))</f>
        <v/>
      </c>
      <c r="Q169" s="1143"/>
      <c r="R169" s="1186"/>
      <c r="S169" s="1147" t="str">
        <f>IF(LEN(TRIM(T169))&gt;0,MAX(S46:S168)+1,"")</f>
        <v/>
      </c>
      <c r="T169" s="1148"/>
      <c r="U169" s="1186"/>
      <c r="V169" s="1186"/>
      <c r="X169" s="742"/>
      <c r="Y169" s="742"/>
      <c r="Z169" s="742"/>
      <c r="AA169" s="742"/>
      <c r="AB169" s="742"/>
      <c r="AC169" s="742"/>
      <c r="AD169" s="742"/>
      <c r="AE169" s="742"/>
      <c r="AF169" s="742"/>
      <c r="AG169" s="787"/>
      <c r="AH169" s="787"/>
      <c r="AI169" s="70" t="str">
        <f>IF(ISBLANK(AJ169),"",LARGE(AI159:AI168,1)+1)</f>
        <v/>
      </c>
      <c r="AJ169" s="96"/>
      <c r="AK169" s="61"/>
      <c r="AL169" s="61"/>
      <c r="AM169" s="61"/>
      <c r="AN169" s="61"/>
      <c r="AO169" s="61"/>
      <c r="AP169" s="61"/>
      <c r="AQ169" s="61"/>
      <c r="AR169" s="61"/>
      <c r="AS169" s="1603" t="str">
        <f>IF(OR(AS168="",AW164=0),"",INT(AW164/AS168) &amp; " " &amp; AS166 &amp; " de " &amp; AS168 &amp; " " &amp; AV165 &amp; IF(MOD(AW164,AS168)&gt;0," + 1 " &amp; AS166 &amp; " de " &amp; TEXT(MOD(AW164,AS168),"0.00") &amp; " " &amp; AV165,""))</f>
        <v>8 Gastro 1/1 de 27 tranches + 1 Gastro 1/1 de 9.00 tranches</v>
      </c>
      <c r="AT169" s="1604"/>
      <c r="AU169" s="1604"/>
      <c r="AV169" s="1604"/>
      <c r="AW169" s="1605"/>
      <c r="AX169" s="19"/>
      <c r="AY169" s="19"/>
      <c r="AZ169" s="1068">
        <v>141</v>
      </c>
      <c r="BA169" s="1069"/>
      <c r="BB169" s="1282" t="str">
        <f t="shared" si="51"/>
        <v/>
      </c>
      <c r="BC169" s="1283" t="str" cm="1">
        <f t="array" ref="BC169">IF(BJ169="","",IFERROR(_xlfn.TEXTJOIN(" • ",TRUE,_xlfn.UNIQUE(_xlfn._xlws.FILTER("⚠ "&amp;BQ29:BQ489,(BO29:BO489&lt;&gt;"")*ISNUMBER(SEARCH(" "&amp;BO29:BO489&amp;" "," "&amp;BJ169&amp;" "))))),""))</f>
        <v/>
      </c>
      <c r="BD169" s="1070" t="str">
        <f t="shared" si="58"/>
        <v>scallops</v>
      </c>
      <c r="BE169" s="1070" t="str">
        <f t="shared" si="59"/>
        <v>⚠ Mollusques</v>
      </c>
      <c r="BF169" s="1070" t="str">
        <f t="shared" si="60"/>
        <v/>
      </c>
      <c r="BG169" s="1070" t="str">
        <f t="shared" si="52"/>
        <v/>
      </c>
      <c r="BH169" s="1070" t="str">
        <f t="shared" si="53"/>
        <v/>
      </c>
      <c r="BI169" s="1070" t="str">
        <f t="shared" si="61"/>
        <v/>
      </c>
      <c r="BJ169" s="1070" t="str">
        <f t="shared" si="54"/>
        <v/>
      </c>
      <c r="BK169" s="1070" t="str">
        <f t="shared" si="62"/>
        <v>scallops</v>
      </c>
      <c r="BL169" s="1070" t="str">
        <f t="shared" si="55"/>
        <v>scallops</v>
      </c>
      <c r="BM169" s="1070" t="str">
        <f t="shared" si="56"/>
        <v>scallops</v>
      </c>
      <c r="BN169" s="1071" t="s">
        <v>1048</v>
      </c>
      <c r="BO169" s="1072" t="str">
        <f t="shared" si="57"/>
        <v>scallops</v>
      </c>
      <c r="BP169" s="1073" t="s">
        <v>744</v>
      </c>
      <c r="BQ169" s="1074" t="s">
        <v>598</v>
      </c>
      <c r="BR169" s="775" t="s">
        <v>657</v>
      </c>
      <c r="BZ169" s="1014"/>
      <c r="CA169" s="1014"/>
      <c r="CB169" s="1014"/>
      <c r="CC169" s="1014"/>
      <c r="CD169" s="1014"/>
      <c r="CE169" s="9">
        <v>1</v>
      </c>
    </row>
    <row r="170" spans="2:83" ht="21" customHeight="1">
      <c r="J170" s="1838"/>
      <c r="K170" s="1151"/>
      <c r="L170" s="1143" t="str" cm="1">
        <f t="array" ref="L170">IF(ROW()=ROW(L159),K162,INDEX(M159:M172,ROW()-ROW(L159)))</f>
        <v/>
      </c>
      <c r="M170" s="1144" t="str">
        <f>IF(OR(L170="",K161="",K161&lt;=0,N170=""),"",TRIM(MID(L170,LEN(N170)+1+IF(MID(L170,LEN(N170)+1,1)=" ",1,0),99999)))</f>
        <v/>
      </c>
      <c r="N170" s="1143" t="str">
        <f>IF(OR(O170="",O170=0,O170="0"),"",IF(LEN(O170)&lt;=K161,O170,IF(LEN(SUBSTITUTE(P170," ",""))=K161+1,LEFT(O170,K161),LEFT(O170,FIND("§",SUBSTITUTE(P170," ","§",LEN(P170)-LEN(SUBSTITUTE(P170," ",""))))-1))))</f>
        <v/>
      </c>
      <c r="O170" s="1143" t="str">
        <f t="shared" si="50"/>
        <v/>
      </c>
      <c r="P170" s="1143" t="str">
        <f>IF(OR(O170="",O170=0,O170="0"),"",LEFT(O170,K161+1))</f>
        <v/>
      </c>
      <c r="Q170" s="1143"/>
      <c r="R170" s="1186"/>
      <c r="S170" s="1147" t="str">
        <f>IF(LEN(TRIM(T170))&gt;0,MAX(S46:S169)+1,"")</f>
        <v/>
      </c>
      <c r="T170" s="1148"/>
      <c r="U170" s="1186"/>
      <c r="V170" s="1186"/>
      <c r="X170" s="742"/>
      <c r="Y170" s="742"/>
      <c r="Z170" s="742"/>
      <c r="AA170" s="742"/>
      <c r="AB170" s="742"/>
      <c r="AC170" s="742"/>
      <c r="AD170" s="742"/>
      <c r="AE170" s="742"/>
      <c r="AF170" s="742"/>
      <c r="AG170" s="787"/>
      <c r="AH170" s="787"/>
      <c r="AI170" s="70" t="str">
        <f>IF(ISBLANK(AJ170),"",LARGE(AI159:AI169,1)+1)</f>
        <v/>
      </c>
      <c r="AJ170" s="96"/>
      <c r="AK170" s="61"/>
      <c r="AL170" s="61"/>
      <c r="AM170" s="61"/>
      <c r="AN170" s="61"/>
      <c r="AO170" s="61"/>
      <c r="AP170" s="61"/>
      <c r="AQ170" s="61"/>
      <c r="AR170" s="61"/>
      <c r="AS170" s="1606"/>
      <c r="AT170" s="1607"/>
      <c r="AU170" s="1607"/>
      <c r="AV170" s="1607"/>
      <c r="AW170" s="1608"/>
      <c r="AX170" s="19"/>
      <c r="AY170" s="19"/>
      <c r="AZ170" s="1068">
        <v>142</v>
      </c>
      <c r="BA170" s="1069"/>
      <c r="BB170" s="1282" t="str">
        <f t="shared" si="51"/>
        <v/>
      </c>
      <c r="BC170" s="1283" t="str" cm="1">
        <f t="array" ref="BC170">IF(BJ170="","",IFERROR(_xlfn.TEXTJOIN(" • ",TRUE,_xlfn.UNIQUE(_xlfn._xlws.FILTER("⚠ "&amp;BQ29:BQ489,(BO29:BO489&lt;&gt;"")*ISNUMBER(SEARCH(" "&amp;BO29:BO489&amp;" "," "&amp;BJ170&amp;" "))))),""))</f>
        <v/>
      </c>
      <c r="BD170" s="1070" t="str">
        <f t="shared" si="58"/>
        <v>seiche</v>
      </c>
      <c r="BE170" s="1070" t="str">
        <f t="shared" si="59"/>
        <v>⚠ Mollusques</v>
      </c>
      <c r="BF170" s="1070" t="str">
        <f t="shared" si="60"/>
        <v/>
      </c>
      <c r="BG170" s="1070" t="str">
        <f t="shared" si="52"/>
        <v/>
      </c>
      <c r="BH170" s="1070" t="str">
        <f t="shared" si="53"/>
        <v/>
      </c>
      <c r="BI170" s="1070" t="str">
        <f t="shared" si="61"/>
        <v/>
      </c>
      <c r="BJ170" s="1070" t="str">
        <f t="shared" si="54"/>
        <v/>
      </c>
      <c r="BK170" s="1070" t="str">
        <f t="shared" si="62"/>
        <v>seiche</v>
      </c>
      <c r="BL170" s="1070" t="str">
        <f t="shared" si="55"/>
        <v>seiche</v>
      </c>
      <c r="BM170" s="1070" t="str">
        <f t="shared" si="56"/>
        <v>seiche</v>
      </c>
      <c r="BN170" s="1071" t="s">
        <v>1049</v>
      </c>
      <c r="BO170" s="1072" t="str">
        <f t="shared" si="57"/>
        <v>seiche</v>
      </c>
      <c r="BP170" s="1073" t="s">
        <v>744</v>
      </c>
      <c r="BQ170" s="1074" t="s">
        <v>598</v>
      </c>
      <c r="BR170" s="775" t="s">
        <v>657</v>
      </c>
      <c r="BZ170" s="1014"/>
      <c r="CA170" s="1014"/>
      <c r="CB170" s="1014"/>
      <c r="CC170" s="1014"/>
      <c r="CD170" s="1014"/>
      <c r="CE170" s="9">
        <v>1</v>
      </c>
    </row>
    <row r="171" spans="2:83" ht="21" customHeight="1">
      <c r="J171" s="1838"/>
      <c r="K171" s="1151"/>
      <c r="L171" s="1143" t="str" cm="1">
        <f t="array" ref="L171">IF(ROW()=ROW(L159),K162,INDEX(M159:M172,ROW()-ROW(L159)))</f>
        <v/>
      </c>
      <c r="M171" s="1144" t="str">
        <f>IF(OR(L171="",K161="",K161&lt;=0,N171=""),"",TRIM(MID(L171,LEN(N171)+1+IF(MID(L171,LEN(N171)+1,1)=" ",1,0),99999)))</f>
        <v/>
      </c>
      <c r="N171" s="1143" t="str">
        <f>IF(OR(O171="",O171=0,O171="0"),"",IF(LEN(O171)&lt;=K161,O171,IF(LEN(SUBSTITUTE(P171," ",""))=K161+1,LEFT(O171,K161),LEFT(O171,FIND("§",SUBSTITUTE(P171," ","§",LEN(P171)-LEN(SUBSTITUTE(P171," ",""))))-1))))</f>
        <v/>
      </c>
      <c r="O171" s="1143" t="str">
        <f t="shared" si="50"/>
        <v/>
      </c>
      <c r="P171" s="1143" t="str">
        <f>IF(OR(O171="",O171=0,O171="0"),"",LEFT(O171,K161+1))</f>
        <v/>
      </c>
      <c r="Q171" s="1143"/>
      <c r="R171" s="1186"/>
      <c r="S171" s="1147" t="str">
        <f>IF(LEN(TRIM(T171))&gt;0,MAX(S46:S170)+1,"")</f>
        <v/>
      </c>
      <c r="T171" s="1148"/>
      <c r="U171" s="1186"/>
      <c r="V171" s="1186"/>
      <c r="X171" s="742"/>
      <c r="Y171" s="742"/>
      <c r="Z171" s="742"/>
      <c r="AA171" s="742"/>
      <c r="AB171" s="742"/>
      <c r="AC171" s="742"/>
      <c r="AD171" s="742"/>
      <c r="AE171" s="742"/>
      <c r="AF171" s="742"/>
      <c r="AG171" s="787"/>
      <c r="AH171" s="787"/>
      <c r="AI171" s="70" t="str">
        <f>IF(ISBLANK(AJ171),"",LARGE(AI159:AI170,1)+1)</f>
        <v/>
      </c>
      <c r="AJ171" s="96"/>
      <c r="AK171" s="61"/>
      <c r="AL171" s="61"/>
      <c r="AM171" s="61"/>
      <c r="AN171" s="61"/>
      <c r="AO171" s="61"/>
      <c r="AP171" s="61"/>
      <c r="AQ171" s="61"/>
      <c r="AR171" s="61"/>
      <c r="AS171" s="640">
        <v>120</v>
      </c>
      <c r="AT171" s="109" t="s">
        <v>126</v>
      </c>
      <c r="AU171" s="109"/>
      <c r="AV171" s="19"/>
      <c r="AW171" s="110">
        <f>(AS171*AS165)/1000</f>
        <v>18</v>
      </c>
      <c r="AX171" s="19"/>
      <c r="AY171" s="19"/>
      <c r="AZ171" s="1068">
        <v>143</v>
      </c>
      <c r="BA171" s="1069"/>
      <c r="BB171" s="1282" t="str">
        <f t="shared" si="51"/>
        <v/>
      </c>
      <c r="BC171" s="1283" t="str" cm="1">
        <f t="array" ref="BC171">IF(BJ171="","",IFERROR(_xlfn.TEXTJOIN(" • ",TRUE,_xlfn.UNIQUE(_xlfn._xlws.FILTER("⚠ "&amp;BQ29:BQ489,(BO29:BO489&lt;&gt;"")*ISNUMBER(SEARCH(" "&amp;BO29:BO489&amp;" "," "&amp;BJ171&amp;" "))))),""))</f>
        <v/>
      </c>
      <c r="BD171" s="1070" t="str">
        <f t="shared" si="58"/>
        <v>squid</v>
      </c>
      <c r="BE171" s="1070" t="str">
        <f t="shared" si="59"/>
        <v>⚠ Mollusques</v>
      </c>
      <c r="BF171" s="1070" t="str">
        <f t="shared" si="60"/>
        <v/>
      </c>
      <c r="BG171" s="1070" t="str">
        <f t="shared" si="52"/>
        <v/>
      </c>
      <c r="BH171" s="1070" t="str">
        <f t="shared" si="53"/>
        <v/>
      </c>
      <c r="BI171" s="1070" t="str">
        <f t="shared" si="61"/>
        <v/>
      </c>
      <c r="BJ171" s="1070" t="str">
        <f t="shared" si="54"/>
        <v/>
      </c>
      <c r="BK171" s="1070" t="str">
        <f t="shared" si="62"/>
        <v>squid</v>
      </c>
      <c r="BL171" s="1070" t="str">
        <f t="shared" si="55"/>
        <v>squid</v>
      </c>
      <c r="BM171" s="1070" t="str">
        <f t="shared" si="56"/>
        <v>squid</v>
      </c>
      <c r="BN171" s="1071" t="s">
        <v>1050</v>
      </c>
      <c r="BO171" s="1072" t="str">
        <f t="shared" si="57"/>
        <v>squid</v>
      </c>
      <c r="BP171" s="1073" t="s">
        <v>744</v>
      </c>
      <c r="BQ171" s="1074" t="s">
        <v>598</v>
      </c>
      <c r="BR171" s="775" t="s">
        <v>657</v>
      </c>
      <c r="BZ171" s="1014"/>
      <c r="CA171" s="1014"/>
      <c r="CB171" s="1014"/>
      <c r="CC171" s="1014"/>
      <c r="CD171" s="1014"/>
      <c r="CE171" s="9">
        <v>1</v>
      </c>
    </row>
    <row r="172" spans="2:83" ht="21" customHeight="1">
      <c r="J172" s="1838"/>
      <c r="K172" s="1151"/>
      <c r="L172" s="1143" t="str" cm="1">
        <f t="array" ref="L172">IF(ROW()=ROW(L159),K162,INDEX(M159:M172,ROW()-ROW(L159)))</f>
        <v/>
      </c>
      <c r="M172" s="1144" t="str">
        <f>IF(OR(L172="",K161="",K161&lt;=0,N172=""),"",TRIM(MID(L172,LEN(N172)+1+IF(MID(L172,LEN(N172)+1,1)=" ",1,0),99999)))</f>
        <v/>
      </c>
      <c r="N172" s="1143" t="str">
        <f>IF(OR(O172="",O172=0,O172="0"),"",IF(LEN(O172)&lt;=K161,O172,IF(LEN(SUBSTITUTE(P172," ",""))=K161+1,LEFT(O172,K161),LEFT(O172,FIND("§",SUBSTITUTE(P172," ","§",LEN(P172)-LEN(SUBSTITUTE(P172," ",""))))-1))))</f>
        <v/>
      </c>
      <c r="O172" s="1143" t="str">
        <f t="shared" si="50"/>
        <v/>
      </c>
      <c r="P172" s="1143" t="str">
        <f>IF(OR(O172="",O172=0,O172="0"),"",LEFT(O172,K161+1))</f>
        <v/>
      </c>
      <c r="Q172" s="1143"/>
      <c r="R172" s="1186"/>
      <c r="S172" s="1147" t="str">
        <f>IF(LEN(TRIM(T172))&gt;0,MAX(S46:S171)+1,"")</f>
        <v/>
      </c>
      <c r="T172" s="1148"/>
      <c r="U172" s="1186"/>
      <c r="V172" s="1186"/>
      <c r="X172" s="742"/>
      <c r="Y172" s="742"/>
      <c r="Z172" s="742"/>
      <c r="AA172" s="742"/>
      <c r="AB172" s="742"/>
      <c r="AC172" s="742"/>
      <c r="AD172" s="742"/>
      <c r="AE172" s="742"/>
      <c r="AF172" s="742"/>
      <c r="AG172" s="787"/>
      <c r="AH172" s="787"/>
      <c r="AI172" s="70" t="str">
        <f>IF(ISBLANK(AJ172),"",LARGE(AI159:AI171,1)+1)</f>
        <v/>
      </c>
      <c r="AJ172" s="96"/>
      <c r="AK172" s="61"/>
      <c r="AL172" s="61"/>
      <c r="AM172" s="61"/>
      <c r="AN172" s="61"/>
      <c r="AO172" s="61"/>
      <c r="AP172" s="61"/>
      <c r="AQ172" s="61"/>
      <c r="AR172" s="61"/>
      <c r="AS172" s="641">
        <v>2.7</v>
      </c>
      <c r="AT172" s="111" t="str">
        <f>"poids par "&amp; AS166</f>
        <v>poids par Gastro 1/1</v>
      </c>
      <c r="AU172" s="111"/>
      <c r="AV172" s="19"/>
      <c r="AW172" s="104"/>
      <c r="AX172" s="19"/>
      <c r="AY172" s="19"/>
      <c r="AZ172" s="1068">
        <v>144</v>
      </c>
      <c r="BA172" s="1069"/>
      <c r="BB172" s="1282" t="str">
        <f t="shared" si="51"/>
        <v/>
      </c>
      <c r="BC172" s="1283" t="str" cm="1">
        <f t="array" ref="BC172">IF(BJ172="","",IFERROR(_xlfn.TEXTJOIN(" • ",TRUE,_xlfn.UNIQUE(_xlfn._xlws.FILTER("⚠ "&amp;BQ29:BQ489,(BO29:BO489&lt;&gt;"")*ISNUMBER(SEARCH(" "&amp;BO29:BO489&amp;" "," "&amp;BJ172&amp;" "))))),""))</f>
        <v/>
      </c>
      <c r="BD172" s="1070" t="str">
        <f t="shared" si="58"/>
        <v>st jacques</v>
      </c>
      <c r="BE172" s="1070" t="str">
        <f t="shared" si="59"/>
        <v>⚠ Mollusques</v>
      </c>
      <c r="BF172" s="1070" t="str">
        <f t="shared" si="60"/>
        <v/>
      </c>
      <c r="BG172" s="1070" t="str">
        <f t="shared" si="52"/>
        <v/>
      </c>
      <c r="BH172" s="1070" t="str">
        <f t="shared" si="53"/>
        <v/>
      </c>
      <c r="BI172" s="1070" t="str">
        <f t="shared" si="61"/>
        <v/>
      </c>
      <c r="BJ172" s="1070" t="str">
        <f t="shared" si="54"/>
        <v/>
      </c>
      <c r="BK172" s="1070" t="str">
        <f t="shared" si="62"/>
        <v>st jacques</v>
      </c>
      <c r="BL172" s="1070" t="str">
        <f t="shared" si="55"/>
        <v>st jacques</v>
      </c>
      <c r="BM172" s="1070" t="str">
        <f t="shared" si="56"/>
        <v>st jacques</v>
      </c>
      <c r="BN172" s="1071" t="s">
        <v>1051</v>
      </c>
      <c r="BO172" s="1072" t="str">
        <f t="shared" si="57"/>
        <v>st jacques</v>
      </c>
      <c r="BP172" s="1073" t="s">
        <v>744</v>
      </c>
      <c r="BQ172" s="1074" t="s">
        <v>598</v>
      </c>
      <c r="BR172" s="775" t="s">
        <v>657</v>
      </c>
      <c r="BZ172" s="1014"/>
      <c r="CA172" s="1014"/>
      <c r="CB172" s="1014"/>
      <c r="CC172" s="1014"/>
      <c r="CD172" s="1014"/>
      <c r="CE172" s="9">
        <v>1</v>
      </c>
    </row>
    <row r="173" spans="2:83" ht="21" customHeight="1">
      <c r="J173" s="1838"/>
      <c r="K173" s="1142" t="str">
        <f>IF(TRIM(SUBSTITUTE(R56,CHAR(160),""))="","",R56)</f>
        <v/>
      </c>
      <c r="L173" s="1143" t="str" cm="1">
        <f t="array" ref="L173">IF(ROW()=ROW(L173),K176,INDEX(M173:M186,ROW()-ROW(L173)))</f>
        <v/>
      </c>
      <c r="M173" s="1144" t="str">
        <f>IF(OR(L173="",K175="",K175&lt;=0,N173=""),"",TRIM(MID(L173,LEN(N173)+1+IF(MID(L173,LEN(N173)+1,1)=" ",1,0),99999)))</f>
        <v/>
      </c>
      <c r="N173" s="1143" t="str">
        <f>IF(OR(O173="",O173=0,O173="0"),"",IF(LEN(O173)&lt;=K175,O173,IF(LEN(SUBSTITUTE(P173," ",""))=K175+1,LEFT(O173,K175),LEFT(O173,FIND("§",SUBSTITUTE(P173," ","§",LEN(P173)-LEN(SUBSTITUTE(P173," ",""))))-1))))</f>
        <v/>
      </c>
      <c r="O173" s="1143" t="str">
        <f t="shared" si="50"/>
        <v/>
      </c>
      <c r="P173" s="1143" t="str">
        <f>IF(OR(O173="",O173=0,O173="0"),"",LEFT(O173,K175+1))</f>
        <v/>
      </c>
      <c r="Q173" s="1143"/>
      <c r="R173" s="1186"/>
      <c r="S173" s="1147" t="str">
        <f>IF(LEN(TRIM(T173))&gt;0,MAX(S46:S172)+1,"")</f>
        <v/>
      </c>
      <c r="T173" s="1148"/>
      <c r="U173" s="1186"/>
      <c r="V173" s="1186"/>
      <c r="X173" s="742"/>
      <c r="Y173" s="742"/>
      <c r="Z173" s="742"/>
      <c r="AA173" s="742"/>
      <c r="AB173" s="742"/>
      <c r="AC173" s="742"/>
      <c r="AD173" s="742"/>
      <c r="AE173" s="742"/>
      <c r="AF173" s="742"/>
      <c r="AG173" s="787"/>
      <c r="AH173" s="787"/>
      <c r="AI173" s="70" t="str">
        <f>IF(ISBLANK(AJ173),"",LARGE(AI159:AI172,1)+1)</f>
        <v/>
      </c>
      <c r="AJ173" s="96"/>
      <c r="AK173" s="61"/>
      <c r="AL173" s="61"/>
      <c r="AM173" s="61"/>
      <c r="AN173" s="61"/>
      <c r="AO173" s="61"/>
      <c r="AP173" s="61"/>
      <c r="AQ173" s="61"/>
      <c r="AR173" s="61"/>
      <c r="AS173" s="1609" t="str">
        <f>IF(OR(AW171&lt;=0,AS172&lt;=0),"",_xlfn.LET(_xlpm.n,ROUND(AW171/AS172,9),_xlpm.q,INT(_xlpm.n),_xlpm.r,ROUND(AW171-_xlpm.q*AS172,9),_xlpm.base,_xlpm.q&amp;" "&amp;AS166&amp;" de "&amp;TEXT(AS172,"0.000")&amp;" kg",IF(_xlpm.r&lt;=0.000000001,_xlpm.base,_xlpm.base&amp;" + 1 "&amp;AS166&amp;" de "&amp;TEXT(_xlpm.r,"0.000")&amp;" kg")))</f>
        <v>6 Gastro 1/1 de 2.700 kg + 1 Gastro 1/1 de 1.800 kg</v>
      </c>
      <c r="AT173" s="1610"/>
      <c r="AU173" s="1610"/>
      <c r="AV173" s="1610"/>
      <c r="AW173" s="1611"/>
      <c r="AX173" s="19"/>
      <c r="AY173" s="19"/>
      <c r="AZ173" s="1068">
        <v>145</v>
      </c>
      <c r="BA173" s="1069"/>
      <c r="BB173" s="1282" t="str">
        <f t="shared" si="51"/>
        <v/>
      </c>
      <c r="BC173" s="1283" t="str" cm="1">
        <f t="array" ref="BC173">IF(BJ173="","",IFERROR(_xlfn.TEXTJOIN(" • ",TRUE,_xlfn.UNIQUE(_xlfn._xlws.FILTER("⚠ "&amp;BQ29:BQ489,(BO29:BO489&lt;&gt;"")*ISNUMBER(SEARCH(" "&amp;BO29:BO489&amp;" "," "&amp;BJ173&amp;" "))))),""))</f>
        <v/>
      </c>
      <c r="BD173" s="1070" t="str">
        <f t="shared" si="58"/>
        <v>bulots</v>
      </c>
      <c r="BE173" s="1070" t="str">
        <f t="shared" si="59"/>
        <v>⚠ Mollusques</v>
      </c>
      <c r="BF173" s="1070" t="str">
        <f t="shared" si="60"/>
        <v/>
      </c>
      <c r="BG173" s="1070" t="str">
        <f t="shared" si="52"/>
        <v/>
      </c>
      <c r="BH173" s="1070" t="str">
        <f t="shared" si="53"/>
        <v/>
      </c>
      <c r="BI173" s="1070" t="str">
        <f t="shared" si="61"/>
        <v/>
      </c>
      <c r="BJ173" s="1070" t="str">
        <f t="shared" si="54"/>
        <v/>
      </c>
      <c r="BK173" s="1070" t="str">
        <f t="shared" si="62"/>
        <v>bulots</v>
      </c>
      <c r="BL173" s="1070" t="str">
        <f t="shared" si="55"/>
        <v>bulots</v>
      </c>
      <c r="BM173" s="1070" t="str">
        <f t="shared" si="56"/>
        <v>bulots</v>
      </c>
      <c r="BN173" s="1071" t="s">
        <v>1052</v>
      </c>
      <c r="BO173" s="1072" t="str">
        <f t="shared" si="57"/>
        <v>bulots</v>
      </c>
      <c r="BP173" s="1073" t="s">
        <v>744</v>
      </c>
      <c r="BQ173" s="1074" t="s">
        <v>598</v>
      </c>
      <c r="BR173" s="775" t="s">
        <v>657</v>
      </c>
      <c r="BZ173" s="1014"/>
      <c r="CA173" s="1014"/>
      <c r="CB173" s="1014"/>
      <c r="CC173" s="1014"/>
      <c r="CD173" s="1014"/>
      <c r="CE173" s="9">
        <v>1</v>
      </c>
    </row>
    <row r="174" spans="2:83" ht="21" customHeight="1">
      <c r="J174" s="1838"/>
      <c r="K174" s="1151" t="str">
        <f>TRIM(SUBSTITUTE(SUBSTITUTE(SUBSTITUTE(SUBSTITUTE(SUBSTITUTE(SUBSTITUTE(SUBSTITUTE(SUBSTITUTE(SUBSTITUTE(CLEAN(IF(OR(LEFT(K173,1)="-",LEFT(K173,1)="="),MID(K173,2,99999),K173)),"—","-"),"–","-"),CHAR(160)," "),CHAR(9)," "),CHAR(13)," "),CHAR(10)," ")," "," ")," "," ")," "," "))</f>
        <v/>
      </c>
      <c r="L174" s="1143" t="str" cm="1">
        <f t="array" ref="L174">IF(ROW()=ROW(L173),K176,INDEX(M173:M186,ROW()-ROW(L173)))</f>
        <v/>
      </c>
      <c r="M174" s="1144" t="str">
        <f>IF(OR(L174="",K175="",K175&lt;=0,N174=""),"",TRIM(MID(L174,LEN(N174)+1+IF(MID(L174,LEN(N174)+1,1)=" ",1,0),99999)))</f>
        <v/>
      </c>
      <c r="N174" s="1143" t="str">
        <f>IF(OR(O174="",O174=0,O174="0"),"",IF(LEN(O174)&lt;=K175,O174,IF(LEN(SUBSTITUTE(P174," ",""))=K175+1,LEFT(O174,K175),LEFT(O174,FIND("§",SUBSTITUTE(P174," ","§",LEN(P174)-LEN(SUBSTITUTE(P174," ",""))))-1))))</f>
        <v/>
      </c>
      <c r="O174" s="1143" t="str">
        <f t="shared" si="50"/>
        <v/>
      </c>
      <c r="P174" s="1143" t="str">
        <f>IF(OR(O174="",O174=0,O174="0"),"",LEFT(O174,K175+1))</f>
        <v/>
      </c>
      <c r="Q174" s="1143"/>
      <c r="R174" s="1186"/>
      <c r="S174" s="1147" t="str">
        <f>IF(LEN(TRIM(T174))&gt;0,MAX(S46:S173)+1,"")</f>
        <v/>
      </c>
      <c r="T174" s="1148"/>
      <c r="U174" s="1186"/>
      <c r="V174" s="1186"/>
      <c r="X174" s="742"/>
      <c r="Y174" s="742"/>
      <c r="Z174" s="742"/>
      <c r="AA174" s="742"/>
      <c r="AB174" s="742"/>
      <c r="AC174" s="742"/>
      <c r="AD174" s="742"/>
      <c r="AE174" s="742"/>
      <c r="AF174" s="742"/>
      <c r="AG174" s="787"/>
      <c r="AH174" s="787"/>
      <c r="AI174" s="70" t="str">
        <f>IF(ISBLANK(AJ174),"",LARGE(AI159:AI173,1)+1)</f>
        <v/>
      </c>
      <c r="AJ174" s="96"/>
      <c r="AK174" s="61"/>
      <c r="AL174" s="61"/>
      <c r="AM174" s="61"/>
      <c r="AN174" s="61"/>
      <c r="AO174" s="61"/>
      <c r="AP174" s="61"/>
      <c r="AQ174" s="61"/>
      <c r="AR174" s="61"/>
      <c r="AS174" s="1612"/>
      <c r="AT174" s="1613"/>
      <c r="AU174" s="1613"/>
      <c r="AV174" s="1613"/>
      <c r="AW174" s="1614"/>
      <c r="AX174" s="19"/>
      <c r="AY174" s="19"/>
      <c r="AZ174" s="1068">
        <v>146</v>
      </c>
      <c r="BA174" s="1069"/>
      <c r="BB174" s="1282" t="str">
        <f t="shared" si="51"/>
        <v/>
      </c>
      <c r="BC174" s="1283" t="str" cm="1">
        <f t="array" ref="BC174">IF(BJ174="","",IFERROR(_xlfn.TEXTJOIN(" • ",TRUE,_xlfn.UNIQUE(_xlfn._xlws.FILTER("⚠ "&amp;BQ29:BQ489,(BO29:BO489&lt;&gt;"")*ISNUMBER(SEARCH(" "&amp;BO29:BO489&amp;" "," "&amp;BJ174&amp;" "))))),""))</f>
        <v/>
      </c>
      <c r="BD174" s="1070" t="str">
        <f t="shared" si="58"/>
        <v>graines de moutarde</v>
      </c>
      <c r="BE174" s="1070" t="str">
        <f t="shared" si="59"/>
        <v>⚠ Moutarde</v>
      </c>
      <c r="BF174" s="1070" t="str">
        <f t="shared" si="60"/>
        <v/>
      </c>
      <c r="BG174" s="1070" t="str">
        <f t="shared" si="52"/>
        <v/>
      </c>
      <c r="BH174" s="1070" t="str">
        <f t="shared" si="53"/>
        <v/>
      </c>
      <c r="BI174" s="1070" t="str">
        <f t="shared" si="61"/>
        <v/>
      </c>
      <c r="BJ174" s="1070" t="str">
        <f t="shared" si="54"/>
        <v/>
      </c>
      <c r="BK174" s="1070" t="str">
        <f t="shared" si="62"/>
        <v>graines de moutarde</v>
      </c>
      <c r="BL174" s="1070" t="str">
        <f t="shared" si="55"/>
        <v>graines de moutarde</v>
      </c>
      <c r="BM174" s="1070" t="str">
        <f t="shared" si="56"/>
        <v>graines de moutarde</v>
      </c>
      <c r="BN174" s="1071" t="s">
        <v>1053</v>
      </c>
      <c r="BO174" s="1072" t="str">
        <f t="shared" si="57"/>
        <v>graines de moutarde</v>
      </c>
      <c r="BP174" s="1073" t="s">
        <v>744</v>
      </c>
      <c r="BQ174" s="1074" t="s">
        <v>600</v>
      </c>
      <c r="BR174" s="775" t="s">
        <v>657</v>
      </c>
      <c r="BZ174" s="1014"/>
      <c r="CA174" s="1014"/>
      <c r="CB174" s="1014"/>
      <c r="CC174" s="1014"/>
      <c r="CD174" s="1014"/>
      <c r="CE174" s="9">
        <v>1</v>
      </c>
    </row>
    <row r="175" spans="2:83" ht="21" customHeight="1">
      <c r="J175" s="1838"/>
      <c r="K175" s="1152">
        <f>K44</f>
        <v>120</v>
      </c>
      <c r="L175" s="1143" t="str" cm="1">
        <f t="array" ref="L175">IF(ROW()=ROW(L173),K176,INDEX(M173:M186,ROW()-ROW(L173)))</f>
        <v/>
      </c>
      <c r="M175" s="1144" t="str">
        <f>IF(OR(L175="",K175="",K175&lt;=0,N175=""),"",TRIM(MID(L175,LEN(N175)+1+IF(MID(L175,LEN(N175)+1,1)=" ",1,0),99999)))</f>
        <v/>
      </c>
      <c r="N175" s="1143" t="str">
        <f>IF(OR(O175="",O175=0,O175="0"),"",IF(LEN(O175)&lt;=K175,O175,IF(LEN(SUBSTITUTE(P175," ",""))=K175+1,LEFT(O175,K175),LEFT(O175,FIND("§",SUBSTITUTE(P175," ","§",LEN(P175)-LEN(SUBSTITUTE(P175," ",""))))-1))))</f>
        <v/>
      </c>
      <c r="O175" s="1143" t="str">
        <f t="shared" ref="O175:O238" si="63">IF(OR(L175="",L175=0),"",TRIM(SUBSTITUTE(SUBSTITUTE(L175,CHAR(160)," "),CHAR(10)," ")))</f>
        <v/>
      </c>
      <c r="P175" s="1143" t="str">
        <f>IF(OR(O175="",O175=0,O175="0"),"",LEFT(O175,K175+1))</f>
        <v/>
      </c>
      <c r="Q175" s="1143"/>
      <c r="R175" s="1186"/>
      <c r="S175" s="1147" t="str">
        <f>IF(LEN(TRIM(T175))&gt;0,MAX(S46:S174)+1,"")</f>
        <v/>
      </c>
      <c r="T175" s="1148"/>
      <c r="U175" s="1186"/>
      <c r="V175" s="1186"/>
      <c r="X175" s="742"/>
      <c r="Y175" s="742"/>
      <c r="Z175" s="742"/>
      <c r="AA175" s="742"/>
      <c r="AB175" s="742"/>
      <c r="AC175" s="742"/>
      <c r="AD175" s="742"/>
      <c r="AE175" s="742"/>
      <c r="AF175" s="742"/>
      <c r="AG175" s="787"/>
      <c r="AH175" s="787"/>
      <c r="AI175" s="70" t="str">
        <f>IF(ISBLANK(AJ175),"",LARGE(AI159:AI174,1)+1)</f>
        <v/>
      </c>
      <c r="AJ175" s="96"/>
      <c r="AK175" s="61"/>
      <c r="AL175" s="61"/>
      <c r="AM175" s="61"/>
      <c r="AN175" s="61"/>
      <c r="AO175" s="61"/>
      <c r="AP175" s="61"/>
      <c r="AQ175" s="61"/>
      <c r="AR175" s="61"/>
      <c r="AS175" s="112"/>
      <c r="AT175" s="112"/>
      <c r="AU175" s="112"/>
      <c r="AV175" s="112"/>
      <c r="AW175" s="113"/>
      <c r="AX175" s="19"/>
      <c r="AY175" s="19"/>
      <c r="AZ175" s="1068">
        <v>147</v>
      </c>
      <c r="BA175" s="1069"/>
      <c r="BB175" s="1282" t="str">
        <f t="shared" si="51"/>
        <v/>
      </c>
      <c r="BC175" s="1283" t="str" cm="1">
        <f t="array" ref="BC175">IF(BJ175="","",IFERROR(_xlfn.TEXTJOIN(" • ",TRUE,_xlfn.UNIQUE(_xlfn._xlws.FILTER("⚠ "&amp;BQ29:BQ489,(BO29:BO489&lt;&gt;"")*ISNUMBER(SEARCH(" "&amp;BO29:BO489&amp;" "," "&amp;BJ175&amp;" "))))),""))</f>
        <v/>
      </c>
      <c r="BD175" s="1070" t="str">
        <f t="shared" si="58"/>
        <v>moutarde</v>
      </c>
      <c r="BE175" s="1070" t="str">
        <f t="shared" si="59"/>
        <v>⚠ Moutarde</v>
      </c>
      <c r="BF175" s="1070" t="str">
        <f t="shared" si="60"/>
        <v/>
      </c>
      <c r="BG175" s="1070" t="str">
        <f t="shared" si="52"/>
        <v/>
      </c>
      <c r="BH175" s="1070" t="str">
        <f t="shared" si="53"/>
        <v/>
      </c>
      <c r="BI175" s="1070" t="str">
        <f t="shared" si="61"/>
        <v/>
      </c>
      <c r="BJ175" s="1070" t="str">
        <f t="shared" si="54"/>
        <v/>
      </c>
      <c r="BK175" s="1070" t="str">
        <f t="shared" si="62"/>
        <v>moutarde</v>
      </c>
      <c r="BL175" s="1070" t="str">
        <f t="shared" si="55"/>
        <v>moutarde</v>
      </c>
      <c r="BM175" s="1070" t="str">
        <f t="shared" si="56"/>
        <v>moutarde</v>
      </c>
      <c r="BN175" s="1071" t="s">
        <v>1054</v>
      </c>
      <c r="BO175" s="1072" t="str">
        <f t="shared" si="57"/>
        <v>moutarde</v>
      </c>
      <c r="BP175" s="1073" t="s">
        <v>744</v>
      </c>
      <c r="BQ175" s="1074" t="s">
        <v>600</v>
      </c>
      <c r="BR175" s="775" t="s">
        <v>657</v>
      </c>
      <c r="BZ175" s="1014"/>
      <c r="CA175" s="1014"/>
      <c r="CB175" s="1014"/>
      <c r="CC175" s="1014"/>
      <c r="CD175" s="1014"/>
      <c r="CE175" s="9">
        <v>1</v>
      </c>
    </row>
    <row r="176" spans="2:83" ht="21" customHeight="1">
      <c r="J176" s="1838"/>
      <c r="K176" s="1151" t="str">
        <f>IF(UPPER(TRIM(K45))="X",K180,K174)</f>
        <v/>
      </c>
      <c r="L176" s="1143" t="str" cm="1">
        <f t="array" ref="L176">IF(ROW()=ROW(L173),K176,INDEX(M173:M186,ROW()-ROW(L173)))</f>
        <v/>
      </c>
      <c r="M176" s="1144" t="str">
        <f>IF(OR(L176="",K175="",K175&lt;=0,N176=""),"",TRIM(MID(L176,LEN(N176)+1+IF(MID(L176,LEN(N176)+1,1)=" ",1,0),99999)))</f>
        <v/>
      </c>
      <c r="N176" s="1143" t="str">
        <f>IF(OR(O176="",O176=0,O176="0"),"",IF(LEN(O176)&lt;=K175,O176,IF(LEN(SUBSTITUTE(P176," ",""))=K175+1,LEFT(O176,K175),LEFT(O176,FIND("§",SUBSTITUTE(P176," ","§",LEN(P176)-LEN(SUBSTITUTE(P176," ",""))))-1))))</f>
        <v/>
      </c>
      <c r="O176" s="1143" t="str">
        <f t="shared" si="63"/>
        <v/>
      </c>
      <c r="P176" s="1143" t="str">
        <f>IF(OR(O176="",O176=0,O176="0"),"",LEFT(O176,K175+1))</f>
        <v/>
      </c>
      <c r="Q176" s="1143"/>
      <c r="R176" s="1186"/>
      <c r="S176" s="1147" t="str">
        <f>IF(LEN(TRIM(T176))&gt;0,MAX(S46:S175)+1,"")</f>
        <v/>
      </c>
      <c r="T176" s="1148"/>
      <c r="U176" s="1186"/>
      <c r="V176" s="1186"/>
      <c r="X176" s="742"/>
      <c r="Y176" s="742"/>
      <c r="Z176" s="742"/>
      <c r="AA176" s="742"/>
      <c r="AB176" s="742"/>
      <c r="AC176" s="742"/>
      <c r="AD176" s="742"/>
      <c r="AE176" s="742"/>
      <c r="AF176" s="742"/>
      <c r="AG176" s="787"/>
      <c r="AH176" s="787"/>
      <c r="AI176" s="70" t="str">
        <f>IF(ISBLANK(AJ176),"",LARGE(AI159:AI175,1)+1)</f>
        <v/>
      </c>
      <c r="AJ176" s="96"/>
      <c r="AK176" s="61"/>
      <c r="AL176" s="61"/>
      <c r="AM176" s="61"/>
      <c r="AN176" s="61"/>
      <c r="AO176" s="61"/>
      <c r="AP176" s="61"/>
      <c r="AQ176" s="61"/>
      <c r="AR176" s="61"/>
      <c r="AS176" s="61"/>
      <c r="AT176" s="61"/>
      <c r="AU176" s="61"/>
      <c r="AV176" s="61"/>
      <c r="AW176" s="69"/>
      <c r="AX176" s="19"/>
      <c r="AY176" s="19"/>
      <c r="AZ176" s="1068">
        <v>148</v>
      </c>
      <c r="BA176" s="1069"/>
      <c r="BB176" s="1282" t="str">
        <f t="shared" si="51"/>
        <v/>
      </c>
      <c r="BC176" s="1283" t="str" cm="1">
        <f t="array" ref="BC176">IF(BJ176="","",IFERROR(_xlfn.TEXTJOIN(" • ",TRUE,_xlfn.UNIQUE(_xlfn._xlws.FILTER("⚠ "&amp;BQ29:BQ489,(BO29:BO489&lt;&gt;"")*ISNUMBER(SEARCH(" "&amp;BO29:BO489&amp;" "," "&amp;BJ176&amp;" "))))),""))</f>
        <v/>
      </c>
      <c r="BD176" s="1070" t="str">
        <f t="shared" si="58"/>
        <v>mustard</v>
      </c>
      <c r="BE176" s="1070" t="str">
        <f t="shared" si="59"/>
        <v>⚠ Moutarde</v>
      </c>
      <c r="BF176" s="1070" t="str">
        <f t="shared" si="60"/>
        <v/>
      </c>
      <c r="BG176" s="1070" t="str">
        <f t="shared" si="52"/>
        <v/>
      </c>
      <c r="BH176" s="1070" t="str">
        <f t="shared" si="53"/>
        <v/>
      </c>
      <c r="BI176" s="1070" t="str">
        <f t="shared" si="61"/>
        <v/>
      </c>
      <c r="BJ176" s="1070" t="str">
        <f t="shared" si="54"/>
        <v/>
      </c>
      <c r="BK176" s="1070" t="str">
        <f t="shared" si="62"/>
        <v>mustard</v>
      </c>
      <c r="BL176" s="1070" t="str">
        <f t="shared" si="55"/>
        <v>mustard</v>
      </c>
      <c r="BM176" s="1070" t="str">
        <f t="shared" si="56"/>
        <v>mustard</v>
      </c>
      <c r="BN176" s="1071" t="s">
        <v>1055</v>
      </c>
      <c r="BO176" s="1072" t="str">
        <f t="shared" si="57"/>
        <v>mustard</v>
      </c>
      <c r="BP176" s="1073" t="s">
        <v>744</v>
      </c>
      <c r="BQ176" s="1074" t="s">
        <v>600</v>
      </c>
      <c r="BR176" s="775" t="s">
        <v>657</v>
      </c>
      <c r="BZ176" s="1014"/>
      <c r="CA176" s="1014"/>
      <c r="CB176" s="1014"/>
      <c r="CC176" s="1014"/>
      <c r="CD176" s="1014"/>
      <c r="CE176" s="9">
        <v>1</v>
      </c>
    </row>
    <row r="177" spans="10:83" ht="21" customHeight="1">
      <c r="J177" s="1838"/>
      <c r="K177" s="1155" t="str">
        <f>TRIM(SUBSTITUTE(SUBSTITUTE(SUBSTITUTE(SUBSTITUTE(SUBSTITUTE(SUBSTITUTE(SUBSTITUTE(SUBSTITUTE(SUBSTITUTE(SUBSTITUTE(K174,","," "),";"," "),":"," "),"!"," "),"?"," "),"…"," "),"»"," "),"«"," "),"/"," "),"."," "))</f>
        <v/>
      </c>
      <c r="L177" s="1143" t="str" cm="1">
        <f t="array" ref="L177">IF(ROW()=ROW(L173),K176,INDEX(M173:M186,ROW()-ROW(L173)))</f>
        <v/>
      </c>
      <c r="M177" s="1144" t="str">
        <f>IF(OR(L177="",K175="",K175&lt;=0,N177=""),"",TRIM(MID(L177,LEN(N177)+1+IF(MID(L177,LEN(N177)+1,1)=" ",1,0),99999)))</f>
        <v/>
      </c>
      <c r="N177" s="1143" t="str">
        <f>IF(OR(O177="",O177=0,O177="0"),"",IF(LEN(O177)&lt;=K175,O177,IF(LEN(SUBSTITUTE(P177," ",""))=K175+1,LEFT(O177,K175),LEFT(O177,FIND("§",SUBSTITUTE(P177," ","§",LEN(P177)-LEN(SUBSTITUTE(P177," ",""))))-1))))</f>
        <v/>
      </c>
      <c r="O177" s="1143" t="str">
        <f t="shared" si="63"/>
        <v/>
      </c>
      <c r="P177" s="1143" t="str">
        <f>IF(OR(O177="",O177=0,O177="0"),"",LEFT(O177,K175+1))</f>
        <v/>
      </c>
      <c r="Q177" s="1143"/>
      <c r="R177" s="1186"/>
      <c r="S177" s="1147" t="str">
        <f>IF(LEN(TRIM(T177))&gt;0,MAX(S46:S176)+1,"")</f>
        <v/>
      </c>
      <c r="T177" s="1148"/>
      <c r="U177" s="1186"/>
      <c r="V177" s="1186"/>
      <c r="X177" s="742"/>
      <c r="Y177" s="742"/>
      <c r="Z177" s="742"/>
      <c r="AA177" s="742"/>
      <c r="AB177" s="742"/>
      <c r="AC177" s="742"/>
      <c r="AD177" s="742"/>
      <c r="AE177" s="742"/>
      <c r="AF177" s="742"/>
      <c r="AG177" s="787"/>
      <c r="AH177" s="787"/>
      <c r="AI177" s="70" t="str">
        <f>IF(ISBLANK(AJ177),"",LARGE(AI159:AI176,1)+1)</f>
        <v/>
      </c>
      <c r="AJ177" s="96"/>
      <c r="AK177" s="61"/>
      <c r="AL177" s="61"/>
      <c r="AM177" s="61"/>
      <c r="AN177" s="61"/>
      <c r="AO177" s="61"/>
      <c r="AP177" s="61"/>
      <c r="AQ177" s="61"/>
      <c r="AR177" s="61"/>
      <c r="AS177" s="61"/>
      <c r="AT177" s="61"/>
      <c r="AU177" s="61"/>
      <c r="AV177" s="61"/>
      <c r="AW177" s="69"/>
      <c r="AX177" s="19"/>
      <c r="AY177" s="19"/>
      <c r="AZ177" s="1068">
        <v>149</v>
      </c>
      <c r="BA177" s="1069"/>
      <c r="BB177" s="1282" t="str">
        <f t="shared" si="51"/>
        <v/>
      </c>
      <c r="BC177" s="1283" t="str" cm="1">
        <f t="array" ref="BC177">IF(BJ177="","",IFERROR(_xlfn.TEXTJOIN(" • ",TRUE,_xlfn.UNIQUE(_xlfn._xlws.FILTER("⚠ "&amp;BQ29:BQ489,(BO29:BO489&lt;&gt;"")*ISNUMBER(SEARCH(" "&amp;BO29:BO489&amp;" "," "&amp;BJ177&amp;" "))))),""))</f>
        <v/>
      </c>
      <c r="BD177" s="1070" t="str">
        <f t="shared" si="58"/>
        <v>albumine</v>
      </c>
      <c r="BE177" s="1070" t="str">
        <f t="shared" si="59"/>
        <v>⚠ Œufs</v>
      </c>
      <c r="BF177" s="1070" t="str">
        <f t="shared" si="60"/>
        <v/>
      </c>
      <c r="BG177" s="1070" t="str">
        <f t="shared" si="52"/>
        <v/>
      </c>
      <c r="BH177" s="1070" t="str">
        <f t="shared" si="53"/>
        <v/>
      </c>
      <c r="BI177" s="1070" t="str">
        <f t="shared" si="61"/>
        <v/>
      </c>
      <c r="BJ177" s="1070" t="str">
        <f t="shared" si="54"/>
        <v/>
      </c>
      <c r="BK177" s="1070" t="str">
        <f t="shared" si="62"/>
        <v>albumine</v>
      </c>
      <c r="BL177" s="1070" t="str">
        <f t="shared" si="55"/>
        <v>albumine</v>
      </c>
      <c r="BM177" s="1070" t="str">
        <f t="shared" si="56"/>
        <v>albumine</v>
      </c>
      <c r="BN177" s="1071" t="s">
        <v>1056</v>
      </c>
      <c r="BO177" s="1072" t="str">
        <f t="shared" si="57"/>
        <v>albumine</v>
      </c>
      <c r="BP177" s="1073" t="s">
        <v>744</v>
      </c>
      <c r="BQ177" s="1074" t="s">
        <v>602</v>
      </c>
      <c r="BR177" s="777" t="s">
        <v>669</v>
      </c>
      <c r="BZ177" s="1014"/>
      <c r="CA177" s="1014"/>
      <c r="CB177" s="1014"/>
      <c r="CC177" s="1014"/>
      <c r="CD177" s="1014"/>
      <c r="CE177" s="9">
        <v>1</v>
      </c>
    </row>
    <row r="178" spans="10:83" ht="21" customHeight="1">
      <c r="J178" s="1838"/>
      <c r="K178" s="1143" t="str">
        <f>TRIM(SUBSTITUTE(SUBSTITUTE(SUBSTITUTE(SUBSTITUTE(SUBSTITUTE(SUBSTITUTE(SUBSTITUTE(SUBSTITUTE(K177,"("," "),")"," "),CHAR(34)," "),"-"," "),"_"," "),"&lt;"," "),"&gt;"," "),"="," "))</f>
        <v/>
      </c>
      <c r="L178" s="1143" t="str" cm="1">
        <f t="array" ref="L178">IF(ROW()=ROW(L173),K176,INDEX(M173:M186,ROW()-ROW(L173)))</f>
        <v/>
      </c>
      <c r="M178" s="1144" t="str">
        <f>IF(OR(L178="",K175="",K175&lt;=0,N178=""),"",TRIM(MID(L178,LEN(N178)+1+IF(MID(L178,LEN(N178)+1,1)=" ",1,0),99999)))</f>
        <v/>
      </c>
      <c r="N178" s="1143" t="str">
        <f>IF(OR(O178="",O178=0,O178="0"),"",IF(LEN(O178)&lt;=K175,O178,IF(LEN(SUBSTITUTE(P178," ",""))=K175+1,LEFT(O178,K175),LEFT(O178,FIND("§",SUBSTITUTE(P178," ","§",LEN(P178)-LEN(SUBSTITUTE(P178," ",""))))-1))))</f>
        <v/>
      </c>
      <c r="O178" s="1143" t="str">
        <f t="shared" si="63"/>
        <v/>
      </c>
      <c r="P178" s="1143" t="str">
        <f>IF(OR(O178="",O178=0,O178="0"),"",LEFT(O178,K175+1))</f>
        <v/>
      </c>
      <c r="Q178" s="1143"/>
      <c r="R178" s="1186"/>
      <c r="S178" s="1147" t="str">
        <f>IF(LEN(TRIM(T178))&gt;0,MAX(S46:S177)+1,"")</f>
        <v/>
      </c>
      <c r="T178" s="1148"/>
      <c r="U178" s="1186"/>
      <c r="V178" s="1186"/>
      <c r="X178" s="742"/>
      <c r="Y178" s="742"/>
      <c r="Z178" s="742"/>
      <c r="AA178" s="742"/>
      <c r="AB178" s="742"/>
      <c r="AC178" s="742"/>
      <c r="AD178" s="742"/>
      <c r="AE178" s="742"/>
      <c r="AF178" s="742"/>
      <c r="AG178" s="787"/>
      <c r="AH178" s="787"/>
      <c r="AI178" s="90" t="s">
        <v>118</v>
      </c>
      <c r="AJ178" s="91"/>
      <c r="AK178" s="91"/>
      <c r="AL178" s="91"/>
      <c r="AM178" s="91"/>
      <c r="AN178" s="91"/>
      <c r="AO178" s="91"/>
      <c r="AP178" s="91"/>
      <c r="AQ178" s="91"/>
      <c r="AR178" s="91"/>
      <c r="AS178" s="91"/>
      <c r="AT178" s="91"/>
      <c r="AU178" s="91"/>
      <c r="AV178" s="91"/>
      <c r="AW178" s="835" t="s">
        <v>118</v>
      </c>
      <c r="AX178" s="19"/>
      <c r="AY178" s="19"/>
      <c r="AZ178" s="1068">
        <v>150</v>
      </c>
      <c r="BA178" s="1069"/>
      <c r="BB178" s="1282" t="str">
        <f t="shared" si="51"/>
        <v/>
      </c>
      <c r="BC178" s="1283" t="str" cm="1">
        <f t="array" ref="BC178">IF(BJ178="","",IFERROR(_xlfn.TEXTJOIN(" • ",TRUE,_xlfn.UNIQUE(_xlfn._xlws.FILTER("⚠ "&amp;BQ29:BQ489,(BO29:BO489&lt;&gt;"")*ISNUMBER(SEARCH(" "&amp;BO29:BO489&amp;" "," "&amp;BJ178&amp;" "))))),""))</f>
        <v/>
      </c>
      <c r="BD178" s="1070" t="str">
        <f t="shared" si="58"/>
        <v>blanc d oeuf</v>
      </c>
      <c r="BE178" s="1070" t="str">
        <f t="shared" si="59"/>
        <v>⚠ Œufs</v>
      </c>
      <c r="BF178" s="1070" t="str">
        <f t="shared" si="60"/>
        <v/>
      </c>
      <c r="BG178" s="1070" t="str">
        <f t="shared" si="52"/>
        <v/>
      </c>
      <c r="BH178" s="1070" t="str">
        <f t="shared" si="53"/>
        <v/>
      </c>
      <c r="BI178" s="1070" t="str">
        <f t="shared" si="61"/>
        <v/>
      </c>
      <c r="BJ178" s="1070" t="str">
        <f t="shared" si="54"/>
        <v/>
      </c>
      <c r="BK178" s="1070" t="str">
        <f t="shared" si="62"/>
        <v>blanc d oeuf</v>
      </c>
      <c r="BL178" s="1070" t="str">
        <f t="shared" si="55"/>
        <v>blanc d oeuf</v>
      </c>
      <c r="BM178" s="1070" t="str">
        <f t="shared" si="56"/>
        <v>blanc d oeuf</v>
      </c>
      <c r="BN178" s="1071" t="s">
        <v>1057</v>
      </c>
      <c r="BO178" s="1072" t="str">
        <f t="shared" si="57"/>
        <v>blanc d oeuf</v>
      </c>
      <c r="BP178" s="1073" t="s">
        <v>744</v>
      </c>
      <c r="BQ178" s="1074" t="s">
        <v>602</v>
      </c>
      <c r="BR178" s="777" t="s">
        <v>669</v>
      </c>
      <c r="BZ178" s="1014"/>
      <c r="CA178" s="1014"/>
      <c r="CB178" s="1014"/>
      <c r="CC178" s="1014"/>
      <c r="CD178" s="1014"/>
      <c r="CE178" s="9">
        <v>1</v>
      </c>
    </row>
    <row r="179" spans="10:83" ht="21" customHeight="1">
      <c r="J179" s="1838"/>
      <c r="K179" s="1151" t="str">
        <f>TRIM(SUBSTITUTE(SUBSTITUTE(SUBSTITUTE(SUBSTITUTE(K178,"►"," "),"▼"," "),"▲"," "),"◄"," "))</f>
        <v/>
      </c>
      <c r="L179" s="1143" t="str" cm="1">
        <f t="array" ref="L179">IF(ROW()=ROW(L173),K176,INDEX(M173:M186,ROW()-ROW(L173)))</f>
        <v/>
      </c>
      <c r="M179" s="1144" t="str">
        <f>IF(OR(L179="",K175="",K175&lt;=0,N179=""),"",TRIM(MID(L179,LEN(N179)+1+IF(MID(L179,LEN(N179)+1,1)=" ",1,0),99999)))</f>
        <v/>
      </c>
      <c r="N179" s="1143" t="str">
        <f>IF(OR(O179="",O179=0,O179="0"),"",IF(LEN(O179)&lt;=K175,O179,IF(LEN(SUBSTITUTE(P179," ",""))=K175+1,LEFT(O179,K175),LEFT(O179,FIND("§",SUBSTITUTE(P179," ","§",LEN(P179)-LEN(SUBSTITUTE(P179," ",""))))-1))))</f>
        <v/>
      </c>
      <c r="O179" s="1143" t="str">
        <f t="shared" si="63"/>
        <v/>
      </c>
      <c r="P179" s="1143" t="str">
        <f>IF(OR(O179="",O179=0,O179="0"),"",LEFT(O179,K175+1))</f>
        <v/>
      </c>
      <c r="Q179" s="1143"/>
      <c r="R179" s="1186"/>
      <c r="S179" s="1147" t="str">
        <f>IF(LEN(TRIM(T179))&gt;0,MAX(S46:S178)+1,"")</f>
        <v/>
      </c>
      <c r="T179" s="1148"/>
      <c r="U179" s="1186"/>
      <c r="V179" s="1186"/>
      <c r="X179" s="742"/>
      <c r="Y179" s="742"/>
      <c r="Z179" s="742"/>
      <c r="AA179" s="742"/>
      <c r="AB179" s="742"/>
      <c r="AC179" s="742"/>
      <c r="AD179" s="742"/>
      <c r="AE179" s="742"/>
      <c r="AF179" s="742"/>
      <c r="AG179" s="787"/>
      <c r="AH179" s="787"/>
      <c r="AI179" s="812" t="s">
        <v>593</v>
      </c>
      <c r="AJ179" s="96"/>
      <c r="AK179" s="61"/>
      <c r="AL179" s="61"/>
      <c r="AM179" s="61"/>
      <c r="AN179" s="61"/>
      <c r="AO179" s="61"/>
      <c r="AP179" s="61"/>
      <c r="AQ179" s="61"/>
      <c r="AR179" s="61"/>
      <c r="AS179" s="61"/>
      <c r="AT179" s="116"/>
      <c r="AU179" s="116"/>
      <c r="AV179" s="116"/>
      <c r="AW179" s="117" t="s">
        <v>80</v>
      </c>
      <c r="AX179" s="19"/>
      <c r="AY179" s="19"/>
      <c r="AZ179" s="1068">
        <v>151</v>
      </c>
      <c r="BA179" s="1069"/>
      <c r="BB179" s="1282" t="str">
        <f t="shared" si="51"/>
        <v/>
      </c>
      <c r="BC179" s="1283" t="str" cm="1">
        <f t="array" ref="BC179">IF(BJ179="","",IFERROR(_xlfn.TEXTJOIN(" • ",TRUE,_xlfn.UNIQUE(_xlfn._xlws.FILTER("⚠ "&amp;BQ29:BQ489,(BO29:BO489&lt;&gt;"")*ISNUMBER(SEARCH(" "&amp;BO29:BO489&amp;" "," "&amp;BJ179&amp;" "))))),""))</f>
        <v/>
      </c>
      <c r="BD179" s="1070" t="str">
        <f t="shared" si="58"/>
        <v>blanc d oeuf</v>
      </c>
      <c r="BE179" s="1070" t="str">
        <f t="shared" si="59"/>
        <v>⚠ Œufs</v>
      </c>
      <c r="BF179" s="1070" t="str">
        <f t="shared" si="60"/>
        <v/>
      </c>
      <c r="BG179" s="1070" t="str">
        <f t="shared" si="52"/>
        <v/>
      </c>
      <c r="BH179" s="1070" t="str">
        <f t="shared" si="53"/>
        <v/>
      </c>
      <c r="BI179" s="1070" t="str">
        <f t="shared" si="61"/>
        <v/>
      </c>
      <c r="BJ179" s="1070" t="str">
        <f t="shared" si="54"/>
        <v/>
      </c>
      <c r="BK179" s="1070" t="str">
        <f t="shared" si="62"/>
        <v>blanc d oeuf</v>
      </c>
      <c r="BL179" s="1070" t="str">
        <f t="shared" si="55"/>
        <v>blanc d oeuf</v>
      </c>
      <c r="BM179" s="1070" t="str">
        <f t="shared" si="56"/>
        <v>blanc d oeuf</v>
      </c>
      <c r="BN179" s="1071" t="s">
        <v>1058</v>
      </c>
      <c r="BO179" s="1072" t="str">
        <f t="shared" si="57"/>
        <v>blanc d œuf</v>
      </c>
      <c r="BP179" s="1073" t="s">
        <v>744</v>
      </c>
      <c r="BQ179" s="1074" t="s">
        <v>602</v>
      </c>
      <c r="BR179" s="777" t="s">
        <v>669</v>
      </c>
      <c r="BZ179" s="1014"/>
      <c r="CA179" s="1014"/>
      <c r="CB179" s="1014"/>
      <c r="CC179" s="1014"/>
      <c r="CD179" s="1014"/>
      <c r="CE179" s="9">
        <v>1</v>
      </c>
    </row>
    <row r="180" spans="10:83" ht="21" customHeight="1">
      <c r="J180" s="1838"/>
      <c r="K180" s="1151" t="str">
        <f>TRIM(SUBSTITUTE(SUBSTITUTE(K179,"“"," "),"”"," "))</f>
        <v/>
      </c>
      <c r="L180" s="1143" t="str" cm="1">
        <f t="array" ref="L180">IF(ROW()=ROW(L173),K176,INDEX(M173:M186,ROW()-ROW(L173)))</f>
        <v/>
      </c>
      <c r="M180" s="1144" t="str">
        <f>IF(OR(L180="",K175="",K175&lt;=0,N180=""),"",TRIM(MID(L180,LEN(N180)+1+IF(MID(L180,LEN(N180)+1,1)=" ",1,0),99999)))</f>
        <v/>
      </c>
      <c r="N180" s="1143" t="str">
        <f>IF(OR(O180="",O180=0,O180="0"),"",IF(LEN(O180)&lt;=K175,O180,IF(LEN(SUBSTITUTE(P180," ",""))=K175+1,LEFT(O180,K175),LEFT(O180,FIND("§",SUBSTITUTE(P180," ","§",LEN(P180)-LEN(SUBSTITUTE(P180," ",""))))-1))))</f>
        <v/>
      </c>
      <c r="O180" s="1143" t="str">
        <f t="shared" si="63"/>
        <v/>
      </c>
      <c r="P180" s="1143" t="str">
        <f>IF(OR(O180="",O180=0,O180="0"),"",LEFT(O180,K175+1))</f>
        <v/>
      </c>
      <c r="Q180" s="1143"/>
      <c r="R180" s="1186"/>
      <c r="S180" s="1147" t="str">
        <f>IF(LEN(TRIM(T180))&gt;0,MAX(S46:S179)+1,"")</f>
        <v/>
      </c>
      <c r="T180" s="1148"/>
      <c r="U180" s="1186"/>
      <c r="V180" s="1186"/>
      <c r="X180" s="742"/>
      <c r="Y180" s="742"/>
      <c r="Z180" s="742"/>
      <c r="AA180" s="742"/>
      <c r="AB180" s="742"/>
      <c r="AC180" s="742"/>
      <c r="AD180" s="742"/>
      <c r="AE180" s="742"/>
      <c r="AF180" s="742"/>
      <c r="AG180" s="787"/>
      <c r="AH180" s="787"/>
      <c r="AI180" s="84">
        <v>0</v>
      </c>
      <c r="AJ180" s="61"/>
      <c r="AK180" s="61"/>
      <c r="AL180" s="61"/>
      <c r="AM180" s="61"/>
      <c r="AN180" s="61"/>
      <c r="AO180" s="61"/>
      <c r="AP180" s="61"/>
      <c r="AQ180" s="61"/>
      <c r="AR180" s="61"/>
      <c r="AS180" s="61"/>
      <c r="AT180" s="118"/>
      <c r="AU180" s="118"/>
      <c r="AV180" s="757" t="s">
        <v>127</v>
      </c>
      <c r="AW180" s="119" t="s">
        <v>128</v>
      </c>
      <c r="AX180" s="19"/>
      <c r="AY180" s="19"/>
      <c r="AZ180" s="1068">
        <v>152</v>
      </c>
      <c r="BA180" s="1069"/>
      <c r="BB180" s="1282" t="str">
        <f t="shared" si="51"/>
        <v/>
      </c>
      <c r="BC180" s="1283" t="str" cm="1">
        <f t="array" ref="BC180">IF(BJ180="","",IFERROR(_xlfn.TEXTJOIN(" • ",TRUE,_xlfn.UNIQUE(_xlfn._xlws.FILTER("⚠ "&amp;BQ29:BQ489,(BO29:BO489&lt;&gt;"")*ISNUMBER(SEARCH(" "&amp;BO29:BO489&amp;" "," "&amp;BJ180&amp;" "))))),""))</f>
        <v/>
      </c>
      <c r="BD180" s="1070" t="str">
        <f t="shared" si="58"/>
        <v>blancs d oeufs</v>
      </c>
      <c r="BE180" s="1070" t="str">
        <f t="shared" si="59"/>
        <v>⚠ Œufs</v>
      </c>
      <c r="BF180" s="1070" t="str">
        <f t="shared" si="60"/>
        <v/>
      </c>
      <c r="BG180" s="1070" t="str">
        <f t="shared" si="52"/>
        <v/>
      </c>
      <c r="BH180" s="1070" t="str">
        <f t="shared" si="53"/>
        <v/>
      </c>
      <c r="BI180" s="1070" t="str">
        <f t="shared" si="61"/>
        <v/>
      </c>
      <c r="BJ180" s="1070" t="str">
        <f t="shared" si="54"/>
        <v/>
      </c>
      <c r="BK180" s="1070" t="str">
        <f t="shared" si="62"/>
        <v>blancs d oeufs</v>
      </c>
      <c r="BL180" s="1070" t="str">
        <f t="shared" si="55"/>
        <v>blancs d oeufs</v>
      </c>
      <c r="BM180" s="1070" t="str">
        <f t="shared" si="56"/>
        <v>blancs d oeufs</v>
      </c>
      <c r="BN180" s="1071" t="s">
        <v>1059</v>
      </c>
      <c r="BO180" s="1072" t="str">
        <f t="shared" si="57"/>
        <v>blancs d œufs</v>
      </c>
      <c r="BP180" s="1073" t="s">
        <v>744</v>
      </c>
      <c r="BQ180" s="1074" t="s">
        <v>602</v>
      </c>
      <c r="BR180" s="777" t="s">
        <v>669</v>
      </c>
      <c r="BZ180" s="1014"/>
      <c r="CA180" s="1014"/>
      <c r="CB180" s="1014"/>
      <c r="CC180" s="1014"/>
      <c r="CD180" s="1014"/>
      <c r="CE180" s="9">
        <v>1</v>
      </c>
    </row>
    <row r="181" spans="10:83" ht="21" customHeight="1">
      <c r="J181" s="1838"/>
      <c r="K181" s="1151"/>
      <c r="L181" s="1143" t="str" cm="1">
        <f t="array" ref="L181">IF(ROW()=ROW(L173),K176,INDEX(M173:M186,ROW()-ROW(L173)))</f>
        <v/>
      </c>
      <c r="M181" s="1144" t="str">
        <f>IF(OR(L181="",K175="",K175&lt;=0,N181=""),"",TRIM(MID(L181,LEN(N181)+1+IF(MID(L181,LEN(N181)+1,1)=" ",1,0),99999)))</f>
        <v/>
      </c>
      <c r="N181" s="1143" t="str">
        <f>IF(OR(O181="",O181=0,O181="0"),"",IF(LEN(O181)&lt;=K175,O181,IF(LEN(SUBSTITUTE(P181," ",""))=K175+1,LEFT(O181,K175),LEFT(O181,FIND("§",SUBSTITUTE(P181," ","§",LEN(P181)-LEN(SUBSTITUTE(P181," ",""))))-1))))</f>
        <v/>
      </c>
      <c r="O181" s="1143" t="str">
        <f t="shared" si="63"/>
        <v/>
      </c>
      <c r="P181" s="1143" t="str">
        <f>IF(OR(O181="",O181=0,O181="0"),"",LEFT(O181,K175+1))</f>
        <v/>
      </c>
      <c r="Q181" s="1143"/>
      <c r="R181" s="1186"/>
      <c r="S181" s="1147" t="str">
        <f>IF(LEN(TRIM(T181))&gt;0,MAX(S46:S180)+1,"")</f>
        <v/>
      </c>
      <c r="T181" s="1148"/>
      <c r="U181" s="1186"/>
      <c r="V181" s="1186"/>
      <c r="X181" s="742"/>
      <c r="Y181" s="742"/>
      <c r="Z181" s="742"/>
      <c r="AA181" s="742"/>
      <c r="AB181" s="742"/>
      <c r="AC181" s="742"/>
      <c r="AD181" s="742"/>
      <c r="AE181" s="742"/>
      <c r="AF181" s="742"/>
      <c r="AG181" s="787"/>
      <c r="AH181" s="787"/>
      <c r="AI181" s="71" t="str">
        <f>IF(ISBLANK(AJ181),"",LARGE(AI180:AI180,1)+1)</f>
        <v/>
      </c>
      <c r="AJ181" s="61"/>
      <c r="AK181" s="61"/>
      <c r="AL181" s="61"/>
      <c r="AM181" s="61"/>
      <c r="AN181" s="61"/>
      <c r="AO181" s="61"/>
      <c r="AP181" s="61"/>
      <c r="AQ181" s="61"/>
      <c r="AR181" s="61"/>
      <c r="AS181" s="61"/>
      <c r="AT181" s="120"/>
      <c r="AU181" s="120"/>
      <c r="AV181" s="845" t="s">
        <v>129</v>
      </c>
      <c r="AW181" s="119" t="s">
        <v>128</v>
      </c>
      <c r="AX181" s="19"/>
      <c r="AY181" s="19"/>
      <c r="AZ181" s="1068">
        <v>153</v>
      </c>
      <c r="BA181" s="1069"/>
      <c r="BB181" s="1282" t="str">
        <f t="shared" si="51"/>
        <v/>
      </c>
      <c r="BC181" s="1283" t="str" cm="1">
        <f t="array" ref="BC181">IF(BJ181="","",IFERROR(_xlfn.TEXTJOIN(" • ",TRUE,_xlfn.UNIQUE(_xlfn._xlws.FILTER("⚠ "&amp;BQ29:BQ489,(BO29:BO489&lt;&gt;"")*ISNUMBER(SEARCH(" "&amp;BO29:BO489&amp;" "," "&amp;BJ181&amp;" "))))),""))</f>
        <v/>
      </c>
      <c r="BD181" s="1070" t="str">
        <f t="shared" si="58"/>
        <v>egg</v>
      </c>
      <c r="BE181" s="1070" t="str">
        <f t="shared" si="59"/>
        <v>⚠ Œufs</v>
      </c>
      <c r="BF181" s="1070" t="str">
        <f t="shared" si="60"/>
        <v/>
      </c>
      <c r="BG181" s="1070" t="str">
        <f t="shared" si="52"/>
        <v/>
      </c>
      <c r="BH181" s="1070" t="str">
        <f t="shared" si="53"/>
        <v/>
      </c>
      <c r="BI181" s="1070" t="str">
        <f t="shared" si="61"/>
        <v/>
      </c>
      <c r="BJ181" s="1070" t="str">
        <f t="shared" si="54"/>
        <v/>
      </c>
      <c r="BK181" s="1070" t="str">
        <f t="shared" si="62"/>
        <v>egg</v>
      </c>
      <c r="BL181" s="1070" t="str">
        <f t="shared" si="55"/>
        <v>egg</v>
      </c>
      <c r="BM181" s="1070" t="str">
        <f t="shared" si="56"/>
        <v>egg</v>
      </c>
      <c r="BN181" s="1071" t="s">
        <v>1060</v>
      </c>
      <c r="BO181" s="1072" t="str">
        <f t="shared" si="57"/>
        <v>egg</v>
      </c>
      <c r="BP181" s="1073" t="s">
        <v>744</v>
      </c>
      <c r="BQ181" s="1074" t="s">
        <v>602</v>
      </c>
      <c r="BR181" s="777" t="s">
        <v>669</v>
      </c>
      <c r="BZ181" s="1014"/>
      <c r="CA181" s="1014"/>
      <c r="CB181" s="1014"/>
      <c r="CC181" s="1014"/>
      <c r="CD181" s="1014"/>
      <c r="CE181" s="9">
        <v>1</v>
      </c>
    </row>
    <row r="182" spans="10:83" ht="21" customHeight="1">
      <c r="J182" s="1838"/>
      <c r="K182" s="1151"/>
      <c r="L182" s="1143" t="str" cm="1">
        <f t="array" ref="L182">IF(ROW()=ROW(L173),K176,INDEX(M173:M186,ROW()-ROW(L173)))</f>
        <v/>
      </c>
      <c r="M182" s="1144" t="str">
        <f>IF(OR(L182="",K175="",K175&lt;=0,N182=""),"",TRIM(MID(L182,LEN(N182)+1+IF(MID(L182,LEN(N182)+1,1)=" ",1,0),99999)))</f>
        <v/>
      </c>
      <c r="N182" s="1143" t="str">
        <f>IF(OR(O182="",O182=0,O182="0"),"",IF(LEN(O182)&lt;=K175,O182,IF(LEN(SUBSTITUTE(P182," ",""))=K175+1,LEFT(O182,K175),LEFT(O182,FIND("§",SUBSTITUTE(P182," ","§",LEN(P182)-LEN(SUBSTITUTE(P182," ",""))))-1))))</f>
        <v/>
      </c>
      <c r="O182" s="1143" t="str">
        <f t="shared" si="63"/>
        <v/>
      </c>
      <c r="P182" s="1143" t="str">
        <f>IF(OR(O182="",O182=0,O182="0"),"",LEFT(O182,K175+1))</f>
        <v/>
      </c>
      <c r="Q182" s="1143"/>
      <c r="R182" s="1186"/>
      <c r="S182" s="1147" t="str">
        <f>IF(LEN(TRIM(T182))&gt;0,MAX(S46:S181)+1,"")</f>
        <v/>
      </c>
      <c r="T182" s="1148"/>
      <c r="U182" s="1186"/>
      <c r="V182" s="1186"/>
      <c r="X182" s="742"/>
      <c r="Y182" s="742"/>
      <c r="Z182" s="742"/>
      <c r="AA182" s="742"/>
      <c r="AB182" s="742"/>
      <c r="AC182" s="742"/>
      <c r="AD182" s="742"/>
      <c r="AE182" s="742"/>
      <c r="AF182" s="742"/>
      <c r="AG182" s="787"/>
      <c r="AH182" s="787"/>
      <c r="AI182" s="71" t="str">
        <f>IF(ISBLANK(AJ182),"",LARGE(AI180:AI181,1)+1)</f>
        <v/>
      </c>
      <c r="AJ182" s="61"/>
      <c r="AK182" s="61"/>
      <c r="AL182" s="61"/>
      <c r="AM182" s="61"/>
      <c r="AN182" s="61"/>
      <c r="AO182" s="61"/>
      <c r="AP182" s="61"/>
      <c r="AQ182" s="61"/>
      <c r="AR182" s="61"/>
      <c r="AS182" s="61"/>
      <c r="AT182" s="120"/>
      <c r="AU182" s="120"/>
      <c r="AV182" s="845" t="s">
        <v>130</v>
      </c>
      <c r="AW182" s="119" t="s">
        <v>128</v>
      </c>
      <c r="AX182" s="19"/>
      <c r="AY182" s="19"/>
      <c r="AZ182" s="1068">
        <v>154</v>
      </c>
      <c r="BA182" s="1069"/>
      <c r="BB182" s="1282" t="str">
        <f t="shared" si="51"/>
        <v/>
      </c>
      <c r="BC182" s="1283" t="str" cm="1">
        <f t="array" ref="BC182">IF(BJ182="","",IFERROR(_xlfn.TEXTJOIN(" • ",TRUE,_xlfn.UNIQUE(_xlfn._xlws.FILTER("⚠ "&amp;BQ29:BQ489,(BO29:BO489&lt;&gt;"")*ISNUMBER(SEARCH(" "&amp;BO29:BO489&amp;" "," "&amp;BJ182&amp;" "))))),""))</f>
        <v/>
      </c>
      <c r="BD182" s="1070" t="str">
        <f t="shared" si="58"/>
        <v>egg white</v>
      </c>
      <c r="BE182" s="1070" t="str">
        <f t="shared" si="59"/>
        <v>⚠ Œufs</v>
      </c>
      <c r="BF182" s="1070" t="str">
        <f t="shared" si="60"/>
        <v/>
      </c>
      <c r="BG182" s="1070" t="str">
        <f t="shared" si="52"/>
        <v/>
      </c>
      <c r="BH182" s="1070" t="str">
        <f t="shared" si="53"/>
        <v/>
      </c>
      <c r="BI182" s="1070" t="str">
        <f t="shared" si="61"/>
        <v/>
      </c>
      <c r="BJ182" s="1070" t="str">
        <f t="shared" si="54"/>
        <v/>
      </c>
      <c r="BK182" s="1070" t="str">
        <f t="shared" si="62"/>
        <v>egg white</v>
      </c>
      <c r="BL182" s="1070" t="str">
        <f t="shared" si="55"/>
        <v>egg white</v>
      </c>
      <c r="BM182" s="1070" t="str">
        <f t="shared" si="56"/>
        <v>egg white</v>
      </c>
      <c r="BN182" s="1071" t="s">
        <v>1061</v>
      </c>
      <c r="BO182" s="1072" t="str">
        <f t="shared" si="57"/>
        <v>egg white</v>
      </c>
      <c r="BP182" s="1073" t="s">
        <v>744</v>
      </c>
      <c r="BQ182" s="1074" t="s">
        <v>602</v>
      </c>
      <c r="BR182" s="777" t="s">
        <v>669</v>
      </c>
      <c r="BZ182" s="1014"/>
      <c r="CA182" s="1014"/>
      <c r="CB182" s="1014"/>
      <c r="CC182" s="1014"/>
      <c r="CD182" s="1014"/>
      <c r="CE182" s="9">
        <v>1</v>
      </c>
    </row>
    <row r="183" spans="10:83" ht="21" customHeight="1">
      <c r="J183" s="1838"/>
      <c r="K183" s="1151"/>
      <c r="L183" s="1143" t="str" cm="1">
        <f t="array" ref="L183">IF(ROW()=ROW(L173),K176,INDEX(M173:M186,ROW()-ROW(L173)))</f>
        <v/>
      </c>
      <c r="M183" s="1144" t="str">
        <f>IF(OR(L183="",K175="",K175&lt;=0,N183=""),"",TRIM(MID(L183,LEN(N183)+1+IF(MID(L183,LEN(N183)+1,1)=" ",1,0),99999)))</f>
        <v/>
      </c>
      <c r="N183" s="1143" t="str">
        <f>IF(OR(O183="",O183=0,O183="0"),"",IF(LEN(O183)&lt;=K175,O183,IF(LEN(SUBSTITUTE(P183," ",""))=K175+1,LEFT(O183,K175),LEFT(O183,FIND("§",SUBSTITUTE(P183," ","§",LEN(P183)-LEN(SUBSTITUTE(P183," ",""))))-1))))</f>
        <v/>
      </c>
      <c r="O183" s="1143" t="str">
        <f t="shared" si="63"/>
        <v/>
      </c>
      <c r="P183" s="1143" t="str">
        <f>IF(OR(O183="",O183=0,O183="0"),"",LEFT(O183,K175+1))</f>
        <v/>
      </c>
      <c r="Q183" s="1143"/>
      <c r="R183" s="1186"/>
      <c r="S183" s="1147" t="str">
        <f>IF(LEN(TRIM(T183))&gt;0,MAX(S46:S182)+1,"")</f>
        <v/>
      </c>
      <c r="T183" s="1148"/>
      <c r="U183" s="1186"/>
      <c r="V183" s="1186"/>
      <c r="X183" s="742"/>
      <c r="Y183" s="742"/>
      <c r="Z183" s="742"/>
      <c r="AA183" s="742"/>
      <c r="AB183" s="742"/>
      <c r="AC183" s="742"/>
      <c r="AD183" s="742"/>
      <c r="AE183" s="742"/>
      <c r="AF183" s="742"/>
      <c r="AG183" s="787"/>
      <c r="AH183" s="787"/>
      <c r="AI183" s="71" t="str">
        <f>IF(ISBLANK(AJ183),"",LARGE(AI180:AI182,1)+1)</f>
        <v/>
      </c>
      <c r="AJ183" s="61"/>
      <c r="AK183" s="61"/>
      <c r="AL183" s="61"/>
      <c r="AM183" s="61"/>
      <c r="AN183" s="61"/>
      <c r="AO183" s="61"/>
      <c r="AP183" s="61"/>
      <c r="AQ183" s="61"/>
      <c r="AR183" s="61"/>
      <c r="AS183" s="61"/>
      <c r="AT183" s="120"/>
      <c r="AU183" s="120"/>
      <c r="AV183" s="845" t="s">
        <v>131</v>
      </c>
      <c r="AW183" s="119" t="s">
        <v>128</v>
      </c>
      <c r="AX183" s="19"/>
      <c r="AY183" s="19"/>
      <c r="AZ183" s="1068">
        <v>155</v>
      </c>
      <c r="BA183" s="1069"/>
      <c r="BB183" s="1282" t="str">
        <f t="shared" si="51"/>
        <v/>
      </c>
      <c r="BC183" s="1283" t="str" cm="1">
        <f t="array" ref="BC183">IF(BJ183="","",IFERROR(_xlfn.TEXTJOIN(" • ",TRUE,_xlfn.UNIQUE(_xlfn._xlws.FILTER("⚠ "&amp;BQ29:BQ489,(BO29:BO489&lt;&gt;"")*ISNUMBER(SEARCH(" "&amp;BO29:BO489&amp;" "," "&amp;BJ183&amp;" "))))),""))</f>
        <v/>
      </c>
      <c r="BD183" s="1070" t="str">
        <f t="shared" si="58"/>
        <v>egg yolk</v>
      </c>
      <c r="BE183" s="1070" t="str">
        <f t="shared" si="59"/>
        <v>⚠ Œufs</v>
      </c>
      <c r="BF183" s="1070" t="str">
        <f t="shared" si="60"/>
        <v/>
      </c>
      <c r="BG183" s="1070" t="str">
        <f t="shared" si="52"/>
        <v/>
      </c>
      <c r="BH183" s="1070" t="str">
        <f t="shared" si="53"/>
        <v/>
      </c>
      <c r="BI183" s="1070" t="str">
        <f t="shared" si="61"/>
        <v/>
      </c>
      <c r="BJ183" s="1070" t="str">
        <f t="shared" si="54"/>
        <v/>
      </c>
      <c r="BK183" s="1070" t="str">
        <f t="shared" si="62"/>
        <v>egg yolk</v>
      </c>
      <c r="BL183" s="1070" t="str">
        <f t="shared" si="55"/>
        <v>egg yolk</v>
      </c>
      <c r="BM183" s="1070" t="str">
        <f t="shared" si="56"/>
        <v>egg yolk</v>
      </c>
      <c r="BN183" s="1071" t="s">
        <v>1062</v>
      </c>
      <c r="BO183" s="1072" t="str">
        <f t="shared" si="57"/>
        <v>egg yolk</v>
      </c>
      <c r="BP183" s="1073" t="s">
        <v>744</v>
      </c>
      <c r="BQ183" s="1074" t="s">
        <v>602</v>
      </c>
      <c r="BR183" s="777" t="s">
        <v>669</v>
      </c>
      <c r="BZ183" s="1014"/>
      <c r="CA183" s="1014"/>
      <c r="CB183" s="1014"/>
      <c r="CC183" s="1014"/>
      <c r="CD183" s="1014"/>
      <c r="CE183" s="9">
        <v>1</v>
      </c>
    </row>
    <row r="184" spans="10:83" ht="21" customHeight="1">
      <c r="J184" s="1838"/>
      <c r="K184" s="1151"/>
      <c r="L184" s="1143" t="str" cm="1">
        <f t="array" ref="L184">IF(ROW()=ROW(L173),K176,INDEX(M173:M186,ROW()-ROW(L173)))</f>
        <v/>
      </c>
      <c r="M184" s="1144" t="str">
        <f>IF(OR(L184="",K175="",K175&lt;=0,N184=""),"",TRIM(MID(L184,LEN(N184)+1+IF(MID(L184,LEN(N184)+1,1)=" ",1,0),99999)))</f>
        <v/>
      </c>
      <c r="N184" s="1143" t="str">
        <f>IF(OR(O184="",O184=0,O184="0"),"",IF(LEN(O184)&lt;=K175,O184,IF(LEN(SUBSTITUTE(P184," ",""))=K175+1,LEFT(O184,K175),LEFT(O184,FIND("§",SUBSTITUTE(P184," ","§",LEN(P184)-LEN(SUBSTITUTE(P184," ",""))))-1))))</f>
        <v/>
      </c>
      <c r="O184" s="1143" t="str">
        <f t="shared" si="63"/>
        <v/>
      </c>
      <c r="P184" s="1143" t="str">
        <f>IF(OR(O184="",O184=0,O184="0"),"",LEFT(O184,K175+1))</f>
        <v/>
      </c>
      <c r="Q184" s="1143"/>
      <c r="R184" s="1186"/>
      <c r="S184" s="1147" t="str">
        <f>IF(LEN(TRIM(T184))&gt;0,MAX(S46:S183)+1,"")</f>
        <v/>
      </c>
      <c r="T184" s="1148"/>
      <c r="U184" s="1186"/>
      <c r="V184" s="1186"/>
      <c r="X184" s="742"/>
      <c r="Y184" s="742"/>
      <c r="Z184" s="742"/>
      <c r="AA184" s="742"/>
      <c r="AB184" s="742"/>
      <c r="AC184" s="742"/>
      <c r="AD184" s="742"/>
      <c r="AE184" s="742"/>
      <c r="AF184" s="742"/>
      <c r="AG184" s="787"/>
      <c r="AH184" s="787"/>
      <c r="AI184" s="71" t="str">
        <f>IF(ISBLANK(AJ184),"",LARGE(AI180:AI183,1)+1)</f>
        <v/>
      </c>
      <c r="AJ184" s="61"/>
      <c r="AK184" s="61"/>
      <c r="AL184" s="61"/>
      <c r="AM184" s="61"/>
      <c r="AN184" s="61"/>
      <c r="AO184" s="61"/>
      <c r="AP184" s="61"/>
      <c r="AQ184" s="61"/>
      <c r="AR184" s="61"/>
      <c r="AS184" s="61"/>
      <c r="AT184" s="120"/>
      <c r="AU184" s="120"/>
      <c r="AV184" s="845" t="s">
        <v>132</v>
      </c>
      <c r="AW184" s="119" t="s">
        <v>128</v>
      </c>
      <c r="AX184" s="19"/>
      <c r="AY184" s="19"/>
      <c r="AZ184" s="1068">
        <v>156</v>
      </c>
      <c r="BA184" s="1069"/>
      <c r="BB184" s="1282" t="str">
        <f t="shared" si="51"/>
        <v/>
      </c>
      <c r="BC184" s="1283" t="str" cm="1">
        <f t="array" ref="BC184">IF(BJ184="","",IFERROR(_xlfn.TEXTJOIN(" • ",TRUE,_xlfn.UNIQUE(_xlfn._xlws.FILTER("⚠ "&amp;BQ29:BQ489,(BO29:BO489&lt;&gt;"")*ISNUMBER(SEARCH(" "&amp;BO29:BO489&amp;" "," "&amp;BJ184&amp;" "))))),""))</f>
        <v/>
      </c>
      <c r="BD184" s="1070" t="str">
        <f t="shared" si="58"/>
        <v>eggs</v>
      </c>
      <c r="BE184" s="1070" t="str">
        <f t="shared" si="59"/>
        <v>⚠ Œufs</v>
      </c>
      <c r="BF184" s="1070" t="str">
        <f t="shared" si="60"/>
        <v/>
      </c>
      <c r="BG184" s="1070" t="str">
        <f t="shared" si="52"/>
        <v/>
      </c>
      <c r="BH184" s="1070" t="str">
        <f t="shared" si="53"/>
        <v/>
      </c>
      <c r="BI184" s="1070" t="str">
        <f t="shared" si="61"/>
        <v/>
      </c>
      <c r="BJ184" s="1070" t="str">
        <f t="shared" si="54"/>
        <v/>
      </c>
      <c r="BK184" s="1070" t="str">
        <f t="shared" si="62"/>
        <v>eggs</v>
      </c>
      <c r="BL184" s="1070" t="str">
        <f t="shared" si="55"/>
        <v>eggs</v>
      </c>
      <c r="BM184" s="1070" t="str">
        <f t="shared" si="56"/>
        <v>eggs</v>
      </c>
      <c r="BN184" s="1071" t="s">
        <v>459</v>
      </c>
      <c r="BO184" s="1072" t="str">
        <f t="shared" si="57"/>
        <v>eggs</v>
      </c>
      <c r="BP184" s="1073" t="s">
        <v>744</v>
      </c>
      <c r="BQ184" s="1074" t="s">
        <v>602</v>
      </c>
      <c r="BR184" s="777" t="s">
        <v>669</v>
      </c>
      <c r="BZ184" s="1014"/>
      <c r="CA184" s="1014"/>
      <c r="CB184" s="1014"/>
      <c r="CC184" s="1014"/>
      <c r="CD184" s="1014"/>
      <c r="CE184" s="9">
        <v>1</v>
      </c>
    </row>
    <row r="185" spans="10:83" ht="21" customHeight="1">
      <c r="J185" s="1838"/>
      <c r="K185" s="1151"/>
      <c r="L185" s="1143" t="str" cm="1">
        <f t="array" ref="L185">IF(ROW()=ROW(L173),K176,INDEX(M173:M186,ROW()-ROW(L173)))</f>
        <v/>
      </c>
      <c r="M185" s="1144" t="str">
        <f>IF(OR(L185="",K175="",K175&lt;=0,N185=""),"",TRIM(MID(L185,LEN(N185)+1+IF(MID(L185,LEN(N185)+1,1)=" ",1,0),99999)))</f>
        <v/>
      </c>
      <c r="N185" s="1143" t="str">
        <f>IF(OR(O185="",O185=0,O185="0"),"",IF(LEN(O185)&lt;=K175,O185,IF(LEN(SUBSTITUTE(P185," ",""))=K175+1,LEFT(O185,K175),LEFT(O185,FIND("§",SUBSTITUTE(P185," ","§",LEN(P185)-LEN(SUBSTITUTE(P185," ",""))))-1))))</f>
        <v/>
      </c>
      <c r="O185" s="1143" t="str">
        <f t="shared" si="63"/>
        <v/>
      </c>
      <c r="P185" s="1143" t="str">
        <f>IF(OR(O185="",O185=0,O185="0"),"",LEFT(O185,K175+1))</f>
        <v/>
      </c>
      <c r="Q185" s="1143"/>
      <c r="R185" s="1186"/>
      <c r="S185" s="1147" t="str">
        <f>IF(LEN(TRIM(T185))&gt;0,MAX(S46:S184)+1,"")</f>
        <v/>
      </c>
      <c r="T185" s="1148"/>
      <c r="U185" s="1186"/>
      <c r="V185" s="1186"/>
      <c r="X185" s="742"/>
      <c r="Y185" s="742"/>
      <c r="Z185" s="742"/>
      <c r="AA185" s="742"/>
      <c r="AB185" s="742"/>
      <c r="AC185" s="742"/>
      <c r="AD185" s="742"/>
      <c r="AE185" s="742"/>
      <c r="AF185" s="742"/>
      <c r="AG185" s="787"/>
      <c r="AH185" s="787"/>
      <c r="AI185" s="71" t="str">
        <f>IF(ISBLANK(AJ185),"",LARGE(AI180:AI184,1)+1)</f>
        <v/>
      </c>
      <c r="AJ185" s="61"/>
      <c r="AK185" s="61"/>
      <c r="AL185" s="61"/>
      <c r="AM185" s="61"/>
      <c r="AN185" s="61"/>
      <c r="AO185" s="61"/>
      <c r="AP185" s="61"/>
      <c r="AQ185" s="61"/>
      <c r="AR185" s="61"/>
      <c r="AS185" s="61"/>
      <c r="AT185" s="120"/>
      <c r="AU185" s="120"/>
      <c r="AV185" s="845" t="s">
        <v>133</v>
      </c>
      <c r="AW185" s="119" t="s">
        <v>128</v>
      </c>
      <c r="AX185" s="19"/>
      <c r="AY185" s="19"/>
      <c r="AZ185" s="1068">
        <v>157</v>
      </c>
      <c r="BA185" s="1069"/>
      <c r="BB185" s="1282" t="str">
        <f t="shared" si="51"/>
        <v/>
      </c>
      <c r="BC185" s="1283" t="str" cm="1">
        <f t="array" ref="BC185">IF(BJ185="","",IFERROR(_xlfn.TEXTJOIN(" • ",TRUE,_xlfn.UNIQUE(_xlfn._xlws.FILTER("⚠ "&amp;BQ29:BQ489,(BO29:BO489&lt;&gt;"")*ISNUMBER(SEARCH(" "&amp;BO29:BO489&amp;" "," "&amp;BJ185&amp;" "))))),""))</f>
        <v/>
      </c>
      <c r="BD185" s="1070" t="str">
        <f t="shared" si="58"/>
        <v>jaune d oeuf</v>
      </c>
      <c r="BE185" s="1070" t="str">
        <f t="shared" si="59"/>
        <v>⚠ Œufs</v>
      </c>
      <c r="BF185" s="1070" t="str">
        <f t="shared" si="60"/>
        <v/>
      </c>
      <c r="BG185" s="1070" t="str">
        <f t="shared" si="52"/>
        <v/>
      </c>
      <c r="BH185" s="1070" t="str">
        <f t="shared" si="53"/>
        <v/>
      </c>
      <c r="BI185" s="1070" t="str">
        <f t="shared" si="61"/>
        <v/>
      </c>
      <c r="BJ185" s="1070" t="str">
        <f t="shared" si="54"/>
        <v/>
      </c>
      <c r="BK185" s="1070" t="str">
        <f t="shared" si="62"/>
        <v>jaune d oeuf</v>
      </c>
      <c r="BL185" s="1070" t="str">
        <f t="shared" si="55"/>
        <v>jaune d oeuf</v>
      </c>
      <c r="BM185" s="1070" t="str">
        <f t="shared" si="56"/>
        <v>jaune d oeuf</v>
      </c>
      <c r="BN185" s="1071" t="s">
        <v>1063</v>
      </c>
      <c r="BO185" s="1072" t="str">
        <f t="shared" si="57"/>
        <v>jaune d oeuf</v>
      </c>
      <c r="BP185" s="1073" t="s">
        <v>744</v>
      </c>
      <c r="BQ185" s="1074" t="s">
        <v>602</v>
      </c>
      <c r="BR185" s="777" t="s">
        <v>669</v>
      </c>
      <c r="BZ185" s="1014"/>
      <c r="CA185" s="1014"/>
      <c r="CB185" s="1014"/>
      <c r="CC185" s="1014"/>
      <c r="CD185" s="1014"/>
      <c r="CE185" s="9">
        <v>1</v>
      </c>
    </row>
    <row r="186" spans="10:83" ht="21" customHeight="1">
      <c r="J186" s="1838"/>
      <c r="K186" s="1151"/>
      <c r="L186" s="1143" t="str" cm="1">
        <f t="array" ref="L186">IF(ROW()=ROW(L173),K176,INDEX(M173:M186,ROW()-ROW(L173)))</f>
        <v/>
      </c>
      <c r="M186" s="1144" t="str">
        <f>IF(OR(L186="",K175="",K175&lt;=0,N186=""),"",TRIM(MID(L186,LEN(N186)+1+IF(MID(L186,LEN(N186)+1,1)=" ",1,0),99999)))</f>
        <v/>
      </c>
      <c r="N186" s="1143" t="str">
        <f>IF(OR(O186="",O186=0,O186="0"),"",IF(LEN(O186)&lt;=K175,O186,IF(LEN(SUBSTITUTE(P186," ",""))=K175+1,LEFT(O186,K175),LEFT(O186,FIND("§",SUBSTITUTE(P186," ","§",LEN(P186)-LEN(SUBSTITUTE(P186," ",""))))-1))))</f>
        <v/>
      </c>
      <c r="O186" s="1143" t="str">
        <f t="shared" si="63"/>
        <v/>
      </c>
      <c r="P186" s="1143" t="str">
        <f>IF(OR(O186="",O186=0,O186="0"),"",LEFT(O186,K175+1))</f>
        <v/>
      </c>
      <c r="Q186" s="1143"/>
      <c r="R186" s="1186"/>
      <c r="S186" s="1147" t="str">
        <f>IF(LEN(TRIM(T186))&gt;0,MAX(S46:S185)+1,"")</f>
        <v/>
      </c>
      <c r="T186" s="1148"/>
      <c r="U186" s="1186"/>
      <c r="V186" s="1186"/>
      <c r="X186" s="742"/>
      <c r="Y186" s="742"/>
      <c r="Z186" s="742"/>
      <c r="AA186" s="742"/>
      <c r="AB186" s="742"/>
      <c r="AC186" s="742"/>
      <c r="AD186" s="742"/>
      <c r="AE186" s="742"/>
      <c r="AF186" s="742"/>
      <c r="AG186" s="787"/>
      <c r="AH186" s="787"/>
      <c r="AI186" s="71" t="str">
        <f>IF(ISBLANK(AJ186),"",LARGE(AI180:AI185,1)+1)</f>
        <v/>
      </c>
      <c r="AJ186" s="61"/>
      <c r="AK186" s="61"/>
      <c r="AL186" s="61"/>
      <c r="AM186" s="61"/>
      <c r="AN186" s="61"/>
      <c r="AO186" s="61"/>
      <c r="AP186" s="61"/>
      <c r="AQ186" s="61"/>
      <c r="AR186" s="61"/>
      <c r="AS186" s="61"/>
      <c r="AT186" s="120"/>
      <c r="AU186" s="120"/>
      <c r="AV186" s="845" t="s">
        <v>134</v>
      </c>
      <c r="AW186" s="119" t="s">
        <v>128</v>
      </c>
      <c r="AX186" s="19"/>
      <c r="AY186" s="19"/>
      <c r="AZ186" s="1068">
        <v>158</v>
      </c>
      <c r="BA186" s="1069"/>
      <c r="BB186" s="1282" t="str">
        <f t="shared" si="51"/>
        <v/>
      </c>
      <c r="BC186" s="1283" t="str" cm="1">
        <f t="array" ref="BC186">IF(BJ186="","",IFERROR(_xlfn.TEXTJOIN(" • ",TRUE,_xlfn.UNIQUE(_xlfn._xlws.FILTER("⚠ "&amp;BQ29:BQ489,(BO29:BO489&lt;&gt;"")*ISNUMBER(SEARCH(" "&amp;BO29:BO489&amp;" "," "&amp;BJ186&amp;" "))))),""))</f>
        <v/>
      </c>
      <c r="BD186" s="1070" t="str">
        <f t="shared" si="58"/>
        <v>jaune d oeuf</v>
      </c>
      <c r="BE186" s="1070" t="str">
        <f t="shared" si="59"/>
        <v>⚠ Œufs</v>
      </c>
      <c r="BF186" s="1070" t="str">
        <f t="shared" si="60"/>
        <v/>
      </c>
      <c r="BG186" s="1070" t="str">
        <f t="shared" si="52"/>
        <v/>
      </c>
      <c r="BH186" s="1070" t="str">
        <f t="shared" si="53"/>
        <v/>
      </c>
      <c r="BI186" s="1070" t="str">
        <f t="shared" si="61"/>
        <v/>
      </c>
      <c r="BJ186" s="1070" t="str">
        <f t="shared" si="54"/>
        <v/>
      </c>
      <c r="BK186" s="1070" t="str">
        <f t="shared" si="62"/>
        <v>jaune d oeuf</v>
      </c>
      <c r="BL186" s="1070" t="str">
        <f t="shared" si="55"/>
        <v>jaune d oeuf</v>
      </c>
      <c r="BM186" s="1070" t="str">
        <f t="shared" si="56"/>
        <v>jaune d oeuf</v>
      </c>
      <c r="BN186" s="1071" t="s">
        <v>1064</v>
      </c>
      <c r="BO186" s="1072" t="str">
        <f t="shared" si="57"/>
        <v>jaune d œuf</v>
      </c>
      <c r="BP186" s="1073" t="s">
        <v>744</v>
      </c>
      <c r="BQ186" s="1074" t="s">
        <v>602</v>
      </c>
      <c r="BR186" s="777" t="s">
        <v>669</v>
      </c>
      <c r="BZ186" s="1014"/>
      <c r="CA186" s="1014"/>
      <c r="CB186" s="1014"/>
      <c r="CC186" s="1014"/>
      <c r="CD186" s="1014"/>
      <c r="CE186" s="9">
        <v>1</v>
      </c>
    </row>
    <row r="187" spans="10:83" ht="21" customHeight="1">
      <c r="J187" s="1838"/>
      <c r="K187" s="1142" t="str">
        <f>IF(TRIM(SUBSTITUTE(R57,CHAR(160),""))="","",R57)</f>
        <v/>
      </c>
      <c r="L187" s="1143" t="str" cm="1">
        <f t="array" ref="L187">IF(ROW()=ROW(L187),K190,INDEX(M187:M200,ROW()-ROW(L187)))</f>
        <v/>
      </c>
      <c r="M187" s="1144" t="str">
        <f>IF(OR(L187="",K189="",K189&lt;=0,N187=""),"",TRIM(MID(L187,LEN(N187)+1+IF(MID(L187,LEN(N187)+1,1)=" ",1,0),99999)))</f>
        <v/>
      </c>
      <c r="N187" s="1143" t="str">
        <f>IF(OR(O187="",O187=0,O187="0"),"",IF(LEN(O187)&lt;=K189,O187,IF(LEN(SUBSTITUTE(P187," ",""))=K189+1,LEFT(O187,K189),LEFT(O187,FIND("§",SUBSTITUTE(P187," ","§",LEN(P187)-LEN(SUBSTITUTE(P187," ",""))))-1))))</f>
        <v/>
      </c>
      <c r="O187" s="1143" t="str">
        <f t="shared" si="63"/>
        <v/>
      </c>
      <c r="P187" s="1143" t="str">
        <f>IF(OR(O187="",O187=0,O187="0"),"",LEFT(O187,K189+1))</f>
        <v/>
      </c>
      <c r="Q187" s="1143"/>
      <c r="R187" s="1186"/>
      <c r="S187" s="1147" t="str">
        <f>IF(LEN(TRIM(T187))&gt;0,MAX(S46:S186)+1,"")</f>
        <v/>
      </c>
      <c r="T187" s="1148"/>
      <c r="U187" s="1186"/>
      <c r="V187" s="1186"/>
      <c r="X187" s="742"/>
      <c r="Y187" s="742"/>
      <c r="Z187" s="742"/>
      <c r="AA187" s="742"/>
      <c r="AB187" s="742"/>
      <c r="AC187" s="742"/>
      <c r="AD187" s="742"/>
      <c r="AE187" s="742"/>
      <c r="AF187" s="742"/>
      <c r="AG187" s="787"/>
      <c r="AH187" s="787"/>
      <c r="AI187" s="71" t="str">
        <f>IF(ISBLANK(AJ187),"",LARGE(AI180:AI186,1)+1)</f>
        <v/>
      </c>
      <c r="AJ187" s="61"/>
      <c r="AK187" s="61"/>
      <c r="AL187" s="61"/>
      <c r="AM187" s="61"/>
      <c r="AN187" s="61"/>
      <c r="AO187" s="61"/>
      <c r="AP187" s="61"/>
      <c r="AQ187" s="61"/>
      <c r="AR187" s="61"/>
      <c r="AS187" s="61"/>
      <c r="AT187" s="120"/>
      <c r="AU187" s="120"/>
      <c r="AV187" s="845" t="s">
        <v>135</v>
      </c>
      <c r="AW187" s="119" t="s">
        <v>128</v>
      </c>
      <c r="AX187" s="19"/>
      <c r="AY187" s="19"/>
      <c r="AZ187" s="1068">
        <v>159</v>
      </c>
      <c r="BA187" s="1069"/>
      <c r="BB187" s="1282" t="str">
        <f t="shared" si="51"/>
        <v/>
      </c>
      <c r="BC187" s="1283" t="str" cm="1">
        <f t="array" ref="BC187">IF(BJ187="","",IFERROR(_xlfn.TEXTJOIN(" • ",TRUE,_xlfn.UNIQUE(_xlfn._xlws.FILTER("⚠ "&amp;BQ29:BQ489,(BO29:BO489&lt;&gt;"")*ISNUMBER(SEARCH(" "&amp;BO29:BO489&amp;" "," "&amp;BJ187&amp;" "))))),""))</f>
        <v/>
      </c>
      <c r="BD187" s="1070" t="str">
        <f t="shared" si="58"/>
        <v>jaunes d oeufs</v>
      </c>
      <c r="BE187" s="1070" t="str">
        <f t="shared" si="59"/>
        <v>⚠ Œufs</v>
      </c>
      <c r="BF187" s="1070" t="str">
        <f t="shared" si="60"/>
        <v/>
      </c>
      <c r="BG187" s="1070" t="str">
        <f t="shared" si="52"/>
        <v/>
      </c>
      <c r="BH187" s="1070" t="str">
        <f t="shared" si="53"/>
        <v/>
      </c>
      <c r="BI187" s="1070" t="str">
        <f t="shared" si="61"/>
        <v/>
      </c>
      <c r="BJ187" s="1070" t="str">
        <f t="shared" si="54"/>
        <v/>
      </c>
      <c r="BK187" s="1070" t="str">
        <f t="shared" si="62"/>
        <v>jaunes d oeufs</v>
      </c>
      <c r="BL187" s="1070" t="str">
        <f t="shared" si="55"/>
        <v>jaunes d oeufs</v>
      </c>
      <c r="BM187" s="1070" t="str">
        <f t="shared" si="56"/>
        <v>jaunes d oeufs</v>
      </c>
      <c r="BN187" s="1071" t="s">
        <v>1065</v>
      </c>
      <c r="BO187" s="1072" t="str">
        <f t="shared" si="57"/>
        <v>jaunes d œufs</v>
      </c>
      <c r="BP187" s="1073" t="s">
        <v>744</v>
      </c>
      <c r="BQ187" s="1074" t="s">
        <v>602</v>
      </c>
      <c r="BR187" s="777" t="s">
        <v>669</v>
      </c>
      <c r="BZ187" s="1014"/>
      <c r="CA187" s="1014"/>
      <c r="CB187" s="1014"/>
      <c r="CC187" s="1014"/>
      <c r="CD187" s="1014"/>
      <c r="CE187" s="9">
        <v>1</v>
      </c>
    </row>
    <row r="188" spans="10:83" ht="21" customHeight="1">
      <c r="J188" s="1838"/>
      <c r="K188" s="1151" t="str">
        <f>TRIM(SUBSTITUTE(SUBSTITUTE(SUBSTITUTE(SUBSTITUTE(SUBSTITUTE(SUBSTITUTE(SUBSTITUTE(SUBSTITUTE(SUBSTITUTE(CLEAN(IF(OR(LEFT(K187,1)="-",LEFT(K187,1)="="),MID(K187,2,99999),K187)),"—","-"),"–","-"),CHAR(160)," "),CHAR(9)," "),CHAR(13)," "),CHAR(10)," ")," "," ")," "," ")," "," "))</f>
        <v/>
      </c>
      <c r="L188" s="1143" t="str" cm="1">
        <f t="array" ref="L188">IF(ROW()=ROW(L187),K190,INDEX(M187:M200,ROW()-ROW(L187)))</f>
        <v/>
      </c>
      <c r="M188" s="1144" t="str">
        <f>IF(OR(L188="",K189="",K189&lt;=0,N188=""),"",TRIM(MID(L188,LEN(N188)+1+IF(MID(L188,LEN(N188)+1,1)=" ",1,0),99999)))</f>
        <v/>
      </c>
      <c r="N188" s="1143" t="str">
        <f>IF(OR(O188="",O188=0,O188="0"),"",IF(LEN(O188)&lt;=K189,O188,IF(LEN(SUBSTITUTE(P188," ",""))=K189+1,LEFT(O188,K189),LEFT(O188,FIND("§",SUBSTITUTE(P188," ","§",LEN(P188)-LEN(SUBSTITUTE(P188," ",""))))-1))))</f>
        <v/>
      </c>
      <c r="O188" s="1143" t="str">
        <f t="shared" si="63"/>
        <v/>
      </c>
      <c r="P188" s="1143" t="str">
        <f>IF(OR(O188="",O188=0,O188="0"),"",LEFT(O188,K189+1))</f>
        <v/>
      </c>
      <c r="Q188" s="1143"/>
      <c r="R188" s="1186"/>
      <c r="S188" s="1147" t="str">
        <f>IF(LEN(TRIM(T188))&gt;0,MAX(S46:S187)+1,"")</f>
        <v/>
      </c>
      <c r="T188" s="1148"/>
      <c r="U188" s="1186"/>
      <c r="V188" s="1186"/>
      <c r="X188" s="742"/>
      <c r="Y188" s="742"/>
      <c r="Z188" s="742"/>
      <c r="AA188" s="742"/>
      <c r="AB188" s="742"/>
      <c r="AC188" s="742"/>
      <c r="AD188" s="742"/>
      <c r="AE188" s="742"/>
      <c r="AF188" s="742"/>
      <c r="AG188" s="787"/>
      <c r="AH188" s="787"/>
      <c r="AI188" s="71" t="str">
        <f>IF(ISBLANK(AJ188),"",LARGE(AI180:AI187,1)+1)</f>
        <v/>
      </c>
      <c r="AJ188" s="61"/>
      <c r="AK188" s="61"/>
      <c r="AL188" s="61"/>
      <c r="AM188" s="61"/>
      <c r="AN188" s="61"/>
      <c r="AO188" s="61"/>
      <c r="AP188" s="61"/>
      <c r="AQ188" s="61"/>
      <c r="AR188" s="61"/>
      <c r="AS188" s="61"/>
      <c r="AT188" s="120"/>
      <c r="AU188" s="120"/>
      <c r="AV188" s="845" t="s">
        <v>136</v>
      </c>
      <c r="AW188" s="119" t="s">
        <v>128</v>
      </c>
      <c r="AX188" s="19"/>
      <c r="AY188" s="19"/>
      <c r="AZ188" s="1068">
        <v>160</v>
      </c>
      <c r="BA188" s="1069"/>
      <c r="BB188" s="1282" t="str">
        <f t="shared" si="51"/>
        <v/>
      </c>
      <c r="BC188" s="1283" t="str" cm="1">
        <f t="array" ref="BC188">IF(BJ188="","",IFERROR(_xlfn.TEXTJOIN(" • ",TRUE,_xlfn.UNIQUE(_xlfn._xlws.FILTER("⚠ "&amp;BQ29:BQ489,(BO29:BO489&lt;&gt;"")*ISNUMBER(SEARCH(" "&amp;BO29:BO489&amp;" "," "&amp;BJ188&amp;" "))))),""))</f>
        <v/>
      </c>
      <c r="BD188" s="1070" t="str">
        <f t="shared" si="58"/>
        <v>mayonnaise</v>
      </c>
      <c r="BE188" s="1070" t="str">
        <f t="shared" si="59"/>
        <v>⚠ Œufs</v>
      </c>
      <c r="BF188" s="1070" t="str">
        <f t="shared" si="60"/>
        <v/>
      </c>
      <c r="BG188" s="1070" t="str">
        <f t="shared" si="52"/>
        <v/>
      </c>
      <c r="BH188" s="1070" t="str">
        <f t="shared" si="53"/>
        <v/>
      </c>
      <c r="BI188" s="1070" t="str">
        <f t="shared" si="61"/>
        <v/>
      </c>
      <c r="BJ188" s="1070" t="str">
        <f t="shared" si="54"/>
        <v/>
      </c>
      <c r="BK188" s="1070" t="str">
        <f t="shared" si="62"/>
        <v>mayonnaise</v>
      </c>
      <c r="BL188" s="1070" t="str">
        <f t="shared" si="55"/>
        <v>mayonnaise</v>
      </c>
      <c r="BM188" s="1070" t="str">
        <f t="shared" si="56"/>
        <v>mayonnaise</v>
      </c>
      <c r="BN188" s="1071" t="s">
        <v>1066</v>
      </c>
      <c r="BO188" s="1072" t="str">
        <f t="shared" si="57"/>
        <v>mayonnaise</v>
      </c>
      <c r="BP188" s="1073" t="s">
        <v>744</v>
      </c>
      <c r="BQ188" s="1074" t="s">
        <v>602</v>
      </c>
      <c r="BR188" s="777" t="s">
        <v>669</v>
      </c>
      <c r="BZ188" s="1014"/>
      <c r="CA188" s="1014"/>
      <c r="CB188" s="1014"/>
      <c r="CC188" s="1014"/>
      <c r="CD188" s="1014"/>
      <c r="CE188" s="9">
        <v>1</v>
      </c>
    </row>
    <row r="189" spans="10:83" ht="21" customHeight="1">
      <c r="J189" s="1838"/>
      <c r="K189" s="1152">
        <f>K44</f>
        <v>120</v>
      </c>
      <c r="L189" s="1143" t="str" cm="1">
        <f t="array" ref="L189">IF(ROW()=ROW(L187),K190,INDEX(M187:M200,ROW()-ROW(L187)))</f>
        <v/>
      </c>
      <c r="M189" s="1144" t="str">
        <f>IF(OR(L189="",K189="",K189&lt;=0,N189=""),"",TRIM(MID(L189,LEN(N189)+1+IF(MID(L189,LEN(N189)+1,1)=" ",1,0),99999)))</f>
        <v/>
      </c>
      <c r="N189" s="1143" t="str">
        <f>IF(OR(O189="",O189=0,O189="0"),"",IF(LEN(O189)&lt;=K189,O189,IF(LEN(SUBSTITUTE(P189," ",""))=K189+1,LEFT(O189,K189),LEFT(O189,FIND("§",SUBSTITUTE(P189," ","§",LEN(P189)-LEN(SUBSTITUTE(P189," ",""))))-1))))</f>
        <v/>
      </c>
      <c r="O189" s="1143" t="str">
        <f t="shared" si="63"/>
        <v/>
      </c>
      <c r="P189" s="1143" t="str">
        <f>IF(OR(O189="",O189=0,O189="0"),"",LEFT(O189,K189+1))</f>
        <v/>
      </c>
      <c r="Q189" s="1143"/>
      <c r="R189" s="1186"/>
      <c r="S189" s="1147" t="str">
        <f>IF(LEN(TRIM(T189))&gt;0,MAX(S46:S188)+1,"")</f>
        <v/>
      </c>
      <c r="T189" s="1148"/>
      <c r="U189" s="1186"/>
      <c r="V189" s="1186"/>
      <c r="X189" s="742"/>
      <c r="Y189" s="742"/>
      <c r="Z189" s="742"/>
      <c r="AA189" s="742"/>
      <c r="AB189" s="742"/>
      <c r="AC189" s="742"/>
      <c r="AD189" s="742"/>
      <c r="AE189" s="742"/>
      <c r="AF189" s="742"/>
      <c r="AG189" s="787"/>
      <c r="AH189" s="787"/>
      <c r="AI189" s="71" t="str">
        <f>IF(ISBLANK(AJ189),"",LARGE(AI180:AI188,1)+1)</f>
        <v/>
      </c>
      <c r="AJ189" s="61"/>
      <c r="AK189" s="61"/>
      <c r="AL189" s="61"/>
      <c r="AM189" s="61"/>
      <c r="AN189" s="61"/>
      <c r="AO189" s="61"/>
      <c r="AP189" s="61"/>
      <c r="AQ189" s="61"/>
      <c r="AR189" s="61"/>
      <c r="AS189" s="61"/>
      <c r="AT189" s="120"/>
      <c r="AU189" s="120"/>
      <c r="AV189" s="845" t="s">
        <v>137</v>
      </c>
      <c r="AW189" s="119" t="s">
        <v>128</v>
      </c>
      <c r="AX189" s="19"/>
      <c r="AY189" s="19"/>
      <c r="AZ189" s="1068">
        <v>161</v>
      </c>
      <c r="BA189" s="1069"/>
      <c r="BB189" s="1282" t="str">
        <f t="shared" si="51"/>
        <v/>
      </c>
      <c r="BC189" s="1283" t="str" cm="1">
        <f t="array" ref="BC189">IF(BJ189="","",IFERROR(_xlfn.TEXTJOIN(" • ",TRUE,_xlfn.UNIQUE(_xlfn._xlws.FILTER("⚠ "&amp;BQ29:BQ489,(BO29:BO489&lt;&gt;"")*ISNUMBER(SEARCH(" "&amp;BO29:BO489&amp;" "," "&amp;BJ189&amp;" "))))),""))</f>
        <v/>
      </c>
      <c r="BD189" s="1070" t="str">
        <f t="shared" si="58"/>
        <v>meringue</v>
      </c>
      <c r="BE189" s="1070" t="str">
        <f t="shared" si="59"/>
        <v>⚠ Œufs</v>
      </c>
      <c r="BF189" s="1070" t="str">
        <f t="shared" si="60"/>
        <v/>
      </c>
      <c r="BG189" s="1070" t="str">
        <f t="shared" si="52"/>
        <v/>
      </c>
      <c r="BH189" s="1070" t="str">
        <f t="shared" si="53"/>
        <v/>
      </c>
      <c r="BI189" s="1070" t="str">
        <f t="shared" si="61"/>
        <v/>
      </c>
      <c r="BJ189" s="1070" t="str">
        <f t="shared" si="54"/>
        <v/>
      </c>
      <c r="BK189" s="1070" t="str">
        <f t="shared" si="62"/>
        <v>meringue</v>
      </c>
      <c r="BL189" s="1070" t="str">
        <f t="shared" si="55"/>
        <v>meringue</v>
      </c>
      <c r="BM189" s="1070" t="str">
        <f t="shared" si="56"/>
        <v>meringue</v>
      </c>
      <c r="BN189" s="1071" t="s">
        <v>1067</v>
      </c>
      <c r="BO189" s="1072" t="str">
        <f t="shared" si="57"/>
        <v>meringue</v>
      </c>
      <c r="BP189" s="1073" t="s">
        <v>744</v>
      </c>
      <c r="BQ189" s="1074" t="s">
        <v>602</v>
      </c>
      <c r="BR189" s="777" t="s">
        <v>669</v>
      </c>
      <c r="BZ189" s="1014"/>
      <c r="CA189" s="1014"/>
      <c r="CB189" s="1014"/>
      <c r="CC189" s="1014"/>
      <c r="CD189" s="1014"/>
      <c r="CE189" s="9">
        <v>1</v>
      </c>
    </row>
    <row r="190" spans="10:83" ht="21" customHeight="1">
      <c r="J190" s="1838"/>
      <c r="K190" s="1151" t="str">
        <f>IF(UPPER(TRIM(K45))="X",K194,K188)</f>
        <v/>
      </c>
      <c r="L190" s="1143" t="str" cm="1">
        <f t="array" ref="L190">IF(ROW()=ROW(L187),K190,INDEX(M187:M200,ROW()-ROW(L187)))</f>
        <v/>
      </c>
      <c r="M190" s="1144" t="str">
        <f>IF(OR(L190="",K189="",K189&lt;=0,N190=""),"",TRIM(MID(L190,LEN(N190)+1+IF(MID(L190,LEN(N190)+1,1)=" ",1,0),99999)))</f>
        <v/>
      </c>
      <c r="N190" s="1143" t="str">
        <f>IF(OR(O190="",O190=0,O190="0"),"",IF(LEN(O190)&lt;=K189,O190,IF(LEN(SUBSTITUTE(P190," ",""))=K189+1,LEFT(O190,K189),LEFT(O190,FIND("§",SUBSTITUTE(P190," ","§",LEN(P190)-LEN(SUBSTITUTE(P190," ",""))))-1))))</f>
        <v/>
      </c>
      <c r="O190" s="1143" t="str">
        <f t="shared" si="63"/>
        <v/>
      </c>
      <c r="P190" s="1143" t="str">
        <f>IF(OR(O190="",O190=0,O190="0"),"",LEFT(O190,K189+1))</f>
        <v/>
      </c>
      <c r="Q190" s="1143"/>
      <c r="R190" s="1186"/>
      <c r="S190" s="1147" t="str">
        <f>IF(LEN(TRIM(T190))&gt;0,MAX(S46:S189)+1,"")</f>
        <v/>
      </c>
      <c r="T190" s="1148"/>
      <c r="U190" s="1186"/>
      <c r="V190" s="1186"/>
      <c r="X190" s="742"/>
      <c r="Y190" s="742"/>
      <c r="Z190" s="742"/>
      <c r="AA190" s="742"/>
      <c r="AB190" s="742"/>
      <c r="AC190" s="742"/>
      <c r="AD190" s="742"/>
      <c r="AE190" s="742"/>
      <c r="AF190" s="742"/>
      <c r="AG190" s="787"/>
      <c r="AH190" s="787"/>
      <c r="AI190" s="71" t="str">
        <f>IF(ISBLANK(AJ190),"",LARGE(AI180:AI189,1)+1)</f>
        <v/>
      </c>
      <c r="AJ190" s="61"/>
      <c r="AK190" s="61"/>
      <c r="AL190" s="61"/>
      <c r="AM190" s="61"/>
      <c r="AN190" s="61"/>
      <c r="AO190" s="61"/>
      <c r="AP190" s="61"/>
      <c r="AQ190" s="61"/>
      <c r="AR190" s="61"/>
      <c r="AS190" s="61"/>
      <c r="AT190" s="120"/>
      <c r="AU190" s="120"/>
      <c r="AV190" s="845" t="s">
        <v>138</v>
      </c>
      <c r="AW190" s="119" t="s">
        <v>128</v>
      </c>
      <c r="AX190" s="19"/>
      <c r="AY190" s="19"/>
      <c r="AZ190" s="1068">
        <v>162</v>
      </c>
      <c r="BA190" s="1069"/>
      <c r="BB190" s="1282" t="str">
        <f t="shared" si="51"/>
        <v/>
      </c>
      <c r="BC190" s="1283" t="str" cm="1">
        <f t="array" ref="BC190">IF(BJ190="","",IFERROR(_xlfn.TEXTJOIN(" • ",TRUE,_xlfn.UNIQUE(_xlfn._xlws.FILTER("⚠ "&amp;BQ29:BQ489,(BO29:BO489&lt;&gt;"")*ISNUMBER(SEARCH(" "&amp;BO29:BO489&amp;" "," "&amp;BJ190&amp;" "))))),""))</f>
        <v/>
      </c>
      <c r="BD190" s="1070" t="str">
        <f t="shared" si="58"/>
        <v>oeuf</v>
      </c>
      <c r="BE190" s="1070" t="str">
        <f t="shared" si="59"/>
        <v>⚠ Œufs</v>
      </c>
      <c r="BF190" s="1070" t="str">
        <f t="shared" si="60"/>
        <v/>
      </c>
      <c r="BG190" s="1070" t="str">
        <f t="shared" si="52"/>
        <v/>
      </c>
      <c r="BH190" s="1070" t="str">
        <f t="shared" si="53"/>
        <v/>
      </c>
      <c r="BI190" s="1070" t="str">
        <f t="shared" si="61"/>
        <v/>
      </c>
      <c r="BJ190" s="1070" t="str">
        <f t="shared" si="54"/>
        <v/>
      </c>
      <c r="BK190" s="1070" t="str">
        <f t="shared" si="62"/>
        <v>oeuf</v>
      </c>
      <c r="BL190" s="1070" t="str">
        <f t="shared" si="55"/>
        <v>oeuf</v>
      </c>
      <c r="BM190" s="1070" t="str">
        <f t="shared" si="56"/>
        <v>oeuf</v>
      </c>
      <c r="BN190" s="1071" t="s">
        <v>1068</v>
      </c>
      <c r="BO190" s="1072" t="str">
        <f t="shared" si="57"/>
        <v>oeuf</v>
      </c>
      <c r="BP190" s="1073" t="s">
        <v>744</v>
      </c>
      <c r="BQ190" s="1074" t="s">
        <v>602</v>
      </c>
      <c r="BR190" s="777" t="s">
        <v>669</v>
      </c>
      <c r="BZ190" s="1014"/>
      <c r="CA190" s="1014"/>
      <c r="CB190" s="1014"/>
      <c r="CC190" s="1014"/>
      <c r="CD190" s="1014"/>
      <c r="CE190" s="9">
        <v>1</v>
      </c>
    </row>
    <row r="191" spans="10:83" ht="21" customHeight="1">
      <c r="J191" s="1838"/>
      <c r="K191" s="1155" t="str">
        <f>TRIM(SUBSTITUTE(SUBSTITUTE(SUBSTITUTE(SUBSTITUTE(SUBSTITUTE(SUBSTITUTE(SUBSTITUTE(SUBSTITUTE(SUBSTITUTE(SUBSTITUTE(K188,","," "),";"," "),":"," "),"!"," "),"?"," "),"…"," "),"»"," "),"«"," "),"/"," "),"."," "))</f>
        <v/>
      </c>
      <c r="L191" s="1143" t="str" cm="1">
        <f t="array" ref="L191">IF(ROW()=ROW(L187),K190,INDEX(M187:M200,ROW()-ROW(L187)))</f>
        <v/>
      </c>
      <c r="M191" s="1144" t="str">
        <f>IF(OR(L191="",K189="",K189&lt;=0,N191=""),"",TRIM(MID(L191,LEN(N191)+1+IF(MID(L191,LEN(N191)+1,1)=" ",1,0),99999)))</f>
        <v/>
      </c>
      <c r="N191" s="1143" t="str">
        <f>IF(OR(O191="",O191=0,O191="0"),"",IF(LEN(O191)&lt;=K189,O191,IF(LEN(SUBSTITUTE(P191," ",""))=K189+1,LEFT(O191,K189),LEFT(O191,FIND("§",SUBSTITUTE(P191," ","§",LEN(P191)-LEN(SUBSTITUTE(P191," ",""))))-1))))</f>
        <v/>
      </c>
      <c r="O191" s="1143" t="str">
        <f t="shared" si="63"/>
        <v/>
      </c>
      <c r="P191" s="1143" t="str">
        <f>IF(OR(O191="",O191=0,O191="0"),"",LEFT(O191,K189+1))</f>
        <v/>
      </c>
      <c r="Q191" s="1143"/>
      <c r="R191" s="1186"/>
      <c r="S191" s="1147" t="str">
        <f>IF(LEN(TRIM(T191))&gt;0,MAX(S46:S190)+1,"")</f>
        <v/>
      </c>
      <c r="T191" s="1148"/>
      <c r="U191" s="1186"/>
      <c r="V191" s="1186"/>
      <c r="X191" s="742"/>
      <c r="Y191" s="742"/>
      <c r="Z191" s="742"/>
      <c r="AA191" s="742"/>
      <c r="AB191" s="742"/>
      <c r="AC191" s="742"/>
      <c r="AD191" s="742"/>
      <c r="AE191" s="742"/>
      <c r="AF191" s="742"/>
      <c r="AG191" s="787"/>
      <c r="AH191" s="787"/>
      <c r="AI191" s="71" t="str">
        <f>IF(ISBLANK(AJ191),"",LARGE(AI180:AI190,1)+1)</f>
        <v/>
      </c>
      <c r="AJ191" s="61"/>
      <c r="AK191" s="61"/>
      <c r="AL191" s="61"/>
      <c r="AM191" s="61"/>
      <c r="AN191" s="61"/>
      <c r="AO191" s="61"/>
      <c r="AP191" s="61"/>
      <c r="AQ191" s="61"/>
      <c r="AR191" s="61"/>
      <c r="AS191" s="61"/>
      <c r="AT191" s="120"/>
      <c r="AU191" s="120"/>
      <c r="AV191" s="845" t="s">
        <v>139</v>
      </c>
      <c r="AW191" s="119" t="s">
        <v>128</v>
      </c>
      <c r="AX191" s="19"/>
      <c r="AY191" s="19"/>
      <c r="AZ191" s="1068">
        <v>163</v>
      </c>
      <c r="BA191" s="1069"/>
      <c r="BB191" s="1282" t="str">
        <f t="shared" si="51"/>
        <v/>
      </c>
      <c r="BC191" s="1283" t="str" cm="1">
        <f t="array" ref="BC191">IF(BJ191="","",IFERROR(_xlfn.TEXTJOIN(" • ",TRUE,_xlfn.UNIQUE(_xlfn._xlws.FILTER("⚠ "&amp;BQ29:BQ489,(BO29:BO489&lt;&gt;"")*ISNUMBER(SEARCH(" "&amp;BO29:BO489&amp;" "," "&amp;BJ191&amp;" "))))),""))</f>
        <v/>
      </c>
      <c r="BD191" s="1070" t="str">
        <f t="shared" si="58"/>
        <v>oeufs</v>
      </c>
      <c r="BE191" s="1070" t="str">
        <f t="shared" si="59"/>
        <v>⚠ Œufs</v>
      </c>
      <c r="BF191" s="1070" t="str">
        <f t="shared" si="60"/>
        <v/>
      </c>
      <c r="BG191" s="1070" t="str">
        <f t="shared" si="52"/>
        <v/>
      </c>
      <c r="BH191" s="1070" t="str">
        <f t="shared" si="53"/>
        <v/>
      </c>
      <c r="BI191" s="1070" t="str">
        <f t="shared" si="61"/>
        <v/>
      </c>
      <c r="BJ191" s="1070" t="str">
        <f t="shared" si="54"/>
        <v/>
      </c>
      <c r="BK191" s="1070" t="str">
        <f t="shared" si="62"/>
        <v>oeufs</v>
      </c>
      <c r="BL191" s="1070" t="str">
        <f t="shared" si="55"/>
        <v>oeufs</v>
      </c>
      <c r="BM191" s="1070" t="str">
        <f t="shared" si="56"/>
        <v>oeufs</v>
      </c>
      <c r="BN191" s="1071" t="s">
        <v>1069</v>
      </c>
      <c r="BO191" s="1072" t="str">
        <f t="shared" si="57"/>
        <v>oeufs</v>
      </c>
      <c r="BP191" s="1073" t="s">
        <v>744</v>
      </c>
      <c r="BQ191" s="1074" t="s">
        <v>602</v>
      </c>
      <c r="BR191" s="777" t="s">
        <v>669</v>
      </c>
      <c r="BZ191" s="1014"/>
      <c r="CA191" s="1014"/>
      <c r="CB191" s="1014"/>
      <c r="CC191" s="1014"/>
      <c r="CD191" s="1014"/>
      <c r="CE191" s="9">
        <v>1</v>
      </c>
    </row>
    <row r="192" spans="10:83" ht="21" customHeight="1">
      <c r="J192" s="1838"/>
      <c r="K192" s="1143" t="str">
        <f>TRIM(SUBSTITUTE(SUBSTITUTE(SUBSTITUTE(SUBSTITUTE(SUBSTITUTE(SUBSTITUTE(SUBSTITUTE(SUBSTITUTE(K191,"("," "),")"," "),CHAR(34)," "),"-"," "),"_"," "),"&lt;"," "),"&gt;"," "),"="," "))</f>
        <v/>
      </c>
      <c r="L192" s="1143" t="str" cm="1">
        <f t="array" ref="L192">IF(ROW()=ROW(L187),K190,INDEX(M187:M200,ROW()-ROW(L187)))</f>
        <v/>
      </c>
      <c r="M192" s="1144" t="str">
        <f>IF(OR(L192="",K189="",K189&lt;=0,N192=""),"",TRIM(MID(L192,LEN(N192)+1+IF(MID(L192,LEN(N192)+1,1)=" ",1,0),99999)))</f>
        <v/>
      </c>
      <c r="N192" s="1143" t="str">
        <f>IF(OR(O192="",O192=0,O192="0"),"",IF(LEN(O192)&lt;=K189,O192,IF(LEN(SUBSTITUTE(P192," ",""))=K189+1,LEFT(O192,K189),LEFT(O192,FIND("§",SUBSTITUTE(P192," ","§",LEN(P192)-LEN(SUBSTITUTE(P192," ",""))))-1))))</f>
        <v/>
      </c>
      <c r="O192" s="1143" t="str">
        <f t="shared" si="63"/>
        <v/>
      </c>
      <c r="P192" s="1143" t="str">
        <f>IF(OR(O192="",O192=0,O192="0"),"",LEFT(O192,K189+1))</f>
        <v/>
      </c>
      <c r="Q192" s="1143"/>
      <c r="R192" s="1186"/>
      <c r="S192" s="1147" t="str">
        <f>IF(LEN(TRIM(T192))&gt;0,MAX(S46:S191)+1,"")</f>
        <v/>
      </c>
      <c r="T192" s="1148"/>
      <c r="U192" s="1186"/>
      <c r="V192" s="1186"/>
      <c r="X192" s="742"/>
      <c r="Y192" s="742"/>
      <c r="Z192" s="742"/>
      <c r="AA192" s="742"/>
      <c r="AB192" s="742"/>
      <c r="AC192" s="742"/>
      <c r="AD192" s="742"/>
      <c r="AE192" s="742"/>
      <c r="AF192" s="742"/>
      <c r="AG192" s="787"/>
      <c r="AH192" s="787"/>
      <c r="AI192" s="71" t="str">
        <f>IF(ISBLANK(AJ192),"",LARGE(AI180:AI191,1)+1)</f>
        <v/>
      </c>
      <c r="AJ192" s="61"/>
      <c r="AK192" s="61"/>
      <c r="AL192" s="61"/>
      <c r="AM192" s="61"/>
      <c r="AN192" s="61"/>
      <c r="AO192" s="61"/>
      <c r="AP192" s="61"/>
      <c r="AQ192" s="61"/>
      <c r="AR192" s="61"/>
      <c r="AS192" s="61"/>
      <c r="AT192" s="120"/>
      <c r="AU192" s="120"/>
      <c r="AV192" s="845" t="s">
        <v>140</v>
      </c>
      <c r="AW192" s="119" t="s">
        <v>128</v>
      </c>
      <c r="AX192" s="19"/>
      <c r="AY192" s="19"/>
      <c r="AZ192" s="1068">
        <v>164</v>
      </c>
      <c r="BA192" s="1069"/>
      <c r="BB192" s="1282" t="str">
        <f t="shared" si="51"/>
        <v/>
      </c>
      <c r="BC192" s="1283" t="str" cm="1">
        <f t="array" ref="BC192">IF(BJ192="","",IFERROR(_xlfn.TEXTJOIN(" • ",TRUE,_xlfn.UNIQUE(_xlfn._xlws.FILTER("⚠ "&amp;BQ29:BQ489,(BO29:BO489&lt;&gt;"")*ISNUMBER(SEARCH(" "&amp;BO29:BO489&amp;" "," "&amp;BJ192&amp;" "))))),""))</f>
        <v/>
      </c>
      <c r="BD192" s="1070" t="str">
        <f t="shared" si="58"/>
        <v>oeufs</v>
      </c>
      <c r="BE192" s="1070" t="str">
        <f t="shared" si="59"/>
        <v>⚠ Œufs</v>
      </c>
      <c r="BF192" s="1070" t="str">
        <f t="shared" si="60"/>
        <v/>
      </c>
      <c r="BG192" s="1070" t="str">
        <f t="shared" si="52"/>
        <v/>
      </c>
      <c r="BH192" s="1070" t="str">
        <f t="shared" si="53"/>
        <v/>
      </c>
      <c r="BI192" s="1070" t="str">
        <f t="shared" si="61"/>
        <v/>
      </c>
      <c r="BJ192" s="1070" t="str">
        <f t="shared" si="54"/>
        <v/>
      </c>
      <c r="BK192" s="1070" t="str">
        <f t="shared" si="62"/>
        <v>oeufs</v>
      </c>
      <c r="BL192" s="1070" t="str">
        <f t="shared" si="55"/>
        <v>oeufs</v>
      </c>
      <c r="BM192" s="1070" t="str">
        <f t="shared" si="56"/>
        <v>oeufs</v>
      </c>
      <c r="BN192" s="1071" t="s">
        <v>195</v>
      </c>
      <c r="BO192" s="1072" t="str">
        <f t="shared" si="57"/>
        <v>œufs</v>
      </c>
      <c r="BP192" s="1073" t="s">
        <v>744</v>
      </c>
      <c r="BQ192" s="1074" t="s">
        <v>602</v>
      </c>
      <c r="BR192" s="777" t="s">
        <v>669</v>
      </c>
      <c r="BZ192" s="1014"/>
      <c r="CA192" s="1014"/>
      <c r="CB192" s="1014"/>
      <c r="CC192" s="1014"/>
      <c r="CD192" s="1014"/>
      <c r="CE192" s="9">
        <v>1</v>
      </c>
    </row>
    <row r="193" spans="10:83" ht="21" customHeight="1">
      <c r="J193" s="1838"/>
      <c r="K193" s="1151" t="str">
        <f>TRIM(SUBSTITUTE(SUBSTITUTE(SUBSTITUTE(SUBSTITUTE(K192,"►"," "),"▼"," "),"▲"," "),"◄"," "))</f>
        <v/>
      </c>
      <c r="L193" s="1143" t="str" cm="1">
        <f t="array" ref="L193">IF(ROW()=ROW(L187),K190,INDEX(M187:M200,ROW()-ROW(L187)))</f>
        <v/>
      </c>
      <c r="M193" s="1144" t="str">
        <f>IF(OR(L193="",K189="",K189&lt;=0,N193=""),"",TRIM(MID(L193,LEN(N193)+1+IF(MID(L193,LEN(N193)+1,1)=" ",1,0),99999)))</f>
        <v/>
      </c>
      <c r="N193" s="1143" t="str">
        <f>IF(OR(O193="",O193=0,O193="0"),"",IF(LEN(O193)&lt;=K189,O193,IF(LEN(SUBSTITUTE(P193," ",""))=K189+1,LEFT(O193,K189),LEFT(O193,FIND("§",SUBSTITUTE(P193," ","§",LEN(P193)-LEN(SUBSTITUTE(P193," ",""))))-1))))</f>
        <v/>
      </c>
      <c r="O193" s="1143" t="str">
        <f t="shared" si="63"/>
        <v/>
      </c>
      <c r="P193" s="1143" t="str">
        <f>IF(OR(O193="",O193=0,O193="0"),"",LEFT(O193,K189+1))</f>
        <v/>
      </c>
      <c r="Q193" s="1143"/>
      <c r="R193" s="1186"/>
      <c r="S193" s="1147" t="str">
        <f>IF(LEN(TRIM(T193))&gt;0,MAX(S46:S192)+1,"")</f>
        <v/>
      </c>
      <c r="T193" s="1148"/>
      <c r="U193" s="1186"/>
      <c r="V193" s="1186"/>
      <c r="X193" s="742"/>
      <c r="Y193" s="742"/>
      <c r="Z193" s="742"/>
      <c r="AA193" s="742"/>
      <c r="AB193" s="742"/>
      <c r="AC193" s="742"/>
      <c r="AD193" s="742"/>
      <c r="AE193" s="742"/>
      <c r="AF193" s="742"/>
      <c r="AG193" s="787"/>
      <c r="AH193" s="787"/>
      <c r="AI193" s="71" t="str">
        <f>IF(ISBLANK(AJ193),"",LARGE(AI180:AI192,1)+1)</f>
        <v/>
      </c>
      <c r="AJ193" s="61"/>
      <c r="AK193" s="61"/>
      <c r="AL193" s="61"/>
      <c r="AM193" s="61"/>
      <c r="AN193" s="61"/>
      <c r="AO193" s="61"/>
      <c r="AP193" s="61"/>
      <c r="AQ193" s="61"/>
      <c r="AR193" s="61"/>
      <c r="AS193" s="61"/>
      <c r="AT193" s="82"/>
      <c r="AU193" s="82"/>
      <c r="AV193" s="61"/>
      <c r="AW193" s="122" t="s">
        <v>141</v>
      </c>
      <c r="AX193" s="19"/>
      <c r="AY193" s="19"/>
      <c r="AZ193" s="1068">
        <v>165</v>
      </c>
      <c r="BA193" s="1069"/>
      <c r="BB193" s="1282" t="str">
        <f t="shared" si="51"/>
        <v/>
      </c>
      <c r="BC193" s="1283" t="str" cm="1">
        <f t="array" ref="BC193">IF(BJ193="","",IFERROR(_xlfn.TEXTJOIN(" • ",TRUE,_xlfn.UNIQUE(_xlfn._xlws.FILTER("⚠ "&amp;BQ29:BQ489,(BO29:BO489&lt;&gt;"")*ISNUMBER(SEARCH(" "&amp;BO29:BO489&amp;" "," "&amp;BJ193&amp;" "))))),""))</f>
        <v/>
      </c>
      <c r="BD193" s="1070" t="str">
        <f t="shared" si="58"/>
        <v>oeufs entiers</v>
      </c>
      <c r="BE193" s="1070" t="str">
        <f t="shared" si="59"/>
        <v>⚠ Œufs</v>
      </c>
      <c r="BF193" s="1070" t="str">
        <f t="shared" si="60"/>
        <v/>
      </c>
      <c r="BG193" s="1070" t="str">
        <f t="shared" si="52"/>
        <v/>
      </c>
      <c r="BH193" s="1070" t="str">
        <f t="shared" si="53"/>
        <v/>
      </c>
      <c r="BI193" s="1070" t="str">
        <f t="shared" si="61"/>
        <v/>
      </c>
      <c r="BJ193" s="1070" t="str">
        <f t="shared" si="54"/>
        <v/>
      </c>
      <c r="BK193" s="1070" t="str">
        <f t="shared" si="62"/>
        <v>oeufs entiers</v>
      </c>
      <c r="BL193" s="1070" t="str">
        <f t="shared" si="55"/>
        <v>oeufs entiers</v>
      </c>
      <c r="BM193" s="1070" t="str">
        <f t="shared" si="56"/>
        <v>oeufs entiers</v>
      </c>
      <c r="BN193" s="1071" t="s">
        <v>1070</v>
      </c>
      <c r="BO193" s="1072" t="str">
        <f t="shared" si="57"/>
        <v>œufs entiers</v>
      </c>
      <c r="BP193" s="1073" t="s">
        <v>744</v>
      </c>
      <c r="BQ193" s="1074" t="s">
        <v>602</v>
      </c>
      <c r="BR193" s="777" t="s">
        <v>669</v>
      </c>
      <c r="BZ193" s="1014"/>
      <c r="CA193" s="1014"/>
      <c r="CB193" s="1014"/>
      <c r="CC193" s="1014"/>
      <c r="CD193" s="1014"/>
      <c r="CE193" s="9">
        <v>1</v>
      </c>
    </row>
    <row r="194" spans="10:83" ht="21" customHeight="1">
      <c r="J194" s="1838"/>
      <c r="K194" s="1151" t="str">
        <f>TRIM(SUBSTITUTE(SUBSTITUTE(K193,"“"," "),"”"," "))</f>
        <v/>
      </c>
      <c r="L194" s="1143" t="str" cm="1">
        <f t="array" ref="L194">IF(ROW()=ROW(L187),K190,INDEX(M187:M200,ROW()-ROW(L187)))</f>
        <v/>
      </c>
      <c r="M194" s="1144" t="str">
        <f>IF(OR(L194="",K189="",K189&lt;=0,N194=""),"",TRIM(MID(L194,LEN(N194)+1+IF(MID(L194,LEN(N194)+1,1)=" ",1,0),99999)))</f>
        <v/>
      </c>
      <c r="N194" s="1143" t="str">
        <f>IF(OR(O194="",O194=0,O194="0"),"",IF(LEN(O194)&lt;=K189,O194,IF(LEN(SUBSTITUTE(P194," ",""))=K189+1,LEFT(O194,K189),LEFT(O194,FIND("§",SUBSTITUTE(P194," ","§",LEN(P194)-LEN(SUBSTITUTE(P194," ",""))))-1))))</f>
        <v/>
      </c>
      <c r="O194" s="1143" t="str">
        <f t="shared" si="63"/>
        <v/>
      </c>
      <c r="P194" s="1143" t="str">
        <f>IF(OR(O194="",O194=0,O194="0"),"",LEFT(O194,K189+1))</f>
        <v/>
      </c>
      <c r="Q194" s="1143"/>
      <c r="R194" s="1186"/>
      <c r="S194" s="1147" t="str">
        <f>IF(LEN(TRIM(T194))&gt;0,MAX(S46:S193)+1,"")</f>
        <v/>
      </c>
      <c r="T194" s="1148"/>
      <c r="U194" s="1186"/>
      <c r="V194" s="1186"/>
      <c r="X194" s="742"/>
      <c r="Y194" s="742"/>
      <c r="Z194" s="742"/>
      <c r="AA194" s="742"/>
      <c r="AB194" s="742"/>
      <c r="AC194" s="742"/>
      <c r="AD194" s="742"/>
      <c r="AE194" s="742"/>
      <c r="AF194" s="742"/>
      <c r="AG194" s="787"/>
      <c r="AH194" s="787"/>
      <c r="AI194" s="71" t="str">
        <f>IF(ISBLANK(AJ194),"",LARGE(AI180:AI193,1)+1)</f>
        <v/>
      </c>
      <c r="AJ194" s="61"/>
      <c r="AK194" s="61"/>
      <c r="AL194" s="61"/>
      <c r="AM194" s="61"/>
      <c r="AN194" s="61"/>
      <c r="AO194" s="61"/>
      <c r="AP194" s="61"/>
      <c r="AQ194" s="61"/>
      <c r="AR194" s="61"/>
      <c r="AS194" s="61"/>
      <c r="AT194" s="123"/>
      <c r="AU194" s="123"/>
      <c r="AV194" s="124"/>
      <c r="AW194" s="125"/>
      <c r="AX194" s="19"/>
      <c r="AY194" s="19"/>
      <c r="AZ194" s="1068">
        <v>166</v>
      </c>
      <c r="BA194" s="1069"/>
      <c r="BB194" s="1282" t="str">
        <f t="shared" si="51"/>
        <v/>
      </c>
      <c r="BC194" s="1283" t="str" cm="1">
        <f t="array" ref="BC194">IF(BJ194="","",IFERROR(_xlfn.TEXTJOIN(" • ",TRUE,_xlfn.UNIQUE(_xlfn._xlws.FILTER("⚠ "&amp;BQ29:BQ489,(BO29:BO489&lt;&gt;"")*ISNUMBER(SEARCH(" "&amp;BO29:BO489&amp;" "," "&amp;BJ194&amp;" "))))),""))</f>
        <v/>
      </c>
      <c r="BD194" s="1070" t="str">
        <f t="shared" si="58"/>
        <v>omelette</v>
      </c>
      <c r="BE194" s="1070" t="str">
        <f t="shared" si="59"/>
        <v>⚠ Œufs</v>
      </c>
      <c r="BF194" s="1070" t="str">
        <f t="shared" si="60"/>
        <v/>
      </c>
      <c r="BG194" s="1070" t="str">
        <f t="shared" si="52"/>
        <v/>
      </c>
      <c r="BH194" s="1070" t="str">
        <f t="shared" si="53"/>
        <v/>
      </c>
      <c r="BI194" s="1070" t="str">
        <f t="shared" si="61"/>
        <v/>
      </c>
      <c r="BJ194" s="1070" t="str">
        <f t="shared" si="54"/>
        <v/>
      </c>
      <c r="BK194" s="1070" t="str">
        <f t="shared" si="62"/>
        <v>omelette</v>
      </c>
      <c r="BL194" s="1070" t="str">
        <f t="shared" si="55"/>
        <v>omelette</v>
      </c>
      <c r="BM194" s="1070" t="str">
        <f t="shared" si="56"/>
        <v>omelette</v>
      </c>
      <c r="BN194" s="1071" t="s">
        <v>1071</v>
      </c>
      <c r="BO194" s="1072" t="str">
        <f t="shared" si="57"/>
        <v>omelette</v>
      </c>
      <c r="BP194" s="1073" t="s">
        <v>744</v>
      </c>
      <c r="BQ194" s="1074" t="s">
        <v>602</v>
      </c>
      <c r="BR194" s="777" t="s">
        <v>669</v>
      </c>
      <c r="BZ194" s="1014"/>
      <c r="CA194" s="1014"/>
      <c r="CB194" s="1014"/>
      <c r="CC194" s="1014"/>
      <c r="CD194" s="1014"/>
      <c r="CE194" s="9">
        <v>1</v>
      </c>
    </row>
    <row r="195" spans="10:83" ht="21" customHeight="1">
      <c r="J195" s="1838"/>
      <c r="K195" s="1151"/>
      <c r="L195" s="1143" t="str" cm="1">
        <f t="array" ref="L195">IF(ROW()=ROW(L187),K190,INDEX(M187:M200,ROW()-ROW(L187)))</f>
        <v/>
      </c>
      <c r="M195" s="1144" t="str">
        <f>IF(OR(L195="",K189="",K189&lt;=0,N195=""),"",TRIM(MID(L195,LEN(N195)+1+IF(MID(L195,LEN(N195)+1,1)=" ",1,0),99999)))</f>
        <v/>
      </c>
      <c r="N195" s="1143" t="str">
        <f>IF(OR(O195="",O195=0,O195="0"),"",IF(LEN(O195)&lt;=K189,O195,IF(LEN(SUBSTITUTE(P195," ",""))=K189+1,LEFT(O195,K189),LEFT(O195,FIND("§",SUBSTITUTE(P195," ","§",LEN(P195)-LEN(SUBSTITUTE(P195," ",""))))-1))))</f>
        <v/>
      </c>
      <c r="O195" s="1143" t="str">
        <f t="shared" si="63"/>
        <v/>
      </c>
      <c r="P195" s="1143" t="str">
        <f>IF(OR(O195="",O195=0,O195="0"),"",LEFT(O195,K189+1))</f>
        <v/>
      </c>
      <c r="Q195" s="1143"/>
      <c r="R195" s="1186"/>
      <c r="S195" s="1147" t="str">
        <f>IF(LEN(TRIM(T195))&gt;0,MAX(S46:S194)+1,"")</f>
        <v/>
      </c>
      <c r="T195" s="1148"/>
      <c r="U195" s="1186"/>
      <c r="V195" s="1186"/>
      <c r="X195" s="742"/>
      <c r="Y195" s="742"/>
      <c r="Z195" s="742"/>
      <c r="AA195" s="742"/>
      <c r="AB195" s="742"/>
      <c r="AC195" s="742"/>
      <c r="AD195" s="742"/>
      <c r="AE195" s="742"/>
      <c r="AF195" s="742"/>
      <c r="AG195" s="787"/>
      <c r="AH195" s="787"/>
      <c r="AI195" s="71" t="str">
        <f>IF(ISBLANK(AJ195),"",LARGE(AI180:AI194,1)+1)</f>
        <v/>
      </c>
      <c r="AJ195" s="61"/>
      <c r="AK195" s="61"/>
      <c r="AL195" s="61"/>
      <c r="AM195" s="61"/>
      <c r="AN195" s="61"/>
      <c r="AO195" s="61"/>
      <c r="AP195" s="61"/>
      <c r="AQ195" s="61"/>
      <c r="AR195" s="61"/>
      <c r="AS195" s="61"/>
      <c r="AT195" s="123"/>
      <c r="AU195" s="123"/>
      <c r="AV195" s="124"/>
      <c r="AW195" s="125"/>
      <c r="AX195" s="19"/>
      <c r="AY195" s="19"/>
      <c r="AZ195" s="1068">
        <v>167</v>
      </c>
      <c r="BA195" s="1069"/>
      <c r="BB195" s="1282" t="str">
        <f t="shared" si="51"/>
        <v/>
      </c>
      <c r="BC195" s="1283" t="str" cm="1">
        <f t="array" ref="BC195">IF(BJ195="","",IFERROR(_xlfn.TEXTJOIN(" • ",TRUE,_xlfn.UNIQUE(_xlfn._xlws.FILTER("⚠ "&amp;BQ29:BQ489,(BO29:BO489&lt;&gt;"")*ISNUMBER(SEARCH(" "&amp;BO29:BO489&amp;" "," "&amp;BJ195&amp;" "))))),""))</f>
        <v/>
      </c>
      <c r="BD195" s="1070" t="str">
        <f t="shared" si="58"/>
        <v>ovalbumine</v>
      </c>
      <c r="BE195" s="1070" t="str">
        <f t="shared" si="59"/>
        <v>⚠ Œufs</v>
      </c>
      <c r="BF195" s="1070" t="str">
        <f t="shared" si="60"/>
        <v/>
      </c>
      <c r="BG195" s="1070" t="str">
        <f t="shared" si="52"/>
        <v/>
      </c>
      <c r="BH195" s="1070" t="str">
        <f t="shared" si="53"/>
        <v/>
      </c>
      <c r="BI195" s="1070" t="str">
        <f t="shared" si="61"/>
        <v/>
      </c>
      <c r="BJ195" s="1070" t="str">
        <f t="shared" si="54"/>
        <v/>
      </c>
      <c r="BK195" s="1070" t="str">
        <f t="shared" si="62"/>
        <v>ovalbumine</v>
      </c>
      <c r="BL195" s="1070" t="str">
        <f t="shared" si="55"/>
        <v>ovalbumine</v>
      </c>
      <c r="BM195" s="1070" t="str">
        <f t="shared" si="56"/>
        <v>ovalbumine</v>
      </c>
      <c r="BN195" s="1071" t="s">
        <v>1072</v>
      </c>
      <c r="BO195" s="1072" t="str">
        <f t="shared" si="57"/>
        <v>ovalbumine</v>
      </c>
      <c r="BP195" s="1073" t="s">
        <v>744</v>
      </c>
      <c r="BQ195" s="1074" t="s">
        <v>602</v>
      </c>
      <c r="BR195" s="777" t="s">
        <v>669</v>
      </c>
      <c r="BZ195" s="1014"/>
      <c r="CA195" s="1014"/>
      <c r="CB195" s="1014"/>
      <c r="CC195" s="1014"/>
      <c r="CD195" s="1014"/>
      <c r="CE195" s="9">
        <v>1</v>
      </c>
    </row>
    <row r="196" spans="10:83" ht="21" customHeight="1">
      <c r="J196" s="1838"/>
      <c r="K196" s="1151"/>
      <c r="L196" s="1143" t="str" cm="1">
        <f t="array" ref="L196">IF(ROW()=ROW(L187),K190,INDEX(M187:M200,ROW()-ROW(L187)))</f>
        <v/>
      </c>
      <c r="M196" s="1144" t="str">
        <f>IF(OR(L196="",K189="",K189&lt;=0,N196=""),"",TRIM(MID(L196,LEN(N196)+1+IF(MID(L196,LEN(N196)+1,1)=" ",1,0),99999)))</f>
        <v/>
      </c>
      <c r="N196" s="1143" t="str">
        <f>IF(OR(O196="",O196=0,O196="0"),"",IF(LEN(O196)&lt;=K189,O196,IF(LEN(SUBSTITUTE(P196," ",""))=K189+1,LEFT(O196,K189),LEFT(O196,FIND("§",SUBSTITUTE(P196," ","§",LEN(P196)-LEN(SUBSTITUTE(P196," ",""))))-1))))</f>
        <v/>
      </c>
      <c r="O196" s="1143" t="str">
        <f t="shared" si="63"/>
        <v/>
      </c>
      <c r="P196" s="1143" t="str">
        <f>IF(OR(O196="",O196=0,O196="0"),"",LEFT(O196,K189+1))</f>
        <v/>
      </c>
      <c r="Q196" s="1143"/>
      <c r="R196" s="1186"/>
      <c r="S196" s="1147" t="str">
        <f>IF(LEN(TRIM(T196))&gt;0,MAX(S46:S195)+1,"")</f>
        <v/>
      </c>
      <c r="T196" s="1148"/>
      <c r="U196" s="1186"/>
      <c r="V196" s="1186"/>
      <c r="X196" s="742"/>
      <c r="Y196" s="742"/>
      <c r="Z196" s="742"/>
      <c r="AA196" s="742"/>
      <c r="AB196" s="742"/>
      <c r="AC196" s="742"/>
      <c r="AD196" s="742"/>
      <c r="AE196" s="742"/>
      <c r="AF196" s="742"/>
      <c r="AG196" s="787"/>
      <c r="AH196" s="787"/>
      <c r="AI196" s="71" t="str">
        <f>IF(ISBLANK(AJ196),"",LARGE(AI180:AI195,1)+1)</f>
        <v/>
      </c>
      <c r="AJ196" s="61"/>
      <c r="AK196" s="61"/>
      <c r="AL196" s="61"/>
      <c r="AM196" s="61"/>
      <c r="AN196" s="61"/>
      <c r="AO196" s="61"/>
      <c r="AP196" s="61"/>
      <c r="AQ196" s="61"/>
      <c r="AR196" s="61"/>
      <c r="AS196" s="61"/>
      <c r="AT196" s="123"/>
      <c r="AU196" s="123"/>
      <c r="AV196" s="124"/>
      <c r="AW196" s="125"/>
      <c r="AX196" s="19"/>
      <c r="AY196" s="19"/>
      <c r="AZ196" s="1068">
        <v>168</v>
      </c>
      <c r="BA196" s="1069"/>
      <c r="BB196" s="1282" t="str">
        <f t="shared" si="51"/>
        <v/>
      </c>
      <c r="BC196" s="1283" t="str" cm="1">
        <f t="array" ref="BC196">IF(BJ196="","",IFERROR(_xlfn.TEXTJOIN(" • ",TRUE,_xlfn.UNIQUE(_xlfn._xlws.FILTER("⚠ "&amp;BQ29:BQ489,(BO29:BO489&lt;&gt;"")*ISNUMBER(SEARCH(" "&amp;BO29:BO489&amp;" "," "&amp;BJ196&amp;" "))))),""))</f>
        <v/>
      </c>
      <c r="BD196" s="1070" t="str">
        <f t="shared" si="58"/>
        <v>ovoproduit</v>
      </c>
      <c r="BE196" s="1070" t="str">
        <f t="shared" si="59"/>
        <v>⚠ Œufs</v>
      </c>
      <c r="BF196" s="1070" t="str">
        <f t="shared" si="60"/>
        <v/>
      </c>
      <c r="BG196" s="1070" t="str">
        <f t="shared" si="52"/>
        <v/>
      </c>
      <c r="BH196" s="1070" t="str">
        <f t="shared" si="53"/>
        <v/>
      </c>
      <c r="BI196" s="1070" t="str">
        <f t="shared" si="61"/>
        <v/>
      </c>
      <c r="BJ196" s="1070" t="str">
        <f t="shared" si="54"/>
        <v/>
      </c>
      <c r="BK196" s="1070" t="str">
        <f t="shared" si="62"/>
        <v>ovoproduit</v>
      </c>
      <c r="BL196" s="1070" t="str">
        <f t="shared" si="55"/>
        <v>ovoproduit</v>
      </c>
      <c r="BM196" s="1070" t="str">
        <f t="shared" si="56"/>
        <v>ovoproduit</v>
      </c>
      <c r="BN196" s="1071" t="s">
        <v>1073</v>
      </c>
      <c r="BO196" s="1072" t="str">
        <f t="shared" si="57"/>
        <v>ovoproduit</v>
      </c>
      <c r="BP196" s="1073" t="s">
        <v>744</v>
      </c>
      <c r="BQ196" s="1074" t="s">
        <v>602</v>
      </c>
      <c r="BR196" s="777" t="s">
        <v>669</v>
      </c>
      <c r="BZ196" s="1014"/>
      <c r="CA196" s="1014"/>
      <c r="CB196" s="1014"/>
      <c r="CC196" s="1014"/>
      <c r="CD196" s="1014"/>
      <c r="CE196" s="9">
        <v>1</v>
      </c>
    </row>
    <row r="197" spans="10:83" ht="21" customHeight="1">
      <c r="J197" s="1838"/>
      <c r="K197" s="1151"/>
      <c r="L197" s="1143" t="str" cm="1">
        <f t="array" ref="L197">IF(ROW()=ROW(L187),K190,INDEX(M187:M200,ROW()-ROW(L187)))</f>
        <v/>
      </c>
      <c r="M197" s="1144" t="str">
        <f>IF(OR(L197="",K189="",K189&lt;=0,N197=""),"",TRIM(MID(L197,LEN(N197)+1+IF(MID(L197,LEN(N197)+1,1)=" ",1,0),99999)))</f>
        <v/>
      </c>
      <c r="N197" s="1143" t="str">
        <f>IF(OR(O197="",O197=0,O197="0"),"",IF(LEN(O197)&lt;=K189,O197,IF(LEN(SUBSTITUTE(P197," ",""))=K189+1,LEFT(O197,K189),LEFT(O197,FIND("§",SUBSTITUTE(P197," ","§",LEN(P197)-LEN(SUBSTITUTE(P197," ",""))))-1))))</f>
        <v/>
      </c>
      <c r="O197" s="1143" t="str">
        <f t="shared" si="63"/>
        <v/>
      </c>
      <c r="P197" s="1143" t="str">
        <f>IF(OR(O197="",O197=0,O197="0"),"",LEFT(O197,K189+1))</f>
        <v/>
      </c>
      <c r="Q197" s="1143"/>
      <c r="R197" s="1186"/>
      <c r="S197" s="1147" t="str">
        <f>IF(LEN(TRIM(T197))&gt;0,MAX(S46:S196)+1,"")</f>
        <v/>
      </c>
      <c r="T197" s="1148"/>
      <c r="U197" s="1186"/>
      <c r="V197" s="1186"/>
      <c r="X197" s="742"/>
      <c r="Y197" s="742"/>
      <c r="Z197" s="742"/>
      <c r="AA197" s="742"/>
      <c r="AB197" s="742"/>
      <c r="AC197" s="742"/>
      <c r="AD197" s="742"/>
      <c r="AE197" s="742"/>
      <c r="AF197" s="742"/>
      <c r="AG197" s="787"/>
      <c r="AH197" s="787"/>
      <c r="AI197" s="70"/>
      <c r="AJ197" s="61"/>
      <c r="AK197" s="61"/>
      <c r="AL197" s="61"/>
      <c r="AM197" s="61"/>
      <c r="AN197" s="61"/>
      <c r="AO197" s="61"/>
      <c r="AP197" s="61"/>
      <c r="AQ197" s="61"/>
      <c r="AR197" s="61"/>
      <c r="AS197" s="61"/>
      <c r="AT197" s="61"/>
      <c r="AU197" s="61"/>
      <c r="AV197" s="124"/>
      <c r="AW197" s="125"/>
      <c r="AX197" s="19"/>
      <c r="AY197" s="19"/>
      <c r="AZ197" s="1068">
        <v>169</v>
      </c>
      <c r="BA197" s="1069"/>
      <c r="BB197" s="1282" t="str">
        <f t="shared" si="51"/>
        <v/>
      </c>
      <c r="BC197" s="1283" t="str" cm="1">
        <f t="array" ref="BC197">IF(BJ197="","",IFERROR(_xlfn.TEXTJOIN(" • ",TRUE,_xlfn.UNIQUE(_xlfn._xlws.FILTER("⚠ "&amp;BQ29:BQ489,(BO29:BO489&lt;&gt;"")*ISNUMBER(SEARCH(" "&amp;BO29:BO489&amp;" "," "&amp;BJ197&amp;" "))))),""))</f>
        <v/>
      </c>
      <c r="BD197" s="1070" t="str">
        <f t="shared" si="58"/>
        <v>anchois</v>
      </c>
      <c r="BE197" s="1070" t="str">
        <f t="shared" si="59"/>
        <v>⚠ Poissons</v>
      </c>
      <c r="BF197" s="1070" t="str">
        <f t="shared" si="60"/>
        <v/>
      </c>
      <c r="BG197" s="1070" t="str">
        <f t="shared" si="52"/>
        <v/>
      </c>
      <c r="BH197" s="1070" t="str">
        <f t="shared" si="53"/>
        <v/>
      </c>
      <c r="BI197" s="1070" t="str">
        <f t="shared" si="61"/>
        <v/>
      </c>
      <c r="BJ197" s="1070" t="str">
        <f t="shared" si="54"/>
        <v/>
      </c>
      <c r="BK197" s="1070" t="str">
        <f t="shared" si="62"/>
        <v>anchois</v>
      </c>
      <c r="BL197" s="1070" t="str">
        <f t="shared" si="55"/>
        <v>anchois</v>
      </c>
      <c r="BM197" s="1070" t="str">
        <f t="shared" si="56"/>
        <v>anchois</v>
      </c>
      <c r="BN197" s="1071" t="s">
        <v>1074</v>
      </c>
      <c r="BO197" s="1072" t="str">
        <f t="shared" si="57"/>
        <v>anchois</v>
      </c>
      <c r="BP197" s="1073" t="s">
        <v>744</v>
      </c>
      <c r="BQ197" s="1074" t="s">
        <v>604</v>
      </c>
      <c r="BR197" s="780" t="s">
        <v>676</v>
      </c>
      <c r="BZ197" s="1014"/>
      <c r="CA197" s="1014"/>
      <c r="CB197" s="1014"/>
      <c r="CC197" s="1014"/>
      <c r="CD197" s="1014"/>
      <c r="CE197" s="9">
        <v>1</v>
      </c>
    </row>
    <row r="198" spans="10:83" ht="21" customHeight="1">
      <c r="J198" s="1838"/>
      <c r="K198" s="1151"/>
      <c r="L198" s="1143" t="str" cm="1">
        <f t="array" ref="L198">IF(ROW()=ROW(L187),K190,INDEX(M187:M200,ROW()-ROW(L187)))</f>
        <v/>
      </c>
      <c r="M198" s="1144" t="str">
        <f>IF(OR(L198="",K189="",K189&lt;=0,N198=""),"",TRIM(MID(L198,LEN(N198)+1+IF(MID(L198,LEN(N198)+1,1)=" ",1,0),99999)))</f>
        <v/>
      </c>
      <c r="N198" s="1143" t="str">
        <f>IF(OR(O198="",O198=0,O198="0"),"",IF(LEN(O198)&lt;=K189,O198,IF(LEN(SUBSTITUTE(P198," ",""))=K189+1,LEFT(O198,K189),LEFT(O198,FIND("§",SUBSTITUTE(P198," ","§",LEN(P198)-LEN(SUBSTITUTE(P198," ",""))))-1))))</f>
        <v/>
      </c>
      <c r="O198" s="1143" t="str">
        <f t="shared" si="63"/>
        <v/>
      </c>
      <c r="P198" s="1143" t="str">
        <f>IF(OR(O198="",O198=0,O198="0"),"",LEFT(O198,K189+1))</f>
        <v/>
      </c>
      <c r="Q198" s="1143"/>
      <c r="R198" s="1186"/>
      <c r="S198" s="1147" t="str">
        <f>IF(LEN(TRIM(T198))&gt;0,MAX(S46:S197)+1,"")</f>
        <v/>
      </c>
      <c r="T198" s="1148"/>
      <c r="U198" s="1186"/>
      <c r="V198" s="1186"/>
      <c r="X198" s="742"/>
      <c r="Y198" s="742"/>
      <c r="Z198" s="742"/>
      <c r="AA198" s="742"/>
      <c r="AB198" s="742"/>
      <c r="AC198" s="742"/>
      <c r="AD198" s="742"/>
      <c r="AE198" s="742"/>
      <c r="AF198" s="742"/>
      <c r="AG198" s="787"/>
      <c r="AH198" s="787"/>
      <c r="AI198" s="846"/>
      <c r="AJ198" s="843"/>
      <c r="AK198" s="61"/>
      <c r="AL198" s="61"/>
      <c r="AM198" s="61"/>
      <c r="AN198" s="61"/>
      <c r="AO198" s="61"/>
      <c r="AP198" s="61"/>
      <c r="AQ198" s="61"/>
      <c r="AR198" s="61"/>
      <c r="AS198" s="61"/>
      <c r="AT198" s="843"/>
      <c r="AU198" s="843"/>
      <c r="AV198" s="843"/>
      <c r="AW198" s="844"/>
      <c r="AX198" s="19"/>
      <c r="AY198" s="19"/>
      <c r="AZ198" s="1068">
        <v>170</v>
      </c>
      <c r="BA198" s="1069"/>
      <c r="BB198" s="1282" t="str">
        <f t="shared" si="51"/>
        <v/>
      </c>
      <c r="BC198" s="1283" t="str" cm="1">
        <f t="array" ref="BC198">IF(BJ198="","",IFERROR(_xlfn.TEXTJOIN(" • ",TRUE,_xlfn.UNIQUE(_xlfn._xlws.FILTER("⚠ "&amp;BQ29:BQ489,(BO29:BO489&lt;&gt;"")*ISNUMBER(SEARCH(" "&amp;BO29:BO489&amp;" "," "&amp;BJ198&amp;" "))))),""))</f>
        <v/>
      </c>
      <c r="BD198" s="1070" t="str">
        <f t="shared" si="58"/>
        <v>anchovy</v>
      </c>
      <c r="BE198" s="1070" t="str">
        <f t="shared" si="59"/>
        <v>⚠ Poissons</v>
      </c>
      <c r="BF198" s="1070" t="str">
        <f t="shared" si="60"/>
        <v/>
      </c>
      <c r="BG198" s="1070" t="str">
        <f t="shared" si="52"/>
        <v/>
      </c>
      <c r="BH198" s="1070" t="str">
        <f t="shared" si="53"/>
        <v/>
      </c>
      <c r="BI198" s="1070" t="str">
        <f t="shared" si="61"/>
        <v/>
      </c>
      <c r="BJ198" s="1070" t="str">
        <f t="shared" si="54"/>
        <v/>
      </c>
      <c r="BK198" s="1070" t="str">
        <f t="shared" si="62"/>
        <v>anchovy</v>
      </c>
      <c r="BL198" s="1070" t="str">
        <f t="shared" si="55"/>
        <v>anchovy</v>
      </c>
      <c r="BM198" s="1070" t="str">
        <f t="shared" si="56"/>
        <v>anchovy</v>
      </c>
      <c r="BN198" s="1071" t="s">
        <v>1075</v>
      </c>
      <c r="BO198" s="1072" t="str">
        <f t="shared" si="57"/>
        <v>anchovy</v>
      </c>
      <c r="BP198" s="1073" t="s">
        <v>744</v>
      </c>
      <c r="BQ198" s="1074" t="s">
        <v>604</v>
      </c>
      <c r="BR198" s="780" t="s">
        <v>676</v>
      </c>
      <c r="BZ198" s="1014"/>
      <c r="CA198" s="1014"/>
      <c r="CB198" s="1014"/>
      <c r="CC198" s="1014"/>
      <c r="CD198" s="1014"/>
      <c r="CE198" s="9">
        <v>1</v>
      </c>
    </row>
    <row r="199" spans="10:83" ht="21" customHeight="1">
      <c r="J199" s="1838"/>
      <c r="K199" s="1151"/>
      <c r="L199" s="1143" t="str" cm="1">
        <f t="array" ref="L199">IF(ROW()=ROW(L187),K190,INDEX(M187:M200,ROW()-ROW(L187)))</f>
        <v/>
      </c>
      <c r="M199" s="1144" t="str">
        <f>IF(OR(L199="",K189="",K189&lt;=0,N199=""),"",TRIM(MID(L199,LEN(N199)+1+IF(MID(L199,LEN(N199)+1,1)=" ",1,0),99999)))</f>
        <v/>
      </c>
      <c r="N199" s="1143" t="str">
        <f>IF(OR(O199="",O199=0,O199="0"),"",IF(LEN(O199)&lt;=K189,O199,IF(LEN(SUBSTITUTE(P199," ",""))=K189+1,LEFT(O199,K189),LEFT(O199,FIND("§",SUBSTITUTE(P199," ","§",LEN(P199)-LEN(SUBSTITUTE(P199," ",""))))-1))))</f>
        <v/>
      </c>
      <c r="O199" s="1143" t="str">
        <f t="shared" si="63"/>
        <v/>
      </c>
      <c r="P199" s="1143" t="str">
        <f>IF(OR(O199="",O199=0,O199="0"),"",LEFT(O199,K189+1))</f>
        <v/>
      </c>
      <c r="Q199" s="1143"/>
      <c r="R199" s="1186"/>
      <c r="S199" s="1147" t="str">
        <f>IF(LEN(TRIM(T199))&gt;0,MAX(S46:S198)+1,"")</f>
        <v/>
      </c>
      <c r="T199" s="1148"/>
      <c r="U199" s="1186"/>
      <c r="V199" s="1186"/>
      <c r="X199" s="742"/>
      <c r="Y199" s="742"/>
      <c r="Z199" s="742"/>
      <c r="AA199" s="742"/>
      <c r="AB199" s="742"/>
      <c r="AC199" s="742"/>
      <c r="AD199" s="742"/>
      <c r="AE199" s="742"/>
      <c r="AF199" s="742"/>
      <c r="AG199" s="787"/>
      <c r="AH199" s="787"/>
      <c r="AI199" s="90" t="s">
        <v>118</v>
      </c>
      <c r="AJ199" s="91"/>
      <c r="AK199" s="91"/>
      <c r="AL199" s="91"/>
      <c r="AM199" s="91"/>
      <c r="AN199" s="91"/>
      <c r="AO199" s="91"/>
      <c r="AP199" s="91"/>
      <c r="AQ199" s="91"/>
      <c r="AR199" s="91"/>
      <c r="AS199" s="91"/>
      <c r="AT199" s="91"/>
      <c r="AU199" s="91"/>
      <c r="AV199" s="91"/>
      <c r="AW199" s="835" t="s">
        <v>118</v>
      </c>
      <c r="AX199" s="19"/>
      <c r="AY199" s="19"/>
      <c r="AZ199" s="1068">
        <v>171</v>
      </c>
      <c r="BA199" s="1069"/>
      <c r="BB199" s="1282" t="str">
        <f t="shared" si="51"/>
        <v/>
      </c>
      <c r="BC199" s="1283" t="str" cm="1">
        <f t="array" ref="BC199">IF(BJ199="","",IFERROR(_xlfn.TEXTJOIN(" • ",TRUE,_xlfn.UNIQUE(_xlfn._xlws.FILTER("⚠ "&amp;BQ29:BQ489,(BO29:BO489&lt;&gt;"")*ISNUMBER(SEARCH(" "&amp;BO29:BO489&amp;" "," "&amp;BJ199&amp;" "))))),""))</f>
        <v/>
      </c>
      <c r="BD199" s="1070" t="str">
        <f t="shared" si="58"/>
        <v>cabillaud</v>
      </c>
      <c r="BE199" s="1070" t="str">
        <f t="shared" si="59"/>
        <v>⚠ Poissons</v>
      </c>
      <c r="BF199" s="1070" t="str">
        <f t="shared" si="60"/>
        <v/>
      </c>
      <c r="BG199" s="1070" t="str">
        <f t="shared" si="52"/>
        <v/>
      </c>
      <c r="BH199" s="1070" t="str">
        <f t="shared" si="53"/>
        <v/>
      </c>
      <c r="BI199" s="1070" t="str">
        <f t="shared" si="61"/>
        <v/>
      </c>
      <c r="BJ199" s="1070" t="str">
        <f t="shared" si="54"/>
        <v/>
      </c>
      <c r="BK199" s="1070" t="str">
        <f t="shared" si="62"/>
        <v>cabillaud</v>
      </c>
      <c r="BL199" s="1070" t="str">
        <f t="shared" si="55"/>
        <v>cabillaud</v>
      </c>
      <c r="BM199" s="1070" t="str">
        <f t="shared" si="56"/>
        <v>cabillaud</v>
      </c>
      <c r="BN199" s="1071" t="s">
        <v>1076</v>
      </c>
      <c r="BO199" s="1072" t="str">
        <f t="shared" si="57"/>
        <v>cabillaud</v>
      </c>
      <c r="BP199" s="1073" t="s">
        <v>744</v>
      </c>
      <c r="BQ199" s="1074" t="s">
        <v>604</v>
      </c>
      <c r="BR199" s="780" t="s">
        <v>676</v>
      </c>
      <c r="BZ199" s="1014"/>
      <c r="CA199" s="1014"/>
      <c r="CB199" s="1014"/>
      <c r="CC199" s="1014"/>
      <c r="CD199" s="1014"/>
      <c r="CE199" s="9">
        <v>1</v>
      </c>
    </row>
    <row r="200" spans="10:83" ht="21" customHeight="1">
      <c r="J200" s="1838"/>
      <c r="K200" s="1151"/>
      <c r="L200" s="1143" t="str" cm="1">
        <f t="array" ref="L200">IF(ROW()=ROW(L187),K190,INDEX(M187:M200,ROW()-ROW(L187)))</f>
        <v/>
      </c>
      <c r="M200" s="1144" t="str">
        <f>IF(OR(L200="",K189="",K189&lt;=0,N200=""),"",TRIM(MID(L200,LEN(N200)+1+IF(MID(L200,LEN(N200)+1,1)=" ",1,0),99999)))</f>
        <v/>
      </c>
      <c r="N200" s="1143" t="str">
        <f>IF(OR(O200="",O200=0,O200="0"),"",IF(LEN(O200)&lt;=K189,O200,IF(LEN(SUBSTITUTE(P200," ",""))=K189+1,LEFT(O200,K189),LEFT(O200,FIND("§",SUBSTITUTE(P200," ","§",LEN(P200)-LEN(SUBSTITUTE(P200," ",""))))-1))))</f>
        <v/>
      </c>
      <c r="O200" s="1143" t="str">
        <f t="shared" si="63"/>
        <v/>
      </c>
      <c r="P200" s="1143" t="str">
        <f>IF(OR(O200="",O200=0,O200="0"),"",LEFT(O200,K189+1))</f>
        <v/>
      </c>
      <c r="Q200" s="1143"/>
      <c r="R200" s="1186"/>
      <c r="S200" s="1147" t="str">
        <f>IF(LEN(TRIM(T200))&gt;0,MAX(S46:S199)+1,"")</f>
        <v/>
      </c>
      <c r="T200" s="1148"/>
      <c r="U200" s="1186"/>
      <c r="V200" s="1186"/>
      <c r="X200" s="742"/>
      <c r="Y200" s="742"/>
      <c r="Z200" s="742"/>
      <c r="AA200" s="742"/>
      <c r="AB200" s="742"/>
      <c r="AC200" s="742"/>
      <c r="AD200" s="742"/>
      <c r="AE200" s="742"/>
      <c r="AF200" s="742"/>
      <c r="AG200" s="787"/>
      <c r="AH200" s="787"/>
      <c r="AI200" s="812" t="s">
        <v>593</v>
      </c>
      <c r="AJ200" s="128"/>
      <c r="AK200" s="61"/>
      <c r="AL200" s="61"/>
      <c r="AM200" s="61"/>
      <c r="AN200" s="61"/>
      <c r="AO200" s="61"/>
      <c r="AP200" s="61"/>
      <c r="AQ200" s="61"/>
      <c r="AR200" s="847"/>
      <c r="AS200" s="114"/>
      <c r="AT200" s="126"/>
      <c r="AU200" s="126"/>
      <c r="AV200" s="126"/>
      <c r="AW200" s="127" t="s">
        <v>142</v>
      </c>
      <c r="AX200" s="19"/>
      <c r="AY200" s="19"/>
      <c r="AZ200" s="1068">
        <v>172</v>
      </c>
      <c r="BA200" s="1069"/>
      <c r="BB200" s="1282" t="str">
        <f t="shared" si="51"/>
        <v/>
      </c>
      <c r="BC200" s="1283" t="str" cm="1">
        <f t="array" ref="BC200">IF(BJ200="","",IFERROR(_xlfn.TEXTJOIN(" • ",TRUE,_xlfn.UNIQUE(_xlfn._xlws.FILTER("⚠ "&amp;BQ29:BQ489,(BO29:BO489&lt;&gt;"")*ISNUMBER(SEARCH(" "&amp;BO29:BO489&amp;" "," "&amp;BJ200&amp;" "))))),""))</f>
        <v/>
      </c>
      <c r="BD200" s="1070" t="str">
        <f t="shared" si="58"/>
        <v>cod</v>
      </c>
      <c r="BE200" s="1070" t="str">
        <f t="shared" si="59"/>
        <v>⚠ Poissons</v>
      </c>
      <c r="BF200" s="1070" t="str">
        <f t="shared" si="60"/>
        <v/>
      </c>
      <c r="BG200" s="1070" t="str">
        <f t="shared" si="52"/>
        <v/>
      </c>
      <c r="BH200" s="1070" t="str">
        <f t="shared" si="53"/>
        <v/>
      </c>
      <c r="BI200" s="1070" t="str">
        <f t="shared" si="61"/>
        <v/>
      </c>
      <c r="BJ200" s="1070" t="str">
        <f t="shared" si="54"/>
        <v/>
      </c>
      <c r="BK200" s="1070" t="str">
        <f t="shared" si="62"/>
        <v>cod</v>
      </c>
      <c r="BL200" s="1070" t="str">
        <f t="shared" si="55"/>
        <v>cod</v>
      </c>
      <c r="BM200" s="1070" t="str">
        <f t="shared" si="56"/>
        <v>cod</v>
      </c>
      <c r="BN200" s="1071" t="s">
        <v>1077</v>
      </c>
      <c r="BO200" s="1072" t="str">
        <f t="shared" si="57"/>
        <v>cod</v>
      </c>
      <c r="BP200" s="1073" t="s">
        <v>744</v>
      </c>
      <c r="BQ200" s="1074" t="s">
        <v>604</v>
      </c>
      <c r="BR200" s="780" t="s">
        <v>676</v>
      </c>
      <c r="BZ200" s="1014"/>
      <c r="CA200" s="1014"/>
      <c r="CB200" s="1014"/>
      <c r="CC200" s="1014"/>
      <c r="CD200" s="1014"/>
      <c r="CE200" s="9">
        <v>1</v>
      </c>
    </row>
    <row r="201" spans="10:83" ht="21" customHeight="1">
      <c r="J201" s="1838"/>
      <c r="K201" s="1142" t="str">
        <f>IF(TRIM(SUBSTITUTE(R58,CHAR(160),""))="","",R58)</f>
        <v/>
      </c>
      <c r="L201" s="1143" t="str" cm="1">
        <f t="array" ref="L201">IF(ROW()=ROW(L201),K204,INDEX(M201:M214,ROW()-ROW(L201)))</f>
        <v/>
      </c>
      <c r="M201" s="1144" t="str">
        <f>IF(OR(L201="",K203="",K203&lt;=0,N201=""),"",TRIM(MID(L201,LEN(N201)+1+IF(MID(L201,LEN(N201)+1,1)=" ",1,0),99999)))</f>
        <v/>
      </c>
      <c r="N201" s="1143" t="str">
        <f>IF(OR(O201="",O201=0,O201="0"),"",IF(LEN(O201)&lt;=K203,O201,IF(LEN(SUBSTITUTE(P201," ",""))=K203+1,LEFT(O201,K203),LEFT(O201,FIND("§",SUBSTITUTE(P201," ","§",LEN(P201)-LEN(SUBSTITUTE(P201," ",""))))-1))))</f>
        <v/>
      </c>
      <c r="O201" s="1143" t="str">
        <f t="shared" si="63"/>
        <v/>
      </c>
      <c r="P201" s="1143" t="str">
        <f>IF(OR(O201="",O201=0,O201="0"),"",LEFT(O201,K203+1))</f>
        <v/>
      </c>
      <c r="Q201" s="1143"/>
      <c r="R201" s="1186"/>
      <c r="S201" s="1147" t="str">
        <f>IF(LEN(TRIM(T201))&gt;0,MAX(S46:S200)+1,"")</f>
        <v/>
      </c>
      <c r="T201" s="1148"/>
      <c r="U201" s="1186"/>
      <c r="V201" s="1186"/>
      <c r="X201" s="742"/>
      <c r="Y201" s="742"/>
      <c r="Z201" s="742"/>
      <c r="AA201" s="742"/>
      <c r="AB201" s="742"/>
      <c r="AC201" s="742"/>
      <c r="AD201" s="742"/>
      <c r="AE201" s="742"/>
      <c r="AF201" s="742"/>
      <c r="AG201" s="787"/>
      <c r="AH201" s="787"/>
      <c r="AI201" s="84">
        <v>0</v>
      </c>
      <c r="AJ201" s="128"/>
      <c r="AK201" s="61"/>
      <c r="AL201" s="61"/>
      <c r="AM201" s="61"/>
      <c r="AN201" s="61"/>
      <c r="AO201" s="61"/>
      <c r="AP201" s="61"/>
      <c r="AQ201" s="61"/>
      <c r="AR201" s="848" t="s">
        <v>143</v>
      </c>
      <c r="AS201" s="80"/>
      <c r="AT201" s="80"/>
      <c r="AU201" s="80"/>
      <c r="AV201" s="80"/>
      <c r="AW201" s="129"/>
      <c r="AX201" s="19"/>
      <c r="AY201" s="19"/>
      <c r="AZ201" s="1068">
        <v>173</v>
      </c>
      <c r="BA201" s="1069"/>
      <c r="BB201" s="1282" t="str">
        <f t="shared" si="51"/>
        <v/>
      </c>
      <c r="BC201" s="1283" t="str" cm="1">
        <f t="array" ref="BC201">IF(BJ201="","",IFERROR(_xlfn.TEXTJOIN(" • ",TRUE,_xlfn.UNIQUE(_xlfn._xlws.FILTER("⚠ "&amp;BQ29:BQ489,(BO29:BO489&lt;&gt;"")*ISNUMBER(SEARCH(" "&amp;BO29:BO489&amp;" "," "&amp;BJ201&amp;" "))))),""))</f>
        <v/>
      </c>
      <c r="BD201" s="1070" t="str">
        <f t="shared" si="58"/>
        <v>colin</v>
      </c>
      <c r="BE201" s="1070" t="str">
        <f t="shared" si="59"/>
        <v>⚠ Poissons</v>
      </c>
      <c r="BF201" s="1070" t="str">
        <f t="shared" si="60"/>
        <v/>
      </c>
      <c r="BG201" s="1070" t="str">
        <f t="shared" si="52"/>
        <v/>
      </c>
      <c r="BH201" s="1070" t="str">
        <f t="shared" si="53"/>
        <v/>
      </c>
      <c r="BI201" s="1070" t="str">
        <f t="shared" si="61"/>
        <v/>
      </c>
      <c r="BJ201" s="1070" t="str">
        <f t="shared" si="54"/>
        <v/>
      </c>
      <c r="BK201" s="1070" t="str">
        <f t="shared" si="62"/>
        <v>colin</v>
      </c>
      <c r="BL201" s="1070" t="str">
        <f t="shared" si="55"/>
        <v>colin</v>
      </c>
      <c r="BM201" s="1070" t="str">
        <f t="shared" si="56"/>
        <v>colin</v>
      </c>
      <c r="BN201" s="1071" t="s">
        <v>1078</v>
      </c>
      <c r="BO201" s="1072" t="str">
        <f t="shared" si="57"/>
        <v>colin</v>
      </c>
      <c r="BP201" s="1073" t="s">
        <v>744</v>
      </c>
      <c r="BQ201" s="1074" t="s">
        <v>604</v>
      </c>
      <c r="BR201" s="780" t="s">
        <v>676</v>
      </c>
      <c r="BZ201" s="1014"/>
      <c r="CA201" s="1014"/>
      <c r="CB201" s="1014"/>
      <c r="CC201" s="1014"/>
      <c r="CD201" s="1014"/>
      <c r="CE201" s="9">
        <v>1</v>
      </c>
    </row>
    <row r="202" spans="10:83" ht="21" customHeight="1">
      <c r="J202" s="1838"/>
      <c r="K202" s="1151" t="str">
        <f>TRIM(SUBSTITUTE(SUBSTITUTE(SUBSTITUTE(SUBSTITUTE(SUBSTITUTE(SUBSTITUTE(SUBSTITUTE(SUBSTITUTE(SUBSTITUTE(CLEAN(IF(OR(LEFT(K201,1)="-",LEFT(K201,1)="="),MID(K201,2,99999),K201)),"—","-"),"–","-"),CHAR(160)," "),CHAR(9)," "),CHAR(13)," "),CHAR(10)," ")," "," ")," "," ")," "," "))</f>
        <v/>
      </c>
      <c r="L202" s="1143" t="str" cm="1">
        <f t="array" ref="L202">IF(ROW()=ROW(L201),K204,INDEX(M201:M214,ROW()-ROW(L201)))</f>
        <v/>
      </c>
      <c r="M202" s="1144" t="str">
        <f>IF(OR(L202="",K203="",K203&lt;=0,N202=""),"",TRIM(MID(L202,LEN(N202)+1+IF(MID(L202,LEN(N202)+1,1)=" ",1,0),99999)))</f>
        <v/>
      </c>
      <c r="N202" s="1143" t="str">
        <f>IF(OR(O202="",O202=0,O202="0"),"",IF(LEN(O202)&lt;=K203,O202,IF(LEN(SUBSTITUTE(P202," ",""))=K203+1,LEFT(O202,K203),LEFT(O202,FIND("§",SUBSTITUTE(P202," ","§",LEN(P202)-LEN(SUBSTITUTE(P202," ",""))))-1))))</f>
        <v/>
      </c>
      <c r="O202" s="1143" t="str">
        <f t="shared" si="63"/>
        <v/>
      </c>
      <c r="P202" s="1143" t="str">
        <f>IF(OR(O202="",O202=0,O202="0"),"",LEFT(O202,K203+1))</f>
        <v/>
      </c>
      <c r="Q202" s="1143"/>
      <c r="R202" s="1186"/>
      <c r="S202" s="1147" t="str">
        <f>IF(LEN(TRIM(T202))&gt;0,MAX(S46:S201)+1,"")</f>
        <v/>
      </c>
      <c r="T202" s="1148"/>
      <c r="U202" s="1186"/>
      <c r="V202" s="1186"/>
      <c r="X202" s="742"/>
      <c r="Y202" s="742"/>
      <c r="Z202" s="742"/>
      <c r="AA202" s="742"/>
      <c r="AB202" s="742"/>
      <c r="AC202" s="742"/>
      <c r="AD202" s="742"/>
      <c r="AE202" s="742"/>
      <c r="AF202" s="742"/>
      <c r="AG202" s="787"/>
      <c r="AH202" s="787"/>
      <c r="AI202" s="70" t="str">
        <f>IF(ISBLANK(AJ202),"",LARGE(AI201:AI201,1)+1)</f>
        <v/>
      </c>
      <c r="AJ202" s="96"/>
      <c r="AK202" s="61"/>
      <c r="AL202" s="61"/>
      <c r="AM202" s="61"/>
      <c r="AN202" s="61"/>
      <c r="AO202" s="61"/>
      <c r="AP202" s="61"/>
      <c r="AQ202" s="61"/>
      <c r="AR202" s="1615" t="s">
        <v>144</v>
      </c>
      <c r="AS202" s="1616"/>
      <c r="AT202" s="1616"/>
      <c r="AU202" s="1616"/>
      <c r="AV202" s="1616"/>
      <c r="AW202" s="1617"/>
      <c r="AX202" s="19"/>
      <c r="AY202" s="19"/>
      <c r="AZ202" s="1068">
        <v>174</v>
      </c>
      <c r="BA202" s="1069"/>
      <c r="BB202" s="1282" t="str">
        <f t="shared" si="51"/>
        <v/>
      </c>
      <c r="BC202" s="1283" t="str" cm="1">
        <f t="array" ref="BC202">IF(BJ202="","",IFERROR(_xlfn.TEXTJOIN(" • ",TRUE,_xlfn.UNIQUE(_xlfn._xlws.FILTER("⚠ "&amp;BQ29:BQ489,(BO29:BO489&lt;&gt;"")*ISNUMBER(SEARCH(" "&amp;BO29:BO489&amp;" "," "&amp;BJ202&amp;" "))))),""))</f>
        <v/>
      </c>
      <c r="BD202" s="1070" t="str">
        <f t="shared" si="58"/>
        <v>fish</v>
      </c>
      <c r="BE202" s="1070" t="str">
        <f t="shared" si="59"/>
        <v>⚠ Poissons</v>
      </c>
      <c r="BF202" s="1070" t="str">
        <f t="shared" si="60"/>
        <v/>
      </c>
      <c r="BG202" s="1070" t="str">
        <f t="shared" si="52"/>
        <v/>
      </c>
      <c r="BH202" s="1070" t="str">
        <f t="shared" si="53"/>
        <v/>
      </c>
      <c r="BI202" s="1070" t="str">
        <f t="shared" si="61"/>
        <v/>
      </c>
      <c r="BJ202" s="1070" t="str">
        <f t="shared" si="54"/>
        <v/>
      </c>
      <c r="BK202" s="1070" t="str">
        <f t="shared" si="62"/>
        <v>fish</v>
      </c>
      <c r="BL202" s="1070" t="str">
        <f t="shared" si="55"/>
        <v>fish</v>
      </c>
      <c r="BM202" s="1070" t="str">
        <f t="shared" si="56"/>
        <v>fish</v>
      </c>
      <c r="BN202" s="1071" t="s">
        <v>1079</v>
      </c>
      <c r="BO202" s="1072" t="str">
        <f t="shared" si="57"/>
        <v>fish</v>
      </c>
      <c r="BP202" s="1073" t="s">
        <v>744</v>
      </c>
      <c r="BQ202" s="1074" t="s">
        <v>604</v>
      </c>
      <c r="BR202" s="780" t="s">
        <v>676</v>
      </c>
      <c r="BZ202" s="1014"/>
      <c r="CA202" s="1014"/>
      <c r="CB202" s="1014"/>
      <c r="CC202" s="1014"/>
      <c r="CD202" s="1014"/>
      <c r="CE202" s="9">
        <v>1</v>
      </c>
    </row>
    <row r="203" spans="10:83" ht="21" customHeight="1">
      <c r="J203" s="1838"/>
      <c r="K203" s="1152">
        <f>K44</f>
        <v>120</v>
      </c>
      <c r="L203" s="1143" t="str" cm="1">
        <f t="array" ref="L203">IF(ROW()=ROW(L201),K204,INDEX(M201:M214,ROW()-ROW(L201)))</f>
        <v/>
      </c>
      <c r="M203" s="1144" t="str">
        <f>IF(OR(L203="",K203="",K203&lt;=0,N203=""),"",TRIM(MID(L203,LEN(N203)+1+IF(MID(L203,LEN(N203)+1,1)=" ",1,0),99999)))</f>
        <v/>
      </c>
      <c r="N203" s="1143" t="str">
        <f>IF(OR(O203="",O203=0,O203="0"),"",IF(LEN(O203)&lt;=K203,O203,IF(LEN(SUBSTITUTE(P203," ",""))=K203+1,LEFT(O203,K203),LEFT(O203,FIND("§",SUBSTITUTE(P203," ","§",LEN(P203)-LEN(SUBSTITUTE(P203," ",""))))-1))))</f>
        <v/>
      </c>
      <c r="O203" s="1143" t="str">
        <f t="shared" si="63"/>
        <v/>
      </c>
      <c r="P203" s="1143" t="str">
        <f>IF(OR(O203="",O203=0,O203="0"),"",LEFT(O203,K203+1))</f>
        <v/>
      </c>
      <c r="Q203" s="1143"/>
      <c r="R203" s="1186"/>
      <c r="S203" s="1147" t="str">
        <f>IF(LEN(TRIM(T203))&gt;0,MAX(S46:S202)+1,"")</f>
        <v/>
      </c>
      <c r="T203" s="1148"/>
      <c r="U203" s="1186"/>
      <c r="V203" s="1186"/>
      <c r="X203" s="742"/>
      <c r="Y203" s="742"/>
      <c r="Z203" s="742"/>
      <c r="AA203" s="742"/>
      <c r="AB203" s="742"/>
      <c r="AC203" s="742"/>
      <c r="AD203" s="742"/>
      <c r="AE203" s="742"/>
      <c r="AF203" s="742"/>
      <c r="AG203" s="787"/>
      <c r="AH203" s="787"/>
      <c r="AI203" s="70" t="str">
        <f>IF(ISBLANK(AJ203),"",LARGE(AI201:AI202,1)+1)</f>
        <v/>
      </c>
      <c r="AJ203" s="96"/>
      <c r="AK203" s="61"/>
      <c r="AL203" s="61"/>
      <c r="AM203" s="61"/>
      <c r="AN203" s="61"/>
      <c r="AO203" s="61"/>
      <c r="AP203" s="61"/>
      <c r="AQ203" s="61"/>
      <c r="AR203" s="1615"/>
      <c r="AS203" s="1616"/>
      <c r="AT203" s="1616"/>
      <c r="AU203" s="1616"/>
      <c r="AV203" s="1616"/>
      <c r="AW203" s="1617"/>
      <c r="AX203" s="19"/>
      <c r="AY203" s="19"/>
      <c r="AZ203" s="1068">
        <v>175</v>
      </c>
      <c r="BA203" s="1069"/>
      <c r="BB203" s="1282" t="str">
        <f t="shared" si="51"/>
        <v/>
      </c>
      <c r="BC203" s="1283" t="str" cm="1">
        <f t="array" ref="BC203">IF(BJ203="","",IFERROR(_xlfn.TEXTJOIN(" • ",TRUE,_xlfn.UNIQUE(_xlfn._xlws.FILTER("⚠ "&amp;BQ29:BQ489,(BO29:BO489&lt;&gt;"")*ISNUMBER(SEARCH(" "&amp;BO29:BO489&amp;" "," "&amp;BJ203&amp;" "))))),""))</f>
        <v/>
      </c>
      <c r="BD203" s="1070" t="str">
        <f t="shared" si="58"/>
        <v>haddock</v>
      </c>
      <c r="BE203" s="1070" t="str">
        <f t="shared" si="59"/>
        <v>⚠ Poissons</v>
      </c>
      <c r="BF203" s="1070" t="str">
        <f t="shared" si="60"/>
        <v/>
      </c>
      <c r="BG203" s="1070" t="str">
        <f t="shared" si="52"/>
        <v/>
      </c>
      <c r="BH203" s="1070" t="str">
        <f t="shared" si="53"/>
        <v/>
      </c>
      <c r="BI203" s="1070" t="str">
        <f t="shared" si="61"/>
        <v/>
      </c>
      <c r="BJ203" s="1070" t="str">
        <f t="shared" si="54"/>
        <v/>
      </c>
      <c r="BK203" s="1070" t="str">
        <f t="shared" si="62"/>
        <v>haddock</v>
      </c>
      <c r="BL203" s="1070" t="str">
        <f t="shared" si="55"/>
        <v>haddock</v>
      </c>
      <c r="BM203" s="1070" t="str">
        <f t="shared" si="56"/>
        <v>haddock</v>
      </c>
      <c r="BN203" s="1071" t="s">
        <v>1080</v>
      </c>
      <c r="BO203" s="1072" t="str">
        <f t="shared" si="57"/>
        <v>haddock</v>
      </c>
      <c r="BP203" s="1073" t="s">
        <v>744</v>
      </c>
      <c r="BQ203" s="1074" t="s">
        <v>604</v>
      </c>
      <c r="BR203" s="780" t="s">
        <v>676</v>
      </c>
      <c r="BZ203" s="1014"/>
      <c r="CA203" s="1014"/>
      <c r="CB203" s="1014"/>
      <c r="CC203" s="1014"/>
      <c r="CD203" s="1014"/>
      <c r="CE203" s="9">
        <v>1</v>
      </c>
    </row>
    <row r="204" spans="10:83" ht="21" customHeight="1">
      <c r="J204" s="1838"/>
      <c r="K204" s="1151" t="str">
        <f>IF(UPPER(TRIM(K45))="X",K208,K202)</f>
        <v/>
      </c>
      <c r="L204" s="1143" t="str" cm="1">
        <f t="array" ref="L204">IF(ROW()=ROW(L201),K204,INDEX(M201:M214,ROW()-ROW(L201)))</f>
        <v/>
      </c>
      <c r="M204" s="1144" t="str">
        <f>IF(OR(L204="",K203="",K203&lt;=0,N204=""),"",TRIM(MID(L204,LEN(N204)+1+IF(MID(L204,LEN(N204)+1,1)=" ",1,0),99999)))</f>
        <v/>
      </c>
      <c r="N204" s="1143" t="str">
        <f>IF(OR(O204="",O204=0,O204="0"),"",IF(LEN(O204)&lt;=K203,O204,IF(LEN(SUBSTITUTE(P204," ",""))=K203+1,LEFT(O204,K203),LEFT(O204,FIND("§",SUBSTITUTE(P204," ","§",LEN(P204)-LEN(SUBSTITUTE(P204," ",""))))-1))))</f>
        <v/>
      </c>
      <c r="O204" s="1143" t="str">
        <f t="shared" si="63"/>
        <v/>
      </c>
      <c r="P204" s="1143" t="str">
        <f>IF(OR(O204="",O204=0,O204="0"),"",LEFT(O204,K203+1))</f>
        <v/>
      </c>
      <c r="Q204" s="1143"/>
      <c r="R204" s="1186"/>
      <c r="S204" s="1147" t="str">
        <f>IF(LEN(TRIM(T204))&gt;0,MAX(S46:S203)+1,"")</f>
        <v/>
      </c>
      <c r="T204" s="1148"/>
      <c r="U204" s="1186"/>
      <c r="V204" s="1186"/>
      <c r="X204" s="742"/>
      <c r="Y204" s="742"/>
      <c r="Z204" s="742"/>
      <c r="AA204" s="742"/>
      <c r="AB204" s="742"/>
      <c r="AC204" s="742"/>
      <c r="AD204" s="742"/>
      <c r="AE204" s="742"/>
      <c r="AF204" s="742"/>
      <c r="AG204" s="787"/>
      <c r="AH204" s="787"/>
      <c r="AI204" s="70" t="str">
        <f>IF(ISBLANK(AJ204),"",LARGE(AI201:AI203,1)+1)</f>
        <v/>
      </c>
      <c r="AJ204" s="96"/>
      <c r="AK204" s="61"/>
      <c r="AL204" s="61"/>
      <c r="AM204" s="61"/>
      <c r="AN204" s="61"/>
      <c r="AO204" s="61"/>
      <c r="AP204" s="61"/>
      <c r="AQ204" s="61"/>
      <c r="AR204" s="1615"/>
      <c r="AS204" s="1616"/>
      <c r="AT204" s="1616"/>
      <c r="AU204" s="1616"/>
      <c r="AV204" s="1616"/>
      <c r="AW204" s="1617"/>
      <c r="AX204" s="19"/>
      <c r="AY204" s="19"/>
      <c r="AZ204" s="1068">
        <v>176</v>
      </c>
      <c r="BA204" s="1069"/>
      <c r="BB204" s="1282" t="str">
        <f t="shared" si="51"/>
        <v/>
      </c>
      <c r="BC204" s="1283" t="str" cm="1">
        <f t="array" ref="BC204">IF(BJ204="","",IFERROR(_xlfn.TEXTJOIN(" • ",TRUE,_xlfn.UNIQUE(_xlfn._xlws.FILTER("⚠ "&amp;BQ29:BQ489,(BO29:BO489&lt;&gt;"")*ISNUMBER(SEARCH(" "&amp;BO29:BO489&amp;" "," "&amp;BJ204&amp;" "))))),""))</f>
        <v/>
      </c>
      <c r="BD204" s="1070" t="str">
        <f t="shared" si="58"/>
        <v>hareng</v>
      </c>
      <c r="BE204" s="1070" t="str">
        <f t="shared" si="59"/>
        <v>⚠ Poissons</v>
      </c>
      <c r="BF204" s="1070" t="str">
        <f t="shared" si="60"/>
        <v/>
      </c>
      <c r="BG204" s="1070" t="str">
        <f t="shared" si="52"/>
        <v/>
      </c>
      <c r="BH204" s="1070" t="str">
        <f t="shared" si="53"/>
        <v/>
      </c>
      <c r="BI204" s="1070" t="str">
        <f t="shared" si="61"/>
        <v/>
      </c>
      <c r="BJ204" s="1070" t="str">
        <f t="shared" si="54"/>
        <v/>
      </c>
      <c r="BK204" s="1070" t="str">
        <f t="shared" si="62"/>
        <v>hareng</v>
      </c>
      <c r="BL204" s="1070" t="str">
        <f t="shared" si="55"/>
        <v>hareng</v>
      </c>
      <c r="BM204" s="1070" t="str">
        <f t="shared" si="56"/>
        <v>hareng</v>
      </c>
      <c r="BN204" s="1071" t="s">
        <v>1081</v>
      </c>
      <c r="BO204" s="1072" t="str">
        <f t="shared" si="57"/>
        <v>hareng</v>
      </c>
      <c r="BP204" s="1073" t="s">
        <v>744</v>
      </c>
      <c r="BQ204" s="1074" t="s">
        <v>604</v>
      </c>
      <c r="BR204" s="780" t="s">
        <v>676</v>
      </c>
      <c r="BZ204" s="1014"/>
      <c r="CA204" s="1014"/>
      <c r="CB204" s="1014"/>
      <c r="CC204" s="1014"/>
      <c r="CD204" s="1014"/>
      <c r="CE204" s="9">
        <v>1</v>
      </c>
    </row>
    <row r="205" spans="10:83" ht="21" customHeight="1">
      <c r="J205" s="1838"/>
      <c r="K205" s="1155" t="str">
        <f>TRIM(SUBSTITUTE(SUBSTITUTE(SUBSTITUTE(SUBSTITUTE(SUBSTITUTE(SUBSTITUTE(SUBSTITUTE(SUBSTITUTE(SUBSTITUTE(SUBSTITUTE(K202,","," "),";"," "),":"," "),"!"," "),"?"," "),"…"," "),"»"," "),"«"," "),"/"," "),"."," "))</f>
        <v/>
      </c>
      <c r="L205" s="1143" t="str" cm="1">
        <f t="array" ref="L205">IF(ROW()=ROW(L201),K204,INDEX(M201:M214,ROW()-ROW(L201)))</f>
        <v/>
      </c>
      <c r="M205" s="1144" t="str">
        <f>IF(OR(L205="",K203="",K203&lt;=0,N205=""),"",TRIM(MID(L205,LEN(N205)+1+IF(MID(L205,LEN(N205)+1,1)=" ",1,0),99999)))</f>
        <v/>
      </c>
      <c r="N205" s="1143" t="str">
        <f>IF(OR(O205="",O205=0,O205="0"),"",IF(LEN(O205)&lt;=K203,O205,IF(LEN(SUBSTITUTE(P205," ",""))=K203+1,LEFT(O205,K203),LEFT(O205,FIND("§",SUBSTITUTE(P205," ","§",LEN(P205)-LEN(SUBSTITUTE(P205," ",""))))-1))))</f>
        <v/>
      </c>
      <c r="O205" s="1143" t="str">
        <f t="shared" si="63"/>
        <v/>
      </c>
      <c r="P205" s="1143" t="str">
        <f>IF(OR(O205="",O205=0,O205="0"),"",LEFT(O205,K203+1))</f>
        <v/>
      </c>
      <c r="Q205" s="1143"/>
      <c r="R205" s="1186"/>
      <c r="S205" s="1147" t="str">
        <f>IF(LEN(TRIM(T205))&gt;0,MAX(S46:S204)+1,"")</f>
        <v/>
      </c>
      <c r="T205" s="1148"/>
      <c r="U205" s="1186"/>
      <c r="V205" s="1186"/>
      <c r="X205" s="742"/>
      <c r="Y205" s="742"/>
      <c r="Z205" s="742"/>
      <c r="AA205" s="742"/>
      <c r="AB205" s="742"/>
      <c r="AC205" s="742"/>
      <c r="AD205" s="742"/>
      <c r="AE205" s="742"/>
      <c r="AF205" s="742"/>
      <c r="AG205" s="787"/>
      <c r="AH205" s="787"/>
      <c r="AI205" s="70" t="str">
        <f>IF(ISBLANK(AJ205),"",LARGE(AI201:AI204,1)+1)</f>
        <v/>
      </c>
      <c r="AJ205" s="96"/>
      <c r="AK205" s="61"/>
      <c r="AL205" s="61"/>
      <c r="AM205" s="61"/>
      <c r="AN205" s="61"/>
      <c r="AO205" s="61"/>
      <c r="AP205" s="61"/>
      <c r="AQ205" s="61"/>
      <c r="AR205" s="849" t="s">
        <v>145</v>
      </c>
      <c r="AS205" s="80"/>
      <c r="AT205" s="80"/>
      <c r="AU205" s="80"/>
      <c r="AV205" s="80"/>
      <c r="AW205" s="129"/>
      <c r="AX205" s="19"/>
      <c r="AY205" s="19"/>
      <c r="AZ205" s="1068">
        <v>177</v>
      </c>
      <c r="BA205" s="1069"/>
      <c r="BB205" s="1282" t="str">
        <f t="shared" si="51"/>
        <v/>
      </c>
      <c r="BC205" s="1283" t="str" cm="1">
        <f t="array" ref="BC205">IF(BJ205="","",IFERROR(_xlfn.TEXTJOIN(" • ",TRUE,_xlfn.UNIQUE(_xlfn._xlws.FILTER("⚠ "&amp;BQ29:BQ489,(BO29:BO489&lt;&gt;"")*ISNUMBER(SEARCH(" "&amp;BO29:BO489&amp;" "," "&amp;BJ205&amp;" "))))),""))</f>
        <v/>
      </c>
      <c r="BD205" s="1070" t="str">
        <f t="shared" si="58"/>
        <v>maquereau</v>
      </c>
      <c r="BE205" s="1070" t="str">
        <f t="shared" si="59"/>
        <v>⚠ Poissons</v>
      </c>
      <c r="BF205" s="1070" t="str">
        <f t="shared" si="60"/>
        <v/>
      </c>
      <c r="BG205" s="1070" t="str">
        <f t="shared" si="52"/>
        <v/>
      </c>
      <c r="BH205" s="1070" t="str">
        <f t="shared" si="53"/>
        <v/>
      </c>
      <c r="BI205" s="1070" t="str">
        <f t="shared" si="61"/>
        <v/>
      </c>
      <c r="BJ205" s="1070" t="str">
        <f t="shared" si="54"/>
        <v/>
      </c>
      <c r="BK205" s="1070" t="str">
        <f t="shared" si="62"/>
        <v>maquereau</v>
      </c>
      <c r="BL205" s="1070" t="str">
        <f t="shared" si="55"/>
        <v>maquereau</v>
      </c>
      <c r="BM205" s="1070" t="str">
        <f t="shared" si="56"/>
        <v>maquereau</v>
      </c>
      <c r="BN205" s="1071" t="s">
        <v>1082</v>
      </c>
      <c r="BO205" s="1072" t="str">
        <f t="shared" si="57"/>
        <v>maquereau</v>
      </c>
      <c r="BP205" s="1073" t="s">
        <v>744</v>
      </c>
      <c r="BQ205" s="1074" t="s">
        <v>604</v>
      </c>
      <c r="BR205" s="780" t="s">
        <v>676</v>
      </c>
      <c r="BZ205" s="1014"/>
      <c r="CA205" s="1014"/>
      <c r="CB205" s="1014"/>
      <c r="CC205" s="1014"/>
      <c r="CD205" s="1014"/>
      <c r="CE205" s="9">
        <v>1</v>
      </c>
    </row>
    <row r="206" spans="10:83" ht="21" customHeight="1">
      <c r="J206" s="1838"/>
      <c r="K206" s="1143" t="str">
        <f>TRIM(SUBSTITUTE(SUBSTITUTE(SUBSTITUTE(SUBSTITUTE(SUBSTITUTE(SUBSTITUTE(SUBSTITUTE(SUBSTITUTE(K205,"("," "),")"," "),CHAR(34)," "),"-"," "),"_"," "),"&lt;"," "),"&gt;"," "),"="," "))</f>
        <v/>
      </c>
      <c r="L206" s="1143" t="str" cm="1">
        <f t="array" ref="L206">IF(ROW()=ROW(L201),K204,INDEX(M201:M214,ROW()-ROW(L201)))</f>
        <v/>
      </c>
      <c r="M206" s="1144" t="str">
        <f>IF(OR(L206="",K203="",K203&lt;=0,N206=""),"",TRIM(MID(L206,LEN(N206)+1+IF(MID(L206,LEN(N206)+1,1)=" ",1,0),99999)))</f>
        <v/>
      </c>
      <c r="N206" s="1143" t="str">
        <f>IF(OR(O206="",O206=0,O206="0"),"",IF(LEN(O206)&lt;=K203,O206,IF(LEN(SUBSTITUTE(P206," ",""))=K203+1,LEFT(O206,K203),LEFT(O206,FIND("§",SUBSTITUTE(P206," ","§",LEN(P206)-LEN(SUBSTITUTE(P206," ",""))))-1))))</f>
        <v/>
      </c>
      <c r="O206" s="1143" t="str">
        <f t="shared" si="63"/>
        <v/>
      </c>
      <c r="P206" s="1143" t="str">
        <f>IF(OR(O206="",O206=0,O206="0"),"",LEFT(O206,K203+1))</f>
        <v/>
      </c>
      <c r="Q206" s="1143"/>
      <c r="R206" s="1186"/>
      <c r="S206" s="1147" t="str">
        <f>IF(LEN(TRIM(T206))&gt;0,MAX(S46:S205)+1,"")</f>
        <v/>
      </c>
      <c r="T206" s="1148"/>
      <c r="U206" s="1186"/>
      <c r="V206" s="1186"/>
      <c r="X206" s="742"/>
      <c r="Y206" s="742"/>
      <c r="Z206" s="742"/>
      <c r="AA206" s="742"/>
      <c r="AB206" s="742"/>
      <c r="AC206" s="742"/>
      <c r="AD206" s="742"/>
      <c r="AE206" s="742"/>
      <c r="AF206" s="742"/>
      <c r="AG206" s="787"/>
      <c r="AH206" s="787"/>
      <c r="AI206" s="70" t="str">
        <f>IF(ISBLANK(AJ206),"",LARGE(AI201:AI205,1)+1)</f>
        <v/>
      </c>
      <c r="AJ206" s="96"/>
      <c r="AK206" s="61"/>
      <c r="AL206" s="61"/>
      <c r="AM206" s="61"/>
      <c r="AN206" s="61"/>
      <c r="AO206" s="61"/>
      <c r="AP206" s="61"/>
      <c r="AQ206" s="61"/>
      <c r="AR206" s="850" t="s">
        <v>146</v>
      </c>
      <c r="AS206" s="80"/>
      <c r="AT206" s="80"/>
      <c r="AU206" s="80"/>
      <c r="AV206" s="80"/>
      <c r="AW206" s="129"/>
      <c r="AX206" s="19"/>
      <c r="AY206" s="19"/>
      <c r="AZ206" s="1068">
        <v>178</v>
      </c>
      <c r="BA206" s="1069"/>
      <c r="BB206" s="1282" t="str">
        <f t="shared" si="51"/>
        <v/>
      </c>
      <c r="BC206" s="1283" t="str" cm="1">
        <f t="array" ref="BC206">IF(BJ206="","",IFERROR(_xlfn.TEXTJOIN(" • ",TRUE,_xlfn.UNIQUE(_xlfn._xlws.FILTER("⚠ "&amp;BQ29:BQ489,(BO29:BO489&lt;&gt;"")*ISNUMBER(SEARCH(" "&amp;BO29:BO489&amp;" "," "&amp;BJ206&amp;" "))))),""))</f>
        <v/>
      </c>
      <c r="BD206" s="1070" t="str">
        <f t="shared" si="58"/>
        <v>morue</v>
      </c>
      <c r="BE206" s="1070" t="str">
        <f t="shared" si="59"/>
        <v>⚠ Poissons</v>
      </c>
      <c r="BF206" s="1070" t="str">
        <f t="shared" si="60"/>
        <v/>
      </c>
      <c r="BG206" s="1070" t="str">
        <f t="shared" si="52"/>
        <v/>
      </c>
      <c r="BH206" s="1070" t="str">
        <f t="shared" si="53"/>
        <v/>
      </c>
      <c r="BI206" s="1070" t="str">
        <f t="shared" si="61"/>
        <v/>
      </c>
      <c r="BJ206" s="1070" t="str">
        <f t="shared" si="54"/>
        <v/>
      </c>
      <c r="BK206" s="1070" t="str">
        <f t="shared" si="62"/>
        <v>morue</v>
      </c>
      <c r="BL206" s="1070" t="str">
        <f t="shared" si="55"/>
        <v>morue</v>
      </c>
      <c r="BM206" s="1070" t="str">
        <f t="shared" si="56"/>
        <v>morue</v>
      </c>
      <c r="BN206" s="1071" t="s">
        <v>1083</v>
      </c>
      <c r="BO206" s="1072" t="str">
        <f t="shared" si="57"/>
        <v>morue</v>
      </c>
      <c r="BP206" s="1073" t="s">
        <v>744</v>
      </c>
      <c r="BQ206" s="1074" t="s">
        <v>604</v>
      </c>
      <c r="BR206" s="780" t="s">
        <v>676</v>
      </c>
      <c r="BZ206" s="1014"/>
      <c r="CA206" s="1014"/>
      <c r="CB206" s="1014"/>
      <c r="CC206" s="1014"/>
      <c r="CD206" s="1014"/>
      <c r="CE206" s="9">
        <v>1</v>
      </c>
    </row>
    <row r="207" spans="10:83" ht="21" customHeight="1">
      <c r="J207" s="1838"/>
      <c r="K207" s="1151" t="str">
        <f>TRIM(SUBSTITUTE(SUBSTITUTE(SUBSTITUTE(SUBSTITUTE(K206,"►"," "),"▼"," "),"▲"," "),"◄"," "))</f>
        <v/>
      </c>
      <c r="L207" s="1143" t="str" cm="1">
        <f t="array" ref="L207">IF(ROW()=ROW(L201),K204,INDEX(M201:M214,ROW()-ROW(L201)))</f>
        <v/>
      </c>
      <c r="M207" s="1144" t="str">
        <f>IF(OR(L207="",K203="",K203&lt;=0,N207=""),"",TRIM(MID(L207,LEN(N207)+1+IF(MID(L207,LEN(N207)+1,1)=" ",1,0),99999)))</f>
        <v/>
      </c>
      <c r="N207" s="1143" t="str">
        <f>IF(OR(O207="",O207=0,O207="0"),"",IF(LEN(O207)&lt;=K203,O207,IF(LEN(SUBSTITUTE(P207," ",""))=K203+1,LEFT(O207,K203),LEFT(O207,FIND("§",SUBSTITUTE(P207," ","§",LEN(P207)-LEN(SUBSTITUTE(P207," ",""))))-1))))</f>
        <v/>
      </c>
      <c r="O207" s="1143" t="str">
        <f t="shared" si="63"/>
        <v/>
      </c>
      <c r="P207" s="1143" t="str">
        <f>IF(OR(O207="",O207=0,O207="0"),"",LEFT(O207,K203+1))</f>
        <v/>
      </c>
      <c r="Q207" s="1143"/>
      <c r="R207" s="1186"/>
      <c r="S207" s="1147" t="str">
        <f>IF(LEN(TRIM(T207))&gt;0,MAX(S46:S206)+1,"")</f>
        <v/>
      </c>
      <c r="T207" s="1148"/>
      <c r="U207" s="1186"/>
      <c r="V207" s="1186"/>
      <c r="X207" s="742"/>
      <c r="Y207" s="742"/>
      <c r="Z207" s="742"/>
      <c r="AA207" s="742"/>
      <c r="AB207" s="742"/>
      <c r="AC207" s="742"/>
      <c r="AD207" s="742"/>
      <c r="AE207" s="742"/>
      <c r="AF207" s="742"/>
      <c r="AG207" s="787"/>
      <c r="AH207" s="787"/>
      <c r="AI207" s="70" t="str">
        <f>IF(ISBLANK(AJ207),"",LARGE(AI201:AI206,1)+1)</f>
        <v/>
      </c>
      <c r="AJ207" s="96"/>
      <c r="AK207" s="61"/>
      <c r="AL207" s="61"/>
      <c r="AM207" s="61"/>
      <c r="AN207" s="61"/>
      <c r="AO207" s="61"/>
      <c r="AP207" s="61"/>
      <c r="AQ207" s="61"/>
      <c r="AR207" s="1618" t="s">
        <v>147</v>
      </c>
      <c r="AS207" s="1619"/>
      <c r="AT207" s="1619"/>
      <c r="AU207" s="1619"/>
      <c r="AV207" s="1619"/>
      <c r="AW207" s="1620"/>
      <c r="AX207" s="19"/>
      <c r="AY207" s="19"/>
      <c r="AZ207" s="1068">
        <v>179</v>
      </c>
      <c r="BA207" s="1069"/>
      <c r="BB207" s="1282" t="str">
        <f t="shared" si="51"/>
        <v/>
      </c>
      <c r="BC207" s="1283" t="str" cm="1">
        <f t="array" ref="BC207">IF(BJ207="","",IFERROR(_xlfn.TEXTJOIN(" • ",TRUE,_xlfn.UNIQUE(_xlfn._xlws.FILTER("⚠ "&amp;BQ29:BQ489,(BO29:BO489&lt;&gt;"")*ISNUMBER(SEARCH(" "&amp;BO29:BO489&amp;" "," "&amp;BJ207&amp;" "))))),""))</f>
        <v/>
      </c>
      <c r="BD207" s="1070" t="str">
        <f t="shared" si="58"/>
        <v>pieuvre</v>
      </c>
      <c r="BE207" s="1070" t="str">
        <f t="shared" si="59"/>
        <v>⚠ Poissons</v>
      </c>
      <c r="BF207" s="1070" t="str">
        <f t="shared" si="60"/>
        <v/>
      </c>
      <c r="BG207" s="1070" t="str">
        <f t="shared" si="52"/>
        <v/>
      </c>
      <c r="BH207" s="1070" t="str">
        <f t="shared" si="53"/>
        <v/>
      </c>
      <c r="BI207" s="1070" t="str">
        <f t="shared" si="61"/>
        <v/>
      </c>
      <c r="BJ207" s="1070" t="str">
        <f t="shared" si="54"/>
        <v/>
      </c>
      <c r="BK207" s="1070" t="str">
        <f t="shared" si="62"/>
        <v>pieuvre</v>
      </c>
      <c r="BL207" s="1070" t="str">
        <f t="shared" si="55"/>
        <v>pieuvre</v>
      </c>
      <c r="BM207" s="1070" t="str">
        <f t="shared" si="56"/>
        <v>pieuvre</v>
      </c>
      <c r="BN207" s="1071" t="s">
        <v>1084</v>
      </c>
      <c r="BO207" s="1072" t="str">
        <f t="shared" si="57"/>
        <v>pieuvre</v>
      </c>
      <c r="BP207" s="1073" t="s">
        <v>744</v>
      </c>
      <c r="BQ207" s="1074" t="s">
        <v>604</v>
      </c>
      <c r="BR207" s="780" t="s">
        <v>676</v>
      </c>
      <c r="BZ207" s="1014"/>
      <c r="CA207" s="1014"/>
      <c r="CB207" s="1014"/>
      <c r="CC207" s="1014"/>
      <c r="CD207" s="1014"/>
      <c r="CE207" s="9">
        <v>1</v>
      </c>
    </row>
    <row r="208" spans="10:83" ht="21" customHeight="1">
      <c r="J208" s="1838"/>
      <c r="K208" s="1151" t="str">
        <f>TRIM(SUBSTITUTE(SUBSTITUTE(K207,"“"," "),"”"," "))</f>
        <v/>
      </c>
      <c r="L208" s="1143" t="str" cm="1">
        <f t="array" ref="L208">IF(ROW()=ROW(L201),K204,INDEX(M201:M214,ROW()-ROW(L201)))</f>
        <v/>
      </c>
      <c r="M208" s="1144" t="str">
        <f>IF(OR(L208="",K203="",K203&lt;=0,N208=""),"",TRIM(MID(L208,LEN(N208)+1+IF(MID(L208,LEN(N208)+1,1)=" ",1,0),99999)))</f>
        <v/>
      </c>
      <c r="N208" s="1143" t="str">
        <f>IF(OR(O208="",O208=0,O208="0"),"",IF(LEN(O208)&lt;=K203,O208,IF(LEN(SUBSTITUTE(P208," ",""))=K203+1,LEFT(O208,K203),LEFT(O208,FIND("§",SUBSTITUTE(P208," ","§",LEN(P208)-LEN(SUBSTITUTE(P208," ",""))))-1))))</f>
        <v/>
      </c>
      <c r="O208" s="1143" t="str">
        <f t="shared" si="63"/>
        <v/>
      </c>
      <c r="P208" s="1143" t="str">
        <f>IF(OR(O208="",O208=0,O208="0"),"",LEFT(O208,K203+1))</f>
        <v/>
      </c>
      <c r="Q208" s="1143"/>
      <c r="R208" s="1186"/>
      <c r="S208" s="1147" t="str">
        <f>IF(LEN(TRIM(T208))&gt;0,MAX(S46:S207)+1,"")</f>
        <v/>
      </c>
      <c r="T208" s="1148"/>
      <c r="U208" s="1186"/>
      <c r="V208" s="1186"/>
      <c r="X208" s="742"/>
      <c r="Y208" s="742"/>
      <c r="Z208" s="742"/>
      <c r="AA208" s="742"/>
      <c r="AB208" s="742"/>
      <c r="AC208" s="742"/>
      <c r="AD208" s="742"/>
      <c r="AE208" s="742"/>
      <c r="AF208" s="742"/>
      <c r="AG208" s="787"/>
      <c r="AH208" s="787"/>
      <c r="AI208" s="70" t="str">
        <f>IF(ISBLANK(AJ208),"",LARGE(AI201:AI207,1)+1)</f>
        <v/>
      </c>
      <c r="AJ208" s="96"/>
      <c r="AK208" s="61"/>
      <c r="AL208" s="61"/>
      <c r="AM208" s="61"/>
      <c r="AN208" s="61"/>
      <c r="AO208" s="61"/>
      <c r="AP208" s="61"/>
      <c r="AQ208" s="61"/>
      <c r="AR208" s="1618"/>
      <c r="AS208" s="1619"/>
      <c r="AT208" s="1619"/>
      <c r="AU208" s="1619"/>
      <c r="AV208" s="1619"/>
      <c r="AW208" s="1620"/>
      <c r="AX208" s="19"/>
      <c r="AY208" s="19"/>
      <c r="AZ208" s="1068">
        <v>180</v>
      </c>
      <c r="BA208" s="1069"/>
      <c r="BB208" s="1282" t="str">
        <f t="shared" si="51"/>
        <v/>
      </c>
      <c r="BC208" s="1283" t="str" cm="1">
        <f t="array" ref="BC208">IF(BJ208="","",IFERROR(_xlfn.TEXTJOIN(" • ",TRUE,_xlfn.UNIQUE(_xlfn._xlws.FILTER("⚠ "&amp;BQ29:BQ489,(BO29:BO489&lt;&gt;"")*ISNUMBER(SEARCH(" "&amp;BO29:BO489&amp;" "," "&amp;BJ208&amp;" "))))),""))</f>
        <v/>
      </c>
      <c r="BD208" s="1070" t="str">
        <f t="shared" si="58"/>
        <v>poisson</v>
      </c>
      <c r="BE208" s="1070" t="str">
        <f t="shared" si="59"/>
        <v>⚠ Poissons</v>
      </c>
      <c r="BF208" s="1070" t="str">
        <f t="shared" si="60"/>
        <v/>
      </c>
      <c r="BG208" s="1070" t="str">
        <f t="shared" si="52"/>
        <v/>
      </c>
      <c r="BH208" s="1070" t="str">
        <f t="shared" si="53"/>
        <v/>
      </c>
      <c r="BI208" s="1070" t="str">
        <f t="shared" si="61"/>
        <v/>
      </c>
      <c r="BJ208" s="1070" t="str">
        <f t="shared" si="54"/>
        <v/>
      </c>
      <c r="BK208" s="1070" t="str">
        <f t="shared" si="62"/>
        <v>poisson</v>
      </c>
      <c r="BL208" s="1070" t="str">
        <f t="shared" si="55"/>
        <v>poisson</v>
      </c>
      <c r="BM208" s="1070" t="str">
        <f t="shared" si="56"/>
        <v>poisson</v>
      </c>
      <c r="BN208" s="1071" t="s">
        <v>1085</v>
      </c>
      <c r="BO208" s="1072" t="str">
        <f t="shared" si="57"/>
        <v>poisson</v>
      </c>
      <c r="BP208" s="1073" t="s">
        <v>744</v>
      </c>
      <c r="BQ208" s="1074" t="s">
        <v>604</v>
      </c>
      <c r="BR208" s="780" t="s">
        <v>676</v>
      </c>
      <c r="BZ208" s="1014"/>
      <c r="CA208" s="1014"/>
      <c r="CB208" s="1014"/>
      <c r="CC208" s="1014"/>
      <c r="CD208" s="1014"/>
      <c r="CE208" s="9">
        <v>1</v>
      </c>
    </row>
    <row r="209" spans="10:83" ht="21" customHeight="1">
      <c r="J209" s="1838"/>
      <c r="K209" s="1151"/>
      <c r="L209" s="1143" t="str" cm="1">
        <f t="array" ref="L209">IF(ROW()=ROW(L201),K204,INDEX(M201:M214,ROW()-ROW(L201)))</f>
        <v/>
      </c>
      <c r="M209" s="1144" t="str">
        <f>IF(OR(L209="",K203="",K203&lt;=0,N209=""),"",TRIM(MID(L209,LEN(N209)+1+IF(MID(L209,LEN(N209)+1,1)=" ",1,0),99999)))</f>
        <v/>
      </c>
      <c r="N209" s="1143" t="str">
        <f>IF(OR(O209="",O209=0,O209="0"),"",IF(LEN(O209)&lt;=K203,O209,IF(LEN(SUBSTITUTE(P209," ",""))=K203+1,LEFT(O209,K203),LEFT(O209,FIND("§",SUBSTITUTE(P209," ","§",LEN(P209)-LEN(SUBSTITUTE(P209," ",""))))-1))))</f>
        <v/>
      </c>
      <c r="O209" s="1143" t="str">
        <f t="shared" si="63"/>
        <v/>
      </c>
      <c r="P209" s="1143" t="str">
        <f>IF(OR(O209="",O209=0,O209="0"),"",LEFT(O209,K203+1))</f>
        <v/>
      </c>
      <c r="Q209" s="1143"/>
      <c r="R209" s="1186"/>
      <c r="S209" s="1147" t="str">
        <f>IF(LEN(TRIM(T209))&gt;0,MAX(S46:S208)+1,"")</f>
        <v/>
      </c>
      <c r="T209" s="1148"/>
      <c r="U209" s="1186"/>
      <c r="V209" s="1186"/>
      <c r="X209" s="742"/>
      <c r="Y209" s="742"/>
      <c r="Z209" s="742"/>
      <c r="AA209" s="742"/>
      <c r="AB209" s="742"/>
      <c r="AC209" s="742"/>
      <c r="AD209" s="742"/>
      <c r="AE209" s="742"/>
      <c r="AF209" s="742"/>
      <c r="AG209" s="787"/>
      <c r="AH209" s="787"/>
      <c r="AI209" s="70" t="str">
        <f>IF(ISBLANK(AJ209),"",LARGE(AI201:AI208,1)+1)</f>
        <v/>
      </c>
      <c r="AJ209" s="96"/>
      <c r="AK209" s="61"/>
      <c r="AL209" s="61"/>
      <c r="AM209" s="61"/>
      <c r="AN209" s="61"/>
      <c r="AO209" s="61"/>
      <c r="AP209" s="61"/>
      <c r="AQ209" s="61"/>
      <c r="AR209" s="1618"/>
      <c r="AS209" s="1619"/>
      <c r="AT209" s="1619"/>
      <c r="AU209" s="1619"/>
      <c r="AV209" s="1619"/>
      <c r="AW209" s="1620"/>
      <c r="AX209" s="19"/>
      <c r="AY209" s="19"/>
      <c r="AZ209" s="1068">
        <v>181</v>
      </c>
      <c r="BA209" s="1069"/>
      <c r="BB209" s="1282" t="str">
        <f t="shared" si="51"/>
        <v/>
      </c>
      <c r="BC209" s="1283" t="str" cm="1">
        <f t="array" ref="BC209">IF(BJ209="","",IFERROR(_xlfn.TEXTJOIN(" • ",TRUE,_xlfn.UNIQUE(_xlfn._xlws.FILTER("⚠ "&amp;BQ29:BQ489,(BO29:BO489&lt;&gt;"")*ISNUMBER(SEARCH(" "&amp;BO29:BO489&amp;" "," "&amp;BJ209&amp;" "))))),""))</f>
        <v/>
      </c>
      <c r="BD209" s="1070" t="str">
        <f t="shared" si="58"/>
        <v>poissons</v>
      </c>
      <c r="BE209" s="1070" t="str">
        <f t="shared" si="59"/>
        <v>⚠ Poissons</v>
      </c>
      <c r="BF209" s="1070" t="str">
        <f t="shared" si="60"/>
        <v/>
      </c>
      <c r="BG209" s="1070" t="str">
        <f t="shared" si="52"/>
        <v/>
      </c>
      <c r="BH209" s="1070" t="str">
        <f t="shared" si="53"/>
        <v/>
      </c>
      <c r="BI209" s="1070" t="str">
        <f t="shared" si="61"/>
        <v/>
      </c>
      <c r="BJ209" s="1070" t="str">
        <f t="shared" si="54"/>
        <v/>
      </c>
      <c r="BK209" s="1070" t="str">
        <f t="shared" si="62"/>
        <v>poissons</v>
      </c>
      <c r="BL209" s="1070" t="str">
        <f t="shared" si="55"/>
        <v>poissons</v>
      </c>
      <c r="BM209" s="1070" t="str">
        <f t="shared" si="56"/>
        <v>poissons</v>
      </c>
      <c r="BN209" s="1071" t="s">
        <v>1086</v>
      </c>
      <c r="BO209" s="1072" t="str">
        <f t="shared" si="57"/>
        <v>poissons</v>
      </c>
      <c r="BP209" s="1073" t="s">
        <v>744</v>
      </c>
      <c r="BQ209" s="1074" t="s">
        <v>604</v>
      </c>
      <c r="BR209" s="780" t="s">
        <v>676</v>
      </c>
      <c r="BZ209" s="1014"/>
      <c r="CA209" s="1014"/>
      <c r="CB209" s="1014"/>
      <c r="CC209" s="1014"/>
      <c r="CD209" s="1014"/>
      <c r="CE209" s="9">
        <v>1</v>
      </c>
    </row>
    <row r="210" spans="10:83" ht="21" customHeight="1">
      <c r="J210" s="1838"/>
      <c r="K210" s="1151"/>
      <c r="L210" s="1143" t="str" cm="1">
        <f t="array" ref="L210">IF(ROW()=ROW(L201),K204,INDEX(M201:M214,ROW()-ROW(L201)))</f>
        <v/>
      </c>
      <c r="M210" s="1144" t="str">
        <f>IF(OR(L210="",K203="",K203&lt;=0,N210=""),"",TRIM(MID(L210,LEN(N210)+1+IF(MID(L210,LEN(N210)+1,1)=" ",1,0),99999)))</f>
        <v/>
      </c>
      <c r="N210" s="1143" t="str">
        <f>IF(OR(O210="",O210=0,O210="0"),"",IF(LEN(O210)&lt;=K203,O210,IF(LEN(SUBSTITUTE(P210," ",""))=K203+1,LEFT(O210,K203),LEFT(O210,FIND("§",SUBSTITUTE(P210," ","§",LEN(P210)-LEN(SUBSTITUTE(P210," ",""))))-1))))</f>
        <v/>
      </c>
      <c r="O210" s="1143" t="str">
        <f t="shared" si="63"/>
        <v/>
      </c>
      <c r="P210" s="1143" t="str">
        <f>IF(OR(O210="",O210=0,O210="0"),"",LEFT(O210,K203+1))</f>
        <v/>
      </c>
      <c r="Q210" s="1143"/>
      <c r="R210" s="1186"/>
      <c r="S210" s="1147" t="str">
        <f>IF(LEN(TRIM(T210))&gt;0,MAX(S46:S209)+1,"")</f>
        <v/>
      </c>
      <c r="T210" s="1148"/>
      <c r="U210" s="1186"/>
      <c r="V210" s="1186"/>
      <c r="X210" s="742"/>
      <c r="Y210" s="742"/>
      <c r="Z210" s="742"/>
      <c r="AA210" s="742"/>
      <c r="AB210" s="742"/>
      <c r="AC210" s="742"/>
      <c r="AD210" s="742"/>
      <c r="AE210" s="742"/>
      <c r="AF210" s="742"/>
      <c r="AG210" s="787"/>
      <c r="AH210" s="787"/>
      <c r="AI210" s="70" t="str">
        <f>IF(ISBLANK(AJ210),"",LARGE(AI201:AI209,1)+1)</f>
        <v/>
      </c>
      <c r="AJ210" s="132"/>
      <c r="AK210" s="61"/>
      <c r="AL210" s="61"/>
      <c r="AM210" s="61"/>
      <c r="AN210" s="61"/>
      <c r="AO210" s="61"/>
      <c r="AP210" s="61"/>
      <c r="AQ210" s="61"/>
      <c r="AR210" s="1621"/>
      <c r="AS210" s="1622"/>
      <c r="AT210" s="1622"/>
      <c r="AU210" s="1622"/>
      <c r="AV210" s="1622"/>
      <c r="AW210" s="1623"/>
      <c r="AX210" s="19"/>
      <c r="AY210" s="19"/>
      <c r="AZ210" s="1068">
        <v>182</v>
      </c>
      <c r="BA210" s="1069"/>
      <c r="BB210" s="1282" t="str">
        <f t="shared" si="51"/>
        <v/>
      </c>
      <c r="BC210" s="1283" t="str" cm="1">
        <f t="array" ref="BC210">IF(BJ210="","",IFERROR(_xlfn.TEXTJOIN(" • ",TRUE,_xlfn.UNIQUE(_xlfn._xlws.FILTER("⚠ "&amp;BQ29:BQ489,(BO29:BO489&lt;&gt;"")*ISNUMBER(SEARCH(" "&amp;BO29:BO489&amp;" "," "&amp;BJ210&amp;" "))))),""))</f>
        <v/>
      </c>
      <c r="BD210" s="1070" t="str">
        <f t="shared" si="58"/>
        <v>salmon</v>
      </c>
      <c r="BE210" s="1070" t="str">
        <f t="shared" si="59"/>
        <v>⚠ Poissons</v>
      </c>
      <c r="BF210" s="1070" t="str">
        <f t="shared" si="60"/>
        <v/>
      </c>
      <c r="BG210" s="1070" t="str">
        <f t="shared" si="52"/>
        <v/>
      </c>
      <c r="BH210" s="1070" t="str">
        <f t="shared" si="53"/>
        <v/>
      </c>
      <c r="BI210" s="1070" t="str">
        <f t="shared" si="61"/>
        <v/>
      </c>
      <c r="BJ210" s="1070" t="str">
        <f t="shared" si="54"/>
        <v/>
      </c>
      <c r="BK210" s="1070" t="str">
        <f t="shared" si="62"/>
        <v>salmon</v>
      </c>
      <c r="BL210" s="1070" t="str">
        <f t="shared" si="55"/>
        <v>salmon</v>
      </c>
      <c r="BM210" s="1070" t="str">
        <f t="shared" si="56"/>
        <v>salmon</v>
      </c>
      <c r="BN210" s="1071" t="s">
        <v>1087</v>
      </c>
      <c r="BO210" s="1072" t="str">
        <f t="shared" si="57"/>
        <v>salmon</v>
      </c>
      <c r="BP210" s="1073" t="s">
        <v>744</v>
      </c>
      <c r="BQ210" s="1074" t="s">
        <v>604</v>
      </c>
      <c r="BR210" s="780" t="s">
        <v>676</v>
      </c>
      <c r="BZ210" s="1014"/>
      <c r="CA210" s="1014"/>
      <c r="CB210" s="1014"/>
      <c r="CC210" s="1014"/>
      <c r="CD210" s="1014"/>
      <c r="CE210" s="9">
        <v>1</v>
      </c>
    </row>
    <row r="211" spans="10:83" ht="21" customHeight="1">
      <c r="J211" s="1838"/>
      <c r="K211" s="1151"/>
      <c r="L211" s="1143" t="str" cm="1">
        <f t="array" ref="L211">IF(ROW()=ROW(L201),K204,INDEX(M201:M214,ROW()-ROW(L201)))</f>
        <v/>
      </c>
      <c r="M211" s="1144" t="str">
        <f>IF(OR(L211="",K203="",K203&lt;=0,N211=""),"",TRIM(MID(L211,LEN(N211)+1+IF(MID(L211,LEN(N211)+1,1)=" ",1,0),99999)))</f>
        <v/>
      </c>
      <c r="N211" s="1143" t="str">
        <f>IF(OR(O211="",O211=0,O211="0"),"",IF(LEN(O211)&lt;=K203,O211,IF(LEN(SUBSTITUTE(P211," ",""))=K203+1,LEFT(O211,K203),LEFT(O211,FIND("§",SUBSTITUTE(P211," ","§",LEN(P211)-LEN(SUBSTITUTE(P211," ",""))))-1))))</f>
        <v/>
      </c>
      <c r="O211" s="1143" t="str">
        <f t="shared" si="63"/>
        <v/>
      </c>
      <c r="P211" s="1143" t="str">
        <f>IF(OR(O211="",O211=0,O211="0"),"",LEFT(O211,K203+1))</f>
        <v/>
      </c>
      <c r="Q211" s="1143"/>
      <c r="R211" s="1186"/>
      <c r="S211" s="1147" t="str">
        <f>IF(LEN(TRIM(T211))&gt;0,MAX(S46:S210)+1,"")</f>
        <v/>
      </c>
      <c r="T211" s="1148"/>
      <c r="U211" s="1186"/>
      <c r="V211" s="1186"/>
      <c r="X211" s="742"/>
      <c r="Y211" s="742"/>
      <c r="Z211" s="742"/>
      <c r="AA211" s="742"/>
      <c r="AB211" s="742"/>
      <c r="AC211" s="742"/>
      <c r="AD211" s="742"/>
      <c r="AE211" s="742"/>
      <c r="AF211" s="742"/>
      <c r="AG211" s="787"/>
      <c r="AH211" s="787"/>
      <c r="AI211" s="70"/>
      <c r="AJ211" s="132"/>
      <c r="AK211" s="61"/>
      <c r="AL211" s="61"/>
      <c r="AM211" s="61"/>
      <c r="AN211" s="61"/>
      <c r="AO211" s="61"/>
      <c r="AP211" s="61"/>
      <c r="AQ211" s="61"/>
      <c r="AR211" s="851"/>
      <c r="AS211" s="852"/>
      <c r="AT211" s="852"/>
      <c r="AU211" s="852"/>
      <c r="AV211" s="852"/>
      <c r="AW211" s="853" t="s">
        <v>148</v>
      </c>
      <c r="AX211" s="19"/>
      <c r="AY211" s="19"/>
      <c r="AZ211" s="1068">
        <v>183</v>
      </c>
      <c r="BA211" s="1069"/>
      <c r="BB211" s="1282" t="str">
        <f t="shared" si="51"/>
        <v/>
      </c>
      <c r="BC211" s="1283" t="str" cm="1">
        <f t="array" ref="BC211">IF(BJ211="","",IFERROR(_xlfn.TEXTJOIN(" • ",TRUE,_xlfn.UNIQUE(_xlfn._xlws.FILTER("⚠ "&amp;BQ29:BQ489,(BO29:BO489&lt;&gt;"")*ISNUMBER(SEARCH(" "&amp;BO29:BO489&amp;" "," "&amp;BJ211&amp;" "))))),""))</f>
        <v/>
      </c>
      <c r="BD211" s="1070" t="str">
        <f t="shared" si="58"/>
        <v>sardine</v>
      </c>
      <c r="BE211" s="1070" t="str">
        <f t="shared" si="59"/>
        <v>⚠ Poissons</v>
      </c>
      <c r="BF211" s="1070" t="str">
        <f t="shared" si="60"/>
        <v/>
      </c>
      <c r="BG211" s="1070" t="str">
        <f t="shared" si="52"/>
        <v/>
      </c>
      <c r="BH211" s="1070" t="str">
        <f t="shared" si="53"/>
        <v/>
      </c>
      <c r="BI211" s="1070" t="str">
        <f t="shared" si="61"/>
        <v/>
      </c>
      <c r="BJ211" s="1070" t="str">
        <f t="shared" si="54"/>
        <v/>
      </c>
      <c r="BK211" s="1070" t="str">
        <f t="shared" si="62"/>
        <v>sardine</v>
      </c>
      <c r="BL211" s="1070" t="str">
        <f t="shared" si="55"/>
        <v>sardine</v>
      </c>
      <c r="BM211" s="1070" t="str">
        <f t="shared" si="56"/>
        <v>sardine</v>
      </c>
      <c r="BN211" s="1071" t="s">
        <v>1088</v>
      </c>
      <c r="BO211" s="1072" t="str">
        <f t="shared" si="57"/>
        <v>sardine</v>
      </c>
      <c r="BP211" s="1073" t="s">
        <v>744</v>
      </c>
      <c r="BQ211" s="1074" t="s">
        <v>604</v>
      </c>
      <c r="BR211" s="780" t="s">
        <v>676</v>
      </c>
      <c r="BZ211" s="1014"/>
      <c r="CA211" s="1014"/>
      <c r="CB211" s="1014"/>
      <c r="CC211" s="1014"/>
      <c r="CD211" s="1014"/>
      <c r="CE211" s="9">
        <v>1</v>
      </c>
    </row>
    <row r="212" spans="10:83" ht="21" customHeight="1">
      <c r="J212" s="1838"/>
      <c r="K212" s="1151"/>
      <c r="L212" s="1143" t="str" cm="1">
        <f t="array" ref="L212">IF(ROW()=ROW(L201),K204,INDEX(M201:M214,ROW()-ROW(L201)))</f>
        <v/>
      </c>
      <c r="M212" s="1144" t="str">
        <f>IF(OR(L212="",K203="",K203&lt;=0,N212=""),"",TRIM(MID(L212,LEN(N212)+1+IF(MID(L212,LEN(N212)+1,1)=" ",1,0),99999)))</f>
        <v/>
      </c>
      <c r="N212" s="1143" t="str">
        <f>IF(OR(O212="",O212=0,O212="0"),"",IF(LEN(O212)&lt;=K203,O212,IF(LEN(SUBSTITUTE(P212," ",""))=K203+1,LEFT(O212,K203),LEFT(O212,FIND("§",SUBSTITUTE(P212," ","§",LEN(P212)-LEN(SUBSTITUTE(P212," ",""))))-1))))</f>
        <v/>
      </c>
      <c r="O212" s="1143" t="str">
        <f t="shared" si="63"/>
        <v/>
      </c>
      <c r="P212" s="1143" t="str">
        <f>IF(OR(O212="",O212=0,O212="0"),"",LEFT(O212,K203+1))</f>
        <v/>
      </c>
      <c r="Q212" s="1143"/>
      <c r="R212" s="1186"/>
      <c r="S212" s="1147" t="str">
        <f>IF(LEN(TRIM(T212))&gt;0,MAX(S46:S211)+1,"")</f>
        <v/>
      </c>
      <c r="T212" s="1148"/>
      <c r="U212" s="1186"/>
      <c r="V212" s="1186"/>
      <c r="X212" s="742"/>
      <c r="Y212" s="742"/>
      <c r="Z212" s="742"/>
      <c r="AA212" s="742"/>
      <c r="AB212" s="742"/>
      <c r="AC212" s="742"/>
      <c r="AD212" s="742"/>
      <c r="AE212" s="742"/>
      <c r="AF212" s="742"/>
      <c r="AG212" s="787"/>
      <c r="AH212" s="787"/>
      <c r="AI212" s="70"/>
      <c r="AJ212" s="132"/>
      <c r="AK212" s="61"/>
      <c r="AL212" s="61"/>
      <c r="AM212" s="61"/>
      <c r="AN212" s="61"/>
      <c r="AO212" s="61"/>
      <c r="AP212" s="61"/>
      <c r="AQ212" s="61"/>
      <c r="AR212" s="87"/>
      <c r="AS212" s="87"/>
      <c r="AT212" s="87"/>
      <c r="AU212" s="87"/>
      <c r="AV212" s="87"/>
      <c r="AW212" s="89"/>
      <c r="AX212" s="19"/>
      <c r="AY212" s="19"/>
      <c r="AZ212" s="1068">
        <v>184</v>
      </c>
      <c r="BA212" s="1069"/>
      <c r="BB212" s="1282" t="str">
        <f t="shared" si="51"/>
        <v/>
      </c>
      <c r="BC212" s="1283" t="str" cm="1">
        <f t="array" ref="BC212">IF(BJ212="","",IFERROR(_xlfn.TEXTJOIN(" • ",TRUE,_xlfn.UNIQUE(_xlfn._xlws.FILTER("⚠ "&amp;BQ29:BQ489,(BO29:BO489&lt;&gt;"")*ISNUMBER(SEARCH(" "&amp;BO29:BO489&amp;" "," "&amp;BJ212&amp;" "))))),""))</f>
        <v/>
      </c>
      <c r="BD212" s="1070" t="str">
        <f t="shared" si="58"/>
        <v>saumon</v>
      </c>
      <c r="BE212" s="1070" t="str">
        <f t="shared" si="59"/>
        <v>⚠ Poissons</v>
      </c>
      <c r="BF212" s="1070" t="str">
        <f t="shared" si="60"/>
        <v/>
      </c>
      <c r="BG212" s="1070" t="str">
        <f t="shared" si="52"/>
        <v/>
      </c>
      <c r="BH212" s="1070" t="str">
        <f t="shared" si="53"/>
        <v/>
      </c>
      <c r="BI212" s="1070" t="str">
        <f t="shared" si="61"/>
        <v/>
      </c>
      <c r="BJ212" s="1070" t="str">
        <f t="shared" si="54"/>
        <v/>
      </c>
      <c r="BK212" s="1070" t="str">
        <f t="shared" si="62"/>
        <v>saumon</v>
      </c>
      <c r="BL212" s="1070" t="str">
        <f t="shared" si="55"/>
        <v>saumon</v>
      </c>
      <c r="BM212" s="1070" t="str">
        <f t="shared" si="56"/>
        <v>saumon</v>
      </c>
      <c r="BN212" s="1071" t="s">
        <v>1089</v>
      </c>
      <c r="BO212" s="1072" t="str">
        <f t="shared" si="57"/>
        <v>saumon</v>
      </c>
      <c r="BP212" s="1073" t="s">
        <v>744</v>
      </c>
      <c r="BQ212" s="1074" t="s">
        <v>604</v>
      </c>
      <c r="BR212" s="780" t="s">
        <v>676</v>
      </c>
      <c r="BZ212" s="1014"/>
      <c r="CA212" s="1014"/>
      <c r="CB212" s="1014"/>
      <c r="CC212" s="1014"/>
      <c r="CD212" s="1014"/>
      <c r="CE212" s="9">
        <v>1</v>
      </c>
    </row>
    <row r="213" spans="10:83" ht="21" customHeight="1">
      <c r="J213" s="1838"/>
      <c r="K213" s="1151"/>
      <c r="L213" s="1143" t="str" cm="1">
        <f t="array" ref="L213">IF(ROW()=ROW(L201),K204,INDEX(M201:M214,ROW()-ROW(L201)))</f>
        <v/>
      </c>
      <c r="M213" s="1144" t="str">
        <f>IF(OR(L213="",K203="",K203&lt;=0,N213=""),"",TRIM(MID(L213,LEN(N213)+1+IF(MID(L213,LEN(N213)+1,1)=" ",1,0),99999)))</f>
        <v/>
      </c>
      <c r="N213" s="1143" t="str">
        <f>IF(OR(O213="",O213=0,O213="0"),"",IF(LEN(O213)&lt;=K203,O213,IF(LEN(SUBSTITUTE(P213," ",""))=K203+1,LEFT(O213,K203),LEFT(O213,FIND("§",SUBSTITUTE(P213," ","§",LEN(P213)-LEN(SUBSTITUTE(P213," ",""))))-1))))</f>
        <v/>
      </c>
      <c r="O213" s="1143" t="str">
        <f t="shared" si="63"/>
        <v/>
      </c>
      <c r="P213" s="1143" t="str">
        <f>IF(OR(O213="",O213=0,O213="0"),"",LEFT(O213,K203+1))</f>
        <v/>
      </c>
      <c r="Q213" s="1143"/>
      <c r="R213" s="1186"/>
      <c r="S213" s="1147" t="str">
        <f>IF(LEN(TRIM(T213))&gt;0,MAX(S46:S212)+1,"")</f>
        <v/>
      </c>
      <c r="T213" s="1148"/>
      <c r="U213" s="1186"/>
      <c r="V213" s="1186"/>
      <c r="X213" s="742"/>
      <c r="Y213" s="742"/>
      <c r="Z213" s="742"/>
      <c r="AA213" s="742"/>
      <c r="AB213" s="742"/>
      <c r="AC213" s="742"/>
      <c r="AD213" s="742"/>
      <c r="AE213" s="742"/>
      <c r="AF213" s="742"/>
      <c r="AG213" s="787"/>
      <c r="AH213" s="787"/>
      <c r="AI213" s="70" t="str">
        <f>IF(ISBLANK(AJ213),"",LARGE(AI201:AI212,1)+1)</f>
        <v/>
      </c>
      <c r="AJ213" s="132"/>
      <c r="AK213" s="61"/>
      <c r="AL213" s="61"/>
      <c r="AM213" s="61"/>
      <c r="AN213" s="61"/>
      <c r="AO213" s="61"/>
      <c r="AP213" s="61"/>
      <c r="AQ213" s="61"/>
      <c r="AR213" s="134"/>
      <c r="AS213" s="134"/>
      <c r="AT213" s="134"/>
      <c r="AU213" s="134"/>
      <c r="AV213" s="134"/>
      <c r="AW213" s="135"/>
      <c r="AX213" s="19"/>
      <c r="AY213" s="19"/>
      <c r="AZ213" s="1068">
        <v>185</v>
      </c>
      <c r="BA213" s="1069"/>
      <c r="BB213" s="1282" t="str">
        <f t="shared" si="51"/>
        <v/>
      </c>
      <c r="BC213" s="1283" t="str" cm="1">
        <f t="array" ref="BC213">IF(BJ213="","",IFERROR(_xlfn.TEXTJOIN(" • ",TRUE,_xlfn.UNIQUE(_xlfn._xlws.FILTER("⚠ "&amp;BQ29:BQ489,(BO29:BO489&lt;&gt;"")*ISNUMBER(SEARCH(" "&amp;BO29:BO489&amp;" "," "&amp;BJ213&amp;" "))))),""))</f>
        <v/>
      </c>
      <c r="BD213" s="1070" t="str">
        <f t="shared" si="58"/>
        <v>surimi</v>
      </c>
      <c r="BE213" s="1070" t="str">
        <f t="shared" si="59"/>
        <v>⚠ Poissons</v>
      </c>
      <c r="BF213" s="1070" t="str">
        <f t="shared" si="60"/>
        <v/>
      </c>
      <c r="BG213" s="1070" t="str">
        <f t="shared" si="52"/>
        <v/>
      </c>
      <c r="BH213" s="1070" t="str">
        <f t="shared" si="53"/>
        <v/>
      </c>
      <c r="BI213" s="1070" t="str">
        <f t="shared" si="61"/>
        <v/>
      </c>
      <c r="BJ213" s="1070" t="str">
        <f t="shared" si="54"/>
        <v/>
      </c>
      <c r="BK213" s="1070" t="str">
        <f t="shared" si="62"/>
        <v>surimi</v>
      </c>
      <c r="BL213" s="1070" t="str">
        <f t="shared" si="55"/>
        <v>surimi</v>
      </c>
      <c r="BM213" s="1070" t="str">
        <f t="shared" si="56"/>
        <v>surimi</v>
      </c>
      <c r="BN213" s="1071" t="s">
        <v>1090</v>
      </c>
      <c r="BO213" s="1072" t="str">
        <f t="shared" si="57"/>
        <v>surimi</v>
      </c>
      <c r="BP213" s="1073" t="s">
        <v>744</v>
      </c>
      <c r="BQ213" s="1074" t="s">
        <v>604</v>
      </c>
      <c r="BR213" s="780" t="s">
        <v>676</v>
      </c>
      <c r="BZ213" s="1014"/>
      <c r="CA213" s="1014"/>
      <c r="CB213" s="1014"/>
      <c r="CC213" s="1014"/>
      <c r="CD213" s="1014"/>
      <c r="CE213" s="9">
        <v>1</v>
      </c>
    </row>
    <row r="214" spans="10:83" ht="21" customHeight="1">
      <c r="J214" s="1838"/>
      <c r="K214" s="1151"/>
      <c r="L214" s="1143" t="str" cm="1">
        <f t="array" ref="L214">IF(ROW()=ROW(L201),K204,INDEX(M201:M214,ROW()-ROW(L201)))</f>
        <v/>
      </c>
      <c r="M214" s="1144" t="str">
        <f>IF(OR(L214="",K203="",K203&lt;=0,N214=""),"",TRIM(MID(L214,LEN(N214)+1+IF(MID(L214,LEN(N214)+1,1)=" ",1,0),99999)))</f>
        <v/>
      </c>
      <c r="N214" s="1143" t="str">
        <f>IF(OR(O214="",O214=0,O214="0"),"",IF(LEN(O214)&lt;=K203,O214,IF(LEN(SUBSTITUTE(P214," ",""))=K203+1,LEFT(O214,K203),LEFT(O214,FIND("§",SUBSTITUTE(P214," ","§",LEN(P214)-LEN(SUBSTITUTE(P214," ",""))))-1))))</f>
        <v/>
      </c>
      <c r="O214" s="1143" t="str">
        <f t="shared" si="63"/>
        <v/>
      </c>
      <c r="P214" s="1143" t="str">
        <f>IF(OR(O214="",O214=0,O214="0"),"",LEFT(O214,K203+1))</f>
        <v/>
      </c>
      <c r="Q214" s="1143"/>
      <c r="R214" s="1186"/>
      <c r="S214" s="1147" t="str">
        <f>IF(LEN(TRIM(T214))&gt;0,MAX(S46:S213)+1,"")</f>
        <v/>
      </c>
      <c r="T214" s="1148"/>
      <c r="U214" s="1186"/>
      <c r="V214" s="1186"/>
      <c r="X214" s="742"/>
      <c r="Y214" s="742"/>
      <c r="Z214" s="742"/>
      <c r="AA214" s="742"/>
      <c r="AB214" s="742"/>
      <c r="AC214" s="742"/>
      <c r="AD214" s="742"/>
      <c r="AE214" s="742"/>
      <c r="AF214" s="742"/>
      <c r="AG214" s="787"/>
      <c r="AH214" s="787"/>
      <c r="AI214" s="70" t="str">
        <f>IF(ISBLANK(AJ214),"",LARGE(AI201:AI213,1)+1)</f>
        <v/>
      </c>
      <c r="AJ214" s="132"/>
      <c r="AK214" s="61"/>
      <c r="AL214" s="61"/>
      <c r="AM214" s="61"/>
      <c r="AN214" s="61"/>
      <c r="AO214" s="61"/>
      <c r="AP214" s="61"/>
      <c r="AQ214" s="61"/>
      <c r="AR214" s="134"/>
      <c r="AS214" s="134"/>
      <c r="AT214" s="134"/>
      <c r="AU214" s="134"/>
      <c r="AV214" s="134"/>
      <c r="AW214" s="135"/>
      <c r="AX214" s="19"/>
      <c r="AY214" s="19"/>
      <c r="AZ214" s="1068">
        <v>186</v>
      </c>
      <c r="BA214" s="1069"/>
      <c r="BB214" s="1282" t="str">
        <f t="shared" si="51"/>
        <v/>
      </c>
      <c r="BC214" s="1283" t="str" cm="1">
        <f t="array" ref="BC214">IF(BJ214="","",IFERROR(_xlfn.TEXTJOIN(" • ",TRUE,_xlfn.UNIQUE(_xlfn._xlws.FILTER("⚠ "&amp;BQ29:BQ489,(BO29:BO489&lt;&gt;"")*ISNUMBER(SEARCH(" "&amp;BO29:BO489&amp;" "," "&amp;BJ214&amp;" "))))),""))</f>
        <v/>
      </c>
      <c r="BD214" s="1070" t="str">
        <f t="shared" si="58"/>
        <v>thon</v>
      </c>
      <c r="BE214" s="1070" t="str">
        <f t="shared" si="59"/>
        <v>⚠ Poissons</v>
      </c>
      <c r="BF214" s="1070" t="str">
        <f t="shared" si="60"/>
        <v/>
      </c>
      <c r="BG214" s="1070" t="str">
        <f t="shared" si="52"/>
        <v/>
      </c>
      <c r="BH214" s="1070" t="str">
        <f t="shared" si="53"/>
        <v/>
      </c>
      <c r="BI214" s="1070" t="str">
        <f t="shared" si="61"/>
        <v/>
      </c>
      <c r="BJ214" s="1070" t="str">
        <f t="shared" si="54"/>
        <v/>
      </c>
      <c r="BK214" s="1070" t="str">
        <f t="shared" si="62"/>
        <v>thon</v>
      </c>
      <c r="BL214" s="1070" t="str">
        <f t="shared" si="55"/>
        <v>thon</v>
      </c>
      <c r="BM214" s="1070" t="str">
        <f t="shared" si="56"/>
        <v>thon</v>
      </c>
      <c r="BN214" s="1071" t="s">
        <v>646</v>
      </c>
      <c r="BO214" s="1072" t="str">
        <f t="shared" si="57"/>
        <v>thon</v>
      </c>
      <c r="BP214" s="1073" t="s">
        <v>744</v>
      </c>
      <c r="BQ214" s="1074" t="s">
        <v>604</v>
      </c>
      <c r="BR214" s="780" t="s">
        <v>676</v>
      </c>
      <c r="BZ214" s="1014"/>
      <c r="CA214" s="1014"/>
      <c r="CB214" s="1014"/>
      <c r="CC214" s="1014"/>
      <c r="CD214" s="1014"/>
      <c r="CE214" s="9">
        <v>1</v>
      </c>
    </row>
    <row r="215" spans="10:83" ht="21" customHeight="1">
      <c r="J215" s="1838"/>
      <c r="K215" s="1142" t="str">
        <f>IF(TRIM(SUBSTITUTE(R59,CHAR(160),""))="","",R59)</f>
        <v/>
      </c>
      <c r="L215" s="1143" t="str" cm="1">
        <f t="array" ref="L215">IF(ROW()=ROW(L215),K218,INDEX(M215:M228,ROW()-ROW(L215)))</f>
        <v/>
      </c>
      <c r="M215" s="1144" t="str">
        <f>IF(OR(L215="",K217="",K217&lt;=0,N215=""),"",TRIM(MID(L215,LEN(N215)+1+IF(MID(L215,LEN(N215)+1,1)=" ",1,0),99999)))</f>
        <v/>
      </c>
      <c r="N215" s="1143" t="str">
        <f>IF(OR(O215="",O215=0,O215="0"),"",IF(LEN(O215)&lt;=K217,O215,IF(LEN(SUBSTITUTE(P215," ",""))=K217+1,LEFT(O215,K217),LEFT(O215,FIND("§",SUBSTITUTE(P215," ","§",LEN(P215)-LEN(SUBSTITUTE(P215," ",""))))-1))))</f>
        <v/>
      </c>
      <c r="O215" s="1143" t="str">
        <f t="shared" si="63"/>
        <v/>
      </c>
      <c r="P215" s="1143" t="str">
        <f>IF(OR(O215="",O215=0,O215="0"),"",LEFT(O215,K217+1))</f>
        <v/>
      </c>
      <c r="Q215" s="1143"/>
      <c r="R215" s="1186"/>
      <c r="S215" s="1147" t="str">
        <f>IF(LEN(TRIM(T215))&gt;0,MAX(S46:S214)+1,"")</f>
        <v/>
      </c>
      <c r="T215" s="1148"/>
      <c r="U215" s="1186"/>
      <c r="V215" s="1186"/>
      <c r="X215" s="742"/>
      <c r="Y215" s="742"/>
      <c r="Z215" s="742"/>
      <c r="AA215" s="742"/>
      <c r="AB215" s="742"/>
      <c r="AC215" s="742"/>
      <c r="AD215" s="742"/>
      <c r="AE215" s="742"/>
      <c r="AF215" s="742"/>
      <c r="AG215" s="787"/>
      <c r="AH215" s="787"/>
      <c r="AI215" s="70" t="str">
        <f>IF(ISBLANK(AJ215),"",LARGE(AI201:AI214,1)+1)</f>
        <v/>
      </c>
      <c r="AJ215" s="132"/>
      <c r="AK215" s="61"/>
      <c r="AL215" s="61"/>
      <c r="AM215" s="61"/>
      <c r="AN215" s="61"/>
      <c r="AO215" s="61"/>
      <c r="AP215" s="61"/>
      <c r="AQ215" s="61"/>
      <c r="AR215" s="134"/>
      <c r="AS215" s="134"/>
      <c r="AT215" s="134"/>
      <c r="AU215" s="134"/>
      <c r="AV215" s="134"/>
      <c r="AW215" s="135"/>
      <c r="AX215" s="19"/>
      <c r="AY215" s="19"/>
      <c r="AZ215" s="1068">
        <v>187</v>
      </c>
      <c r="BA215" s="1069"/>
      <c r="BB215" s="1282" t="str">
        <f t="shared" si="51"/>
        <v/>
      </c>
      <c r="BC215" s="1283" t="str" cm="1">
        <f t="array" ref="BC215">IF(BJ215="","",IFERROR(_xlfn.TEXTJOIN(" • ",TRUE,_xlfn.UNIQUE(_xlfn._xlws.FILTER("⚠ "&amp;BQ29:BQ489,(BO29:BO489&lt;&gt;"")*ISNUMBER(SEARCH(" "&amp;BO29:BO489&amp;" "," "&amp;BJ215&amp;" "))))),""))</f>
        <v/>
      </c>
      <c r="BD215" s="1070" t="str">
        <f t="shared" si="58"/>
        <v>truite</v>
      </c>
      <c r="BE215" s="1070" t="str">
        <f t="shared" si="59"/>
        <v>⚠ Poissons</v>
      </c>
      <c r="BF215" s="1070" t="str">
        <f t="shared" si="60"/>
        <v/>
      </c>
      <c r="BG215" s="1070" t="str">
        <f t="shared" si="52"/>
        <v/>
      </c>
      <c r="BH215" s="1070" t="str">
        <f t="shared" si="53"/>
        <v/>
      </c>
      <c r="BI215" s="1070" t="str">
        <f t="shared" si="61"/>
        <v/>
      </c>
      <c r="BJ215" s="1070" t="str">
        <f t="shared" si="54"/>
        <v/>
      </c>
      <c r="BK215" s="1070" t="str">
        <f t="shared" si="62"/>
        <v>truite</v>
      </c>
      <c r="BL215" s="1070" t="str">
        <f t="shared" si="55"/>
        <v>truite</v>
      </c>
      <c r="BM215" s="1070" t="str">
        <f t="shared" si="56"/>
        <v>truite</v>
      </c>
      <c r="BN215" s="1071" t="s">
        <v>1091</v>
      </c>
      <c r="BO215" s="1072" t="str">
        <f t="shared" si="57"/>
        <v>truite</v>
      </c>
      <c r="BP215" s="1073" t="s">
        <v>744</v>
      </c>
      <c r="BQ215" s="1074" t="s">
        <v>604</v>
      </c>
      <c r="BR215" s="780" t="s">
        <v>676</v>
      </c>
      <c r="BZ215" s="1014"/>
      <c r="CA215" s="1014"/>
      <c r="CB215" s="1014"/>
      <c r="CC215" s="1014"/>
      <c r="CD215" s="1014"/>
      <c r="CE215" s="9">
        <v>1</v>
      </c>
    </row>
    <row r="216" spans="10:83" ht="21" customHeight="1">
      <c r="J216" s="1838"/>
      <c r="K216" s="1151" t="str">
        <f>TRIM(SUBSTITUTE(SUBSTITUTE(SUBSTITUTE(SUBSTITUTE(SUBSTITUTE(SUBSTITUTE(SUBSTITUTE(SUBSTITUTE(SUBSTITUTE(CLEAN(IF(OR(LEFT(K215,1)="-",LEFT(K215,1)="="),MID(K215,2,99999),K215)),"—","-"),"–","-"),CHAR(160)," "),CHAR(9)," "),CHAR(13)," "),CHAR(10)," ")," "," ")," "," ")," "," "))</f>
        <v/>
      </c>
      <c r="L216" s="1143" t="str" cm="1">
        <f t="array" ref="L216">IF(ROW()=ROW(L215),K218,INDEX(M215:M228,ROW()-ROW(L215)))</f>
        <v/>
      </c>
      <c r="M216" s="1144" t="str">
        <f>IF(OR(L216="",K217="",K217&lt;=0,N216=""),"",TRIM(MID(L216,LEN(N216)+1+IF(MID(L216,LEN(N216)+1,1)=" ",1,0),99999)))</f>
        <v/>
      </c>
      <c r="N216" s="1143" t="str">
        <f>IF(OR(O216="",O216=0,O216="0"),"",IF(LEN(O216)&lt;=K217,O216,IF(LEN(SUBSTITUTE(P216," ",""))=K217+1,LEFT(O216,K217),LEFT(O216,FIND("§",SUBSTITUTE(P216," ","§",LEN(P216)-LEN(SUBSTITUTE(P216," ",""))))-1))))</f>
        <v/>
      </c>
      <c r="O216" s="1143" t="str">
        <f t="shared" si="63"/>
        <v/>
      </c>
      <c r="P216" s="1143" t="str">
        <f>IF(OR(O216="",O216=0,O216="0"),"",LEFT(O216,K217+1))</f>
        <v/>
      </c>
      <c r="Q216" s="1143"/>
      <c r="R216" s="1186"/>
      <c r="S216" s="1147" t="str">
        <f>IF(LEN(TRIM(T216))&gt;0,MAX(S46:S215)+1,"")</f>
        <v/>
      </c>
      <c r="T216" s="1148"/>
      <c r="U216" s="1186"/>
      <c r="V216" s="1186"/>
      <c r="X216" s="742"/>
      <c r="Y216" s="742"/>
      <c r="Z216" s="742"/>
      <c r="AA216" s="742"/>
      <c r="AB216" s="742"/>
      <c r="AC216" s="742"/>
      <c r="AD216" s="742"/>
      <c r="AE216" s="742"/>
      <c r="AF216" s="742"/>
      <c r="AG216" s="787"/>
      <c r="AH216" s="787"/>
      <c r="AI216" s="70" t="str">
        <f>IF(ISBLANK(AJ216),"",LARGE(AI201:AI215,1)+1)</f>
        <v/>
      </c>
      <c r="AJ216" s="132"/>
      <c r="AK216" s="61"/>
      <c r="AL216" s="61"/>
      <c r="AM216" s="61"/>
      <c r="AN216" s="61"/>
      <c r="AO216" s="61"/>
      <c r="AP216" s="61"/>
      <c r="AQ216" s="61"/>
      <c r="AR216" s="134"/>
      <c r="AS216" s="134"/>
      <c r="AT216" s="134"/>
      <c r="AU216" s="134"/>
      <c r="AV216" s="134"/>
      <c r="AW216" s="135"/>
      <c r="AX216" s="19"/>
      <c r="AY216" s="19"/>
      <c r="AZ216" s="1068">
        <v>188</v>
      </c>
      <c r="BA216" s="1069"/>
      <c r="BB216" s="1282" t="str">
        <f t="shared" si="51"/>
        <v/>
      </c>
      <c r="BC216" s="1283" t="str" cm="1">
        <f t="array" ref="BC216">IF(BJ216="","",IFERROR(_xlfn.TEXTJOIN(" • ",TRUE,_xlfn.UNIQUE(_xlfn._xlws.FILTER("⚠ "&amp;BQ29:BQ489,(BO29:BO489&lt;&gt;"")*ISNUMBER(SEARCH(" "&amp;BO29:BO489&amp;" "," "&amp;BJ216&amp;" "))))),""))</f>
        <v/>
      </c>
      <c r="BD216" s="1070" t="str">
        <f t="shared" si="58"/>
        <v>tuna</v>
      </c>
      <c r="BE216" s="1070" t="str">
        <f t="shared" si="59"/>
        <v>⚠ Poissons</v>
      </c>
      <c r="BF216" s="1070" t="str">
        <f t="shared" si="60"/>
        <v/>
      </c>
      <c r="BG216" s="1070" t="str">
        <f t="shared" si="52"/>
        <v/>
      </c>
      <c r="BH216" s="1070" t="str">
        <f t="shared" si="53"/>
        <v/>
      </c>
      <c r="BI216" s="1070" t="str">
        <f t="shared" si="61"/>
        <v/>
      </c>
      <c r="BJ216" s="1070" t="str">
        <f t="shared" si="54"/>
        <v/>
      </c>
      <c r="BK216" s="1070" t="str">
        <f t="shared" si="62"/>
        <v>tuna</v>
      </c>
      <c r="BL216" s="1070" t="str">
        <f t="shared" si="55"/>
        <v>tuna</v>
      </c>
      <c r="BM216" s="1070" t="str">
        <f t="shared" si="56"/>
        <v>tuna</v>
      </c>
      <c r="BN216" s="1071" t="s">
        <v>1092</v>
      </c>
      <c r="BO216" s="1072" t="str">
        <f t="shared" si="57"/>
        <v>tuna</v>
      </c>
      <c r="BP216" s="1073" t="s">
        <v>744</v>
      </c>
      <c r="BQ216" s="1074" t="s">
        <v>604</v>
      </c>
      <c r="BR216" s="780" t="s">
        <v>676</v>
      </c>
      <c r="BZ216" s="1014"/>
      <c r="CA216" s="1014"/>
      <c r="CB216" s="1014"/>
      <c r="CC216" s="1014"/>
      <c r="CD216" s="1014"/>
      <c r="CE216" s="9">
        <v>1</v>
      </c>
    </row>
    <row r="217" spans="10:83" ht="21" customHeight="1">
      <c r="J217" s="1838"/>
      <c r="K217" s="1152">
        <f>K44</f>
        <v>120</v>
      </c>
      <c r="L217" s="1143" t="str" cm="1">
        <f t="array" ref="L217">IF(ROW()=ROW(L215),K218,INDEX(M215:M228,ROW()-ROW(L215)))</f>
        <v/>
      </c>
      <c r="M217" s="1144" t="str">
        <f>IF(OR(L217="",K217="",K217&lt;=0,N217=""),"",TRIM(MID(L217,LEN(N217)+1+IF(MID(L217,LEN(N217)+1,1)=" ",1,0),99999)))</f>
        <v/>
      </c>
      <c r="N217" s="1143" t="str">
        <f>IF(OR(O217="",O217=0,O217="0"),"",IF(LEN(O217)&lt;=K217,O217,IF(LEN(SUBSTITUTE(P217," ",""))=K217+1,LEFT(O217,K217),LEFT(O217,FIND("§",SUBSTITUTE(P217," ","§",LEN(P217)-LEN(SUBSTITUTE(P217," ",""))))-1))))</f>
        <v/>
      </c>
      <c r="O217" s="1143" t="str">
        <f t="shared" si="63"/>
        <v/>
      </c>
      <c r="P217" s="1143" t="str">
        <f>IF(OR(O217="",O217=0,O217="0"),"",LEFT(O217,K217+1))</f>
        <v/>
      </c>
      <c r="Q217" s="1143"/>
      <c r="R217" s="1186"/>
      <c r="S217" s="1147" t="str">
        <f>IF(LEN(TRIM(T217))&gt;0,MAX(S46:S216)+1,"")</f>
        <v/>
      </c>
      <c r="T217" s="1148"/>
      <c r="U217" s="1186"/>
      <c r="V217" s="1186"/>
      <c r="X217" s="742"/>
      <c r="Y217" s="742"/>
      <c r="Z217" s="742"/>
      <c r="AA217" s="742"/>
      <c r="AB217" s="742"/>
      <c r="AC217" s="742"/>
      <c r="AD217" s="742"/>
      <c r="AE217" s="742"/>
      <c r="AF217" s="742"/>
      <c r="AG217" s="787"/>
      <c r="AH217" s="787"/>
      <c r="AI217" s="70" t="str">
        <f>IF(ISBLANK(AJ217),"",LARGE(AI201:AI216,1)+1)</f>
        <v/>
      </c>
      <c r="AJ217" s="132"/>
      <c r="AK217" s="61"/>
      <c r="AL217" s="61"/>
      <c r="AM217" s="61"/>
      <c r="AN217" s="61"/>
      <c r="AO217" s="61"/>
      <c r="AP217" s="61"/>
      <c r="AQ217" s="61"/>
      <c r="AR217" s="134"/>
      <c r="AS217" s="134"/>
      <c r="AT217" s="134"/>
      <c r="AU217" s="134"/>
      <c r="AV217" s="134"/>
      <c r="AW217" s="135"/>
      <c r="AX217" s="19"/>
      <c r="AY217" s="19"/>
      <c r="AZ217" s="1068">
        <v>189</v>
      </c>
      <c r="BA217" s="1069"/>
      <c r="BB217" s="1282" t="str">
        <f t="shared" si="51"/>
        <v/>
      </c>
      <c r="BC217" s="1283" t="str" cm="1">
        <f t="array" ref="BC217">IF(BJ217="","",IFERROR(_xlfn.TEXTJOIN(" • ",TRUE,_xlfn.UNIQUE(_xlfn._xlws.FILTER("⚠ "&amp;BQ29:BQ489,(BO29:BO489&lt;&gt;"")*ISNUMBER(SEARCH(" "&amp;BO29:BO489&amp;" "," "&amp;BJ217&amp;" "))))),""))</f>
        <v/>
      </c>
      <c r="BD217" s="1070" t="str">
        <f t="shared" si="58"/>
        <v>sesame</v>
      </c>
      <c r="BE217" s="1070" t="str">
        <f t="shared" si="59"/>
        <v>⚠ Sésame</v>
      </c>
      <c r="BF217" s="1070" t="str">
        <f t="shared" si="60"/>
        <v/>
      </c>
      <c r="BG217" s="1070" t="str">
        <f t="shared" si="52"/>
        <v/>
      </c>
      <c r="BH217" s="1070" t="str">
        <f t="shared" si="53"/>
        <v/>
      </c>
      <c r="BI217" s="1070" t="str">
        <f t="shared" si="61"/>
        <v/>
      </c>
      <c r="BJ217" s="1070" t="str">
        <f t="shared" si="54"/>
        <v/>
      </c>
      <c r="BK217" s="1070" t="str">
        <f t="shared" si="62"/>
        <v>sesame</v>
      </c>
      <c r="BL217" s="1070" t="str">
        <f t="shared" si="55"/>
        <v>sesame</v>
      </c>
      <c r="BM217" s="1070" t="str">
        <f t="shared" si="56"/>
        <v>sesame</v>
      </c>
      <c r="BN217" s="1071" t="s">
        <v>1093</v>
      </c>
      <c r="BO217" s="1072" t="str">
        <f t="shared" si="57"/>
        <v>sesame</v>
      </c>
      <c r="BP217" s="1073" t="s">
        <v>744</v>
      </c>
      <c r="BQ217" s="1074" t="s">
        <v>606</v>
      </c>
      <c r="BR217" s="781" t="s">
        <v>681</v>
      </c>
      <c r="BZ217" s="1014"/>
      <c r="CA217" s="1014"/>
      <c r="CB217" s="1014"/>
      <c r="CC217" s="1014"/>
      <c r="CD217" s="1014"/>
      <c r="CE217" s="9">
        <v>1</v>
      </c>
    </row>
    <row r="218" spans="10:83" ht="21" customHeight="1">
      <c r="J218" s="1838"/>
      <c r="K218" s="1151" t="str">
        <f>IF(UPPER(TRIM(K45))="X",K222,K216)</f>
        <v/>
      </c>
      <c r="L218" s="1143" t="str" cm="1">
        <f t="array" ref="L218">IF(ROW()=ROW(L215),K218,INDEX(M215:M228,ROW()-ROW(L215)))</f>
        <v/>
      </c>
      <c r="M218" s="1144" t="str">
        <f>IF(OR(L218="",K217="",K217&lt;=0,N218=""),"",TRIM(MID(L218,LEN(N218)+1+IF(MID(L218,LEN(N218)+1,1)=" ",1,0),99999)))</f>
        <v/>
      </c>
      <c r="N218" s="1143" t="str">
        <f>IF(OR(O218="",O218=0,O218="0"),"",IF(LEN(O218)&lt;=K217,O218,IF(LEN(SUBSTITUTE(P218," ",""))=K217+1,LEFT(O218,K217),LEFT(O218,FIND("§",SUBSTITUTE(P218," ","§",LEN(P218)-LEN(SUBSTITUTE(P218," ",""))))-1))))</f>
        <v/>
      </c>
      <c r="O218" s="1143" t="str">
        <f t="shared" si="63"/>
        <v/>
      </c>
      <c r="P218" s="1143" t="str">
        <f>IF(OR(O218="",O218=0,O218="0"),"",LEFT(O218,K217+1))</f>
        <v/>
      </c>
      <c r="Q218" s="1143"/>
      <c r="R218" s="1186"/>
      <c r="S218" s="1147" t="str">
        <f>IF(LEN(TRIM(T218))&gt;0,MAX(S46:S217)+1,"")</f>
        <v/>
      </c>
      <c r="T218" s="1148"/>
      <c r="U218" s="1186"/>
      <c r="V218" s="1186"/>
      <c r="X218" s="742"/>
      <c r="Y218" s="742"/>
      <c r="Z218" s="742"/>
      <c r="AA218" s="742"/>
      <c r="AB218" s="742"/>
      <c r="AC218" s="742"/>
      <c r="AD218" s="742"/>
      <c r="AE218" s="742"/>
      <c r="AF218" s="742"/>
      <c r="AG218" s="787"/>
      <c r="AH218" s="787"/>
      <c r="AI218" s="70" t="str">
        <f>IF(ISBLANK(AJ218),"",LARGE(AI201:AI217,1)+1)</f>
        <v/>
      </c>
      <c r="AJ218" s="132"/>
      <c r="AK218" s="61"/>
      <c r="AL218" s="61"/>
      <c r="AM218" s="61"/>
      <c r="AN218" s="61"/>
      <c r="AO218" s="61"/>
      <c r="AP218" s="61"/>
      <c r="AQ218" s="61"/>
      <c r="AR218" s="134"/>
      <c r="AS218" s="134"/>
      <c r="AT218" s="134"/>
      <c r="AU218" s="134"/>
      <c r="AV218" s="134"/>
      <c r="AW218" s="135"/>
      <c r="AX218" s="19"/>
      <c r="AY218" s="19"/>
      <c r="AZ218" s="1068">
        <v>190</v>
      </c>
      <c r="BA218" s="1069"/>
      <c r="BB218" s="1282" t="str">
        <f t="shared" si="51"/>
        <v/>
      </c>
      <c r="BC218" s="1283" t="str" cm="1">
        <f t="array" ref="BC218">IF(BJ218="","",IFERROR(_xlfn.TEXTJOIN(" • ",TRUE,_xlfn.UNIQUE(_xlfn._xlws.FILTER("⚠ "&amp;BQ29:BQ489,(BO29:BO489&lt;&gt;"")*ISNUMBER(SEARCH(" "&amp;BO29:BO489&amp;" "," "&amp;BJ218&amp;" "))))),""))</f>
        <v/>
      </c>
      <c r="BD218" s="1070" t="str">
        <f t="shared" si="58"/>
        <v>edamame</v>
      </c>
      <c r="BE218" s="1070" t="str">
        <f t="shared" si="59"/>
        <v>⚠ Soja</v>
      </c>
      <c r="BF218" s="1070" t="str">
        <f t="shared" si="60"/>
        <v/>
      </c>
      <c r="BG218" s="1070" t="str">
        <f t="shared" si="52"/>
        <v/>
      </c>
      <c r="BH218" s="1070" t="str">
        <f t="shared" si="53"/>
        <v/>
      </c>
      <c r="BI218" s="1070" t="str">
        <f t="shared" si="61"/>
        <v/>
      </c>
      <c r="BJ218" s="1070" t="str">
        <f t="shared" si="54"/>
        <v/>
      </c>
      <c r="BK218" s="1070" t="str">
        <f t="shared" si="62"/>
        <v>edamame</v>
      </c>
      <c r="BL218" s="1070" t="str">
        <f t="shared" si="55"/>
        <v>edamame</v>
      </c>
      <c r="BM218" s="1070" t="str">
        <f t="shared" si="56"/>
        <v>edamame</v>
      </c>
      <c r="BN218" s="1071" t="s">
        <v>1094</v>
      </c>
      <c r="BO218" s="1072" t="str">
        <f t="shared" si="57"/>
        <v>edamame</v>
      </c>
      <c r="BP218" s="1073" t="s">
        <v>744</v>
      </c>
      <c r="BQ218" s="1074" t="s">
        <v>608</v>
      </c>
      <c r="BR218" s="782" t="s">
        <v>687</v>
      </c>
      <c r="BZ218" s="1014"/>
      <c r="CA218" s="1014"/>
      <c r="CB218" s="1014"/>
      <c r="CC218" s="1014"/>
      <c r="CD218" s="1014"/>
      <c r="CE218" s="9">
        <v>1</v>
      </c>
    </row>
    <row r="219" spans="10:83" ht="21" customHeight="1">
      <c r="J219" s="1838"/>
      <c r="K219" s="1155" t="str">
        <f>TRIM(SUBSTITUTE(SUBSTITUTE(SUBSTITUTE(SUBSTITUTE(SUBSTITUTE(SUBSTITUTE(SUBSTITUTE(SUBSTITUTE(SUBSTITUTE(SUBSTITUTE(K216,","," "),";"," "),":"," "),"!"," "),"?"," "),"…"," "),"»"," "),"«"," "),"/"," "),"."," "))</f>
        <v/>
      </c>
      <c r="L219" s="1143" t="str" cm="1">
        <f t="array" ref="L219">IF(ROW()=ROW(L215),K218,INDEX(M215:M228,ROW()-ROW(L215)))</f>
        <v/>
      </c>
      <c r="M219" s="1144" t="str">
        <f>IF(OR(L219="",K217="",K217&lt;=0,N219=""),"",TRIM(MID(L219,LEN(N219)+1+IF(MID(L219,LEN(N219)+1,1)=" ",1,0),99999)))</f>
        <v/>
      </c>
      <c r="N219" s="1143" t="str">
        <f>IF(OR(O219="",O219=0,O219="0"),"",IF(LEN(O219)&lt;=K217,O219,IF(LEN(SUBSTITUTE(P219," ",""))=K217+1,LEFT(O219,K217),LEFT(O219,FIND("§",SUBSTITUTE(P219," ","§",LEN(P219)-LEN(SUBSTITUTE(P219," ",""))))-1))))</f>
        <v/>
      </c>
      <c r="O219" s="1143" t="str">
        <f t="shared" si="63"/>
        <v/>
      </c>
      <c r="P219" s="1143" t="str">
        <f>IF(OR(O219="",O219=0,O219="0"),"",LEFT(O219,K217+1))</f>
        <v/>
      </c>
      <c r="Q219" s="1143"/>
      <c r="R219" s="1186"/>
      <c r="S219" s="1147" t="str">
        <f>IF(LEN(TRIM(T219))&gt;0,MAX(S46:S218)+1,"")</f>
        <v/>
      </c>
      <c r="T219" s="1148"/>
      <c r="U219" s="1186"/>
      <c r="V219" s="1186"/>
      <c r="X219" s="742"/>
      <c r="Y219" s="742"/>
      <c r="Z219" s="742"/>
      <c r="AA219" s="742"/>
      <c r="AB219" s="742"/>
      <c r="AC219" s="742"/>
      <c r="AD219" s="742"/>
      <c r="AE219" s="742"/>
      <c r="AF219" s="742"/>
      <c r="AG219" s="787"/>
      <c r="AH219" s="787"/>
      <c r="AI219" s="70" t="str">
        <f>IF(ISBLANK(AJ219),"",LARGE(AI201:AI218,1)+1)</f>
        <v/>
      </c>
      <c r="AJ219" s="132"/>
      <c r="AK219" s="61"/>
      <c r="AL219" s="61"/>
      <c r="AM219" s="61"/>
      <c r="AN219" s="61"/>
      <c r="AO219" s="61"/>
      <c r="AP219" s="61"/>
      <c r="AQ219" s="61"/>
      <c r="AR219" s="134"/>
      <c r="AS219" s="134"/>
      <c r="AT219" s="134"/>
      <c r="AU219" s="134"/>
      <c r="AV219" s="134"/>
      <c r="AW219" s="135"/>
      <c r="AX219" s="19"/>
      <c r="AY219" s="19"/>
      <c r="AZ219" s="1068">
        <v>191</v>
      </c>
      <c r="BA219" s="1069"/>
      <c r="BB219" s="1282" t="str">
        <f t="shared" si="51"/>
        <v/>
      </c>
      <c r="BC219" s="1283" t="str" cm="1">
        <f t="array" ref="BC219">IF(BJ219="","",IFERROR(_xlfn.TEXTJOIN(" • ",TRUE,_xlfn.UNIQUE(_xlfn._xlws.FILTER("⚠ "&amp;BQ29:BQ489,(BO29:BO489&lt;&gt;"")*ISNUMBER(SEARCH(" "&amp;BO29:BO489&amp;" "," "&amp;BJ219&amp;" "))))),""))</f>
        <v/>
      </c>
      <c r="BD219" s="1070" t="str">
        <f t="shared" si="58"/>
        <v>lecithine de soja</v>
      </c>
      <c r="BE219" s="1070" t="str">
        <f t="shared" si="59"/>
        <v>⚠ Soja</v>
      </c>
      <c r="BF219" s="1070" t="str">
        <f t="shared" si="60"/>
        <v/>
      </c>
      <c r="BG219" s="1070" t="str">
        <f t="shared" si="52"/>
        <v/>
      </c>
      <c r="BH219" s="1070" t="str">
        <f t="shared" si="53"/>
        <v/>
      </c>
      <c r="BI219" s="1070" t="str">
        <f t="shared" si="61"/>
        <v/>
      </c>
      <c r="BJ219" s="1070" t="str">
        <f t="shared" si="54"/>
        <v/>
      </c>
      <c r="BK219" s="1070" t="str">
        <f t="shared" si="62"/>
        <v>lecithine de soja</v>
      </c>
      <c r="BL219" s="1070" t="str">
        <f t="shared" si="55"/>
        <v>lecithine de soja</v>
      </c>
      <c r="BM219" s="1070" t="str">
        <f t="shared" si="56"/>
        <v>lecithine de soja</v>
      </c>
      <c r="BN219" s="1071" t="s">
        <v>1095</v>
      </c>
      <c r="BO219" s="1072" t="str">
        <f t="shared" si="57"/>
        <v>lecithine de soja</v>
      </c>
      <c r="BP219" s="1073" t="s">
        <v>744</v>
      </c>
      <c r="BQ219" s="1074" t="s">
        <v>608</v>
      </c>
      <c r="BR219" s="782" t="s">
        <v>687</v>
      </c>
      <c r="BZ219" s="1014"/>
      <c r="CA219" s="1014"/>
      <c r="CB219" s="1014"/>
      <c r="CC219" s="1014"/>
      <c r="CD219" s="1014"/>
      <c r="CE219" s="9">
        <v>1</v>
      </c>
    </row>
    <row r="220" spans="10:83" ht="21" customHeight="1">
      <c r="J220" s="1838"/>
      <c r="K220" s="1143" t="str">
        <f>TRIM(SUBSTITUTE(SUBSTITUTE(SUBSTITUTE(SUBSTITUTE(SUBSTITUTE(SUBSTITUTE(SUBSTITUTE(SUBSTITUTE(K219,"("," "),")"," "),CHAR(34)," "),"-"," "),"_"," "),"&lt;"," "),"&gt;"," "),"="," "))</f>
        <v/>
      </c>
      <c r="L220" s="1143" t="str" cm="1">
        <f t="array" ref="L220">IF(ROW()=ROW(L215),K218,INDEX(M215:M228,ROW()-ROW(L215)))</f>
        <v/>
      </c>
      <c r="M220" s="1144" t="str">
        <f>IF(OR(L220="",K217="",K217&lt;=0,N220=""),"",TRIM(MID(L220,LEN(N220)+1+IF(MID(L220,LEN(N220)+1,1)=" ",1,0),99999)))</f>
        <v/>
      </c>
      <c r="N220" s="1143" t="str">
        <f>IF(OR(O220="",O220=0,O220="0"),"",IF(LEN(O220)&lt;=K217,O220,IF(LEN(SUBSTITUTE(P220," ",""))=K217+1,LEFT(O220,K217),LEFT(O220,FIND("§",SUBSTITUTE(P220," ","§",LEN(P220)-LEN(SUBSTITUTE(P220," ",""))))-1))))</f>
        <v/>
      </c>
      <c r="O220" s="1143" t="str">
        <f t="shared" si="63"/>
        <v/>
      </c>
      <c r="P220" s="1143" t="str">
        <f>IF(OR(O220="",O220=0,O220="0"),"",LEFT(O220,K217+1))</f>
        <v/>
      </c>
      <c r="Q220" s="1143"/>
      <c r="R220" s="1186"/>
      <c r="S220" s="1147" t="str">
        <f>IF(LEN(TRIM(T220))&gt;0,MAX(S46:S219)+1,"")</f>
        <v/>
      </c>
      <c r="T220" s="1148"/>
      <c r="U220" s="1186"/>
      <c r="V220" s="1186"/>
      <c r="X220" s="742"/>
      <c r="Y220" s="742"/>
      <c r="Z220" s="742"/>
      <c r="AA220" s="742"/>
      <c r="AB220" s="742"/>
      <c r="AC220" s="742"/>
      <c r="AD220" s="742"/>
      <c r="AE220" s="742"/>
      <c r="AF220" s="742"/>
      <c r="AG220" s="787"/>
      <c r="AH220" s="787"/>
      <c r="AI220" s="90" t="s">
        <v>118</v>
      </c>
      <c r="AJ220" s="91"/>
      <c r="AK220" s="91"/>
      <c r="AL220" s="91"/>
      <c r="AM220" s="91"/>
      <c r="AN220" s="91"/>
      <c r="AO220" s="91"/>
      <c r="AP220" s="91"/>
      <c r="AQ220" s="91"/>
      <c r="AR220" s="91"/>
      <c r="AS220" s="91"/>
      <c r="AT220" s="91"/>
      <c r="AU220" s="91"/>
      <c r="AV220" s="91"/>
      <c r="AW220" s="835" t="s">
        <v>118</v>
      </c>
      <c r="AX220" s="19"/>
      <c r="AY220" s="19"/>
      <c r="AZ220" s="1068">
        <v>192</v>
      </c>
      <c r="BA220" s="1069"/>
      <c r="BB220" s="1282" t="str">
        <f t="shared" si="51"/>
        <v/>
      </c>
      <c r="BC220" s="1283" t="str" cm="1">
        <f t="array" ref="BC220">IF(BJ220="","",IFERROR(_xlfn.TEXTJOIN(" • ",TRUE,_xlfn.UNIQUE(_xlfn._xlws.FILTER("⚠ "&amp;BQ29:BQ489,(BO29:BO489&lt;&gt;"")*ISNUMBER(SEARCH(" "&amp;BO29:BO489&amp;" "," "&amp;BJ220&amp;" "))))),""))</f>
        <v/>
      </c>
      <c r="BD220" s="1070" t="str">
        <f t="shared" si="58"/>
        <v>miso</v>
      </c>
      <c r="BE220" s="1070" t="str">
        <f t="shared" si="59"/>
        <v>⚠ Soja</v>
      </c>
      <c r="BF220" s="1070" t="str">
        <f t="shared" si="60"/>
        <v/>
      </c>
      <c r="BG220" s="1070" t="str">
        <f t="shared" si="52"/>
        <v/>
      </c>
      <c r="BH220" s="1070" t="str">
        <f t="shared" si="53"/>
        <v/>
      </c>
      <c r="BI220" s="1070" t="str">
        <f t="shared" si="61"/>
        <v/>
      </c>
      <c r="BJ220" s="1070" t="str">
        <f t="shared" si="54"/>
        <v/>
      </c>
      <c r="BK220" s="1070" t="str">
        <f t="shared" si="62"/>
        <v>miso</v>
      </c>
      <c r="BL220" s="1070" t="str">
        <f t="shared" si="55"/>
        <v>miso</v>
      </c>
      <c r="BM220" s="1070" t="str">
        <f t="shared" si="56"/>
        <v>miso</v>
      </c>
      <c r="BN220" s="1071" t="s">
        <v>1096</v>
      </c>
      <c r="BO220" s="1072" t="str">
        <f t="shared" si="57"/>
        <v>miso</v>
      </c>
      <c r="BP220" s="1073" t="s">
        <v>744</v>
      </c>
      <c r="BQ220" s="1074" t="s">
        <v>608</v>
      </c>
      <c r="BR220" s="782" t="s">
        <v>687</v>
      </c>
      <c r="BZ220" s="1014"/>
      <c r="CA220" s="1014"/>
      <c r="CB220" s="1014"/>
      <c r="CC220" s="1014"/>
      <c r="CD220" s="1014"/>
      <c r="CE220" s="9">
        <v>1</v>
      </c>
    </row>
    <row r="221" spans="10:83" ht="21" customHeight="1">
      <c r="J221" s="1838"/>
      <c r="K221" s="1151" t="str">
        <f>TRIM(SUBSTITUTE(SUBSTITUTE(SUBSTITUTE(SUBSTITUTE(K220,"►"," "),"▼"," "),"▲"," "),"◄"," "))</f>
        <v/>
      </c>
      <c r="L221" s="1143" t="str" cm="1">
        <f t="array" ref="L221">IF(ROW()=ROW(L215),K218,INDEX(M215:M228,ROW()-ROW(L215)))</f>
        <v/>
      </c>
      <c r="M221" s="1144" t="str">
        <f>IF(OR(L221="",K217="",K217&lt;=0,N221=""),"",TRIM(MID(L221,LEN(N221)+1+IF(MID(L221,LEN(N221)+1,1)=" ",1,0),99999)))</f>
        <v/>
      </c>
      <c r="N221" s="1143" t="str">
        <f>IF(OR(O221="",O221=0,O221="0"),"",IF(LEN(O221)&lt;=K217,O221,IF(LEN(SUBSTITUTE(P221," ",""))=K217+1,LEFT(O221,K217),LEFT(O221,FIND("§",SUBSTITUTE(P221," ","§",LEN(P221)-LEN(SUBSTITUTE(P221," ",""))))-1))))</f>
        <v/>
      </c>
      <c r="O221" s="1143" t="str">
        <f t="shared" si="63"/>
        <v/>
      </c>
      <c r="P221" s="1143" t="str">
        <f>IF(OR(O221="",O221=0,O221="0"),"",LEFT(O221,K217+1))</f>
        <v/>
      </c>
      <c r="Q221" s="1143"/>
      <c r="R221" s="1186"/>
      <c r="S221" s="1147" t="str">
        <f>IF(LEN(TRIM(T221))&gt;0,MAX(S46:S220)+1,"")</f>
        <v/>
      </c>
      <c r="T221" s="1148"/>
      <c r="U221" s="1186"/>
      <c r="V221" s="1186"/>
      <c r="X221" s="742"/>
      <c r="Y221" s="742"/>
      <c r="Z221" s="742"/>
      <c r="AA221" s="742"/>
      <c r="AB221" s="742"/>
      <c r="AC221" s="742"/>
      <c r="AD221" s="742"/>
      <c r="AE221" s="742"/>
      <c r="AF221" s="742"/>
      <c r="AG221" s="787"/>
      <c r="AH221" s="787"/>
      <c r="AI221" s="812" t="s">
        <v>593</v>
      </c>
      <c r="AJ221" s="61"/>
      <c r="AK221" s="61"/>
      <c r="AL221" s="61"/>
      <c r="AM221" s="61"/>
      <c r="AN221" s="61"/>
      <c r="AO221" s="61"/>
      <c r="AP221" s="61"/>
      <c r="AQ221" s="61"/>
      <c r="AR221" s="854"/>
      <c r="AS221" s="115"/>
      <c r="AT221" s="116"/>
      <c r="AU221" s="116"/>
      <c r="AV221" s="116"/>
      <c r="AW221" s="117" t="s">
        <v>149</v>
      </c>
      <c r="AX221" s="19"/>
      <c r="AY221" s="19"/>
      <c r="AZ221" s="1068">
        <v>193</v>
      </c>
      <c r="BA221" s="1069"/>
      <c r="BB221" s="1282" t="str">
        <f t="shared" ref="BB221:BB284" si="64">IF(BA221="","",IF(BC221="",BA221,BA221&amp;" *"))</f>
        <v/>
      </c>
      <c r="BC221" s="1283" t="str" cm="1">
        <f t="array" ref="BC221">IF(BJ221="","",IFERROR(_xlfn.TEXTJOIN(" • ",TRUE,_xlfn.UNIQUE(_xlfn._xlws.FILTER("⚠ "&amp;BQ29:BQ489,(BO29:BO489&lt;&gt;"")*ISNUMBER(SEARCH(" "&amp;BO29:BO489&amp;" "," "&amp;BJ221&amp;" "))))),""))</f>
        <v/>
      </c>
      <c r="BD221" s="1070" t="str">
        <f t="shared" si="58"/>
        <v>proteine de soja</v>
      </c>
      <c r="BE221" s="1070" t="str">
        <f t="shared" si="59"/>
        <v>⚠ Soja</v>
      </c>
      <c r="BF221" s="1070" t="str">
        <f t="shared" si="60"/>
        <v/>
      </c>
      <c r="BG221" s="1070" t="str">
        <f t="shared" ref="BG221:BG284" si="65">IF(BF221="","",SUBSTITUTE(SUBSTITUTE(SUBSTITUTE(SUBSTITUTE(SUBSTITUTE(SUBSTITUTE(SUBSTITUTE(SUBSTITUTE(BF221,"è","e"),"é","e"),"ê","e"),"ë","e"),"ì","i"),"í","i"),"î","i"),"ï","i"))</f>
        <v/>
      </c>
      <c r="BH221" s="1070" t="str">
        <f t="shared" ref="BH221:BH284" si="66">IF(BG221="","",TRIM(SUBSTITUTE(SUBSTITUTE(SUBSTITUTE(SUBSTITUTE(SUBSTITUTE(SUBSTITUTE(SUBSTITUTE(SUBSTITUTE(SUBSTITUTE(SUBSTITUTE(SUBSTITUTE(SUBSTITUTE(BG221,"ò","o"),"ó","o"),"ô","o"),"ö","o"),"õ","o"),"ù","u"),"ú","u"),"û","u"),"ü","u"),"ý","y"),"ÿ","y"),"ñ","n")))</f>
        <v/>
      </c>
      <c r="BI221" s="1070" t="str">
        <f t="shared" si="61"/>
        <v/>
      </c>
      <c r="BJ221" s="1070" t="str">
        <f t="shared" ref="BJ221:BJ284" si="67">IF(BA221="","",LOWER(TRIM(CLEAN(SUBSTITUTE(SUBSTITUTE(SUBSTITUTE(SUBSTITUTE(SUBSTITUTE(SUBSTITUTE(SUBSTITUTE(SUBSTITUTE(SUBSTITUTE(SUBSTITUTE(SUBSTITUTE(SUBSTITUTE(SUBSTITUTE(SUBSTITUTE(SUBSTITUTE(SUBSTITUTE(SUBSTITUTE(SUBSTITUTE(SUBSTITUTE(SUBSTITUTE(SUBSTITUTE(SUBSTITUTE(BA221,CHAR(160)," "),CHAR(9)," "),CHAR(10)," "),CHAR(13)," "),"—"," "),"–"," "),"’"," "),"'"," "),""""," "),","," "),"."," "),";"," "),":"," "),"!"," "),"?"," "),"…"," "),"/"," "),"-"," "),"("," "),")"," "),"«"," "),"»"," ")))))</f>
        <v/>
      </c>
      <c r="BK221" s="1070" t="str">
        <f t="shared" si="62"/>
        <v>proteine de soja</v>
      </c>
      <c r="BL221" s="1070" t="str">
        <f t="shared" ref="BL221:BL284" si="68">IF(BK221="","",SUBSTITUTE(SUBSTITUTE(SUBSTITUTE(SUBSTITUTE(SUBSTITUTE(SUBSTITUTE(SUBSTITUTE(SUBSTITUTE(BK221,"è","e"),"é","e"),"ê","e"),"ë","e"),"ì","i"),"í","i"),"î","i"),"ï","i"))</f>
        <v>proteine de soja</v>
      </c>
      <c r="BM221" s="1070" t="str">
        <f t="shared" ref="BM221:BM284" si="69">IF(BL221="","",TRIM(SUBSTITUTE(SUBSTITUTE(SUBSTITUTE(SUBSTITUTE(SUBSTITUTE(SUBSTITUTE(SUBSTITUTE(SUBSTITUTE(SUBSTITUTE(SUBSTITUTE(SUBSTITUTE(SUBSTITUTE(BL221,"ò","o"),"ó","o"),"ô","o"),"ö","o"),"õ","o"),"ù","u"),"ú","u"),"û","u"),"ü","u"),"ý","y"),"ÿ","y"),"ñ","n")))</f>
        <v>proteine de soja</v>
      </c>
      <c r="BN221" s="1071" t="s">
        <v>1097</v>
      </c>
      <c r="BO221" s="1072" t="str">
        <f t="shared" ref="BO221:BO284" si="70">IF(BN221="","",LOWER(TRIM(CLEAN(SUBSTITUTE(SUBSTITUTE(SUBSTITUTE(SUBSTITUTE(SUBSTITUTE(SUBSTITUTE(SUBSTITUTE(SUBSTITUTE(SUBSTITUTE(SUBSTITUTE(SUBSTITUTE(SUBSTITUTE(SUBSTITUTE(SUBSTITUTE(SUBSTITUTE(SUBSTITUTE(SUBSTITUTE(SUBSTITUTE(SUBSTITUTE(SUBSTITUTE(SUBSTITUTE(SUBSTITUTE(BN221,CHAR(160)," "),CHAR(9)," "),CHAR(10)," "),CHAR(13)," "),"—"," "),"–"," "),"’"," "),"'"," "),""""," "),","," "),"."," "),";"," "),":"," "),"!"," "),"?"," "),"…"," "),"/"," "),"-"," "),"("," "),")"," "),"«"," "),"»"," ")))))</f>
        <v>proteine de soja</v>
      </c>
      <c r="BP221" s="1073" t="s">
        <v>744</v>
      </c>
      <c r="BQ221" s="1074" t="s">
        <v>608</v>
      </c>
      <c r="BR221" s="782" t="s">
        <v>687</v>
      </c>
      <c r="BZ221" s="1014"/>
      <c r="CA221" s="1014"/>
      <c r="CB221" s="1014"/>
      <c r="CC221" s="1014"/>
      <c r="CD221" s="1014"/>
      <c r="CE221" s="9">
        <v>1</v>
      </c>
    </row>
    <row r="222" spans="10:83" ht="21" customHeight="1">
      <c r="J222" s="1838"/>
      <c r="K222" s="1151" t="str">
        <f>TRIM(SUBSTITUTE(SUBSTITUTE(K221,"“"," "),"”"," "))</f>
        <v/>
      </c>
      <c r="L222" s="1143" t="str" cm="1">
        <f t="array" ref="L222">IF(ROW()=ROW(L215),K218,INDEX(M215:M228,ROW()-ROW(L215)))</f>
        <v/>
      </c>
      <c r="M222" s="1144" t="str">
        <f>IF(OR(L222="",K217="",K217&lt;=0,N222=""),"",TRIM(MID(L222,LEN(N222)+1+IF(MID(L222,LEN(N222)+1,1)=" ",1,0),99999)))</f>
        <v/>
      </c>
      <c r="N222" s="1143" t="str">
        <f>IF(OR(O222="",O222=0,O222="0"),"",IF(LEN(O222)&lt;=K217,O222,IF(LEN(SUBSTITUTE(P222," ",""))=K217+1,LEFT(O222,K217),LEFT(O222,FIND("§",SUBSTITUTE(P222," ","§",LEN(P222)-LEN(SUBSTITUTE(P222," ",""))))-1))))</f>
        <v/>
      </c>
      <c r="O222" s="1143" t="str">
        <f t="shared" si="63"/>
        <v/>
      </c>
      <c r="P222" s="1143" t="str">
        <f>IF(OR(O222="",O222=0,O222="0"),"",LEFT(O222,K217+1))</f>
        <v/>
      </c>
      <c r="Q222" s="1143"/>
      <c r="R222" s="1186"/>
      <c r="S222" s="1147" t="str">
        <f>IF(LEN(TRIM(T222))&gt;0,MAX(S46:S221)+1,"")</f>
        <v/>
      </c>
      <c r="T222" s="1148"/>
      <c r="U222" s="1186"/>
      <c r="V222" s="1186"/>
      <c r="X222" s="742"/>
      <c r="Y222" s="742"/>
      <c r="Z222" s="742"/>
      <c r="AA222" s="742"/>
      <c r="AB222" s="742"/>
      <c r="AC222" s="742"/>
      <c r="AD222" s="742"/>
      <c r="AE222" s="742"/>
      <c r="AF222" s="742"/>
      <c r="AG222" s="787"/>
      <c r="AH222" s="787"/>
      <c r="AI222" s="84">
        <v>0</v>
      </c>
      <c r="AJ222" s="61"/>
      <c r="AK222" s="61"/>
      <c r="AL222" s="61"/>
      <c r="AM222" s="61"/>
      <c r="AN222" s="61"/>
      <c r="AO222" s="61"/>
      <c r="AP222" s="61"/>
      <c r="AQ222" s="61"/>
      <c r="AR222" s="855"/>
      <c r="AS222" s="137" t="s">
        <v>150</v>
      </c>
      <c r="AT222" s="138"/>
      <c r="AU222" s="140"/>
      <c r="AV222" s="139"/>
      <c r="AW222" s="141" t="s">
        <v>151</v>
      </c>
      <c r="AX222" s="19"/>
      <c r="AY222" s="19"/>
      <c r="AZ222" s="1068">
        <v>194</v>
      </c>
      <c r="BA222" s="1069"/>
      <c r="BB222" s="1282" t="str">
        <f t="shared" si="64"/>
        <v/>
      </c>
      <c r="BC222" s="1283" t="str" cm="1">
        <f t="array" ref="BC222">IF(BJ222="","",IFERROR(_xlfn.TEXTJOIN(" • ",TRUE,_xlfn.UNIQUE(_xlfn._xlws.FILTER("⚠ "&amp;BQ29:BQ489,(BO29:BO489&lt;&gt;"")*ISNUMBER(SEARCH(" "&amp;BO29:BO489&amp;" "," "&amp;BJ222&amp;" "))))),""))</f>
        <v/>
      </c>
      <c r="BD222" s="1070" t="str">
        <f t="shared" si="58"/>
        <v>sauce soja</v>
      </c>
      <c r="BE222" s="1070" t="str">
        <f t="shared" si="59"/>
        <v>⚠ Soja</v>
      </c>
      <c r="BF222" s="1070" t="str">
        <f t="shared" si="60"/>
        <v/>
      </c>
      <c r="BG222" s="1070" t="str">
        <f t="shared" si="65"/>
        <v/>
      </c>
      <c r="BH222" s="1070" t="str">
        <f t="shared" si="66"/>
        <v/>
      </c>
      <c r="BI222" s="1070" t="str">
        <f t="shared" si="61"/>
        <v/>
      </c>
      <c r="BJ222" s="1070" t="str">
        <f t="shared" si="67"/>
        <v/>
      </c>
      <c r="BK222" s="1070" t="str">
        <f t="shared" si="62"/>
        <v>sauce soja</v>
      </c>
      <c r="BL222" s="1070" t="str">
        <f t="shared" si="68"/>
        <v>sauce soja</v>
      </c>
      <c r="BM222" s="1070" t="str">
        <f t="shared" si="69"/>
        <v>sauce soja</v>
      </c>
      <c r="BN222" s="1071" t="s">
        <v>1098</v>
      </c>
      <c r="BO222" s="1072" t="str">
        <f t="shared" si="70"/>
        <v>sauce soja</v>
      </c>
      <c r="BP222" s="1073" t="s">
        <v>744</v>
      </c>
      <c r="BQ222" s="1074" t="s">
        <v>608</v>
      </c>
      <c r="BR222" s="782" t="s">
        <v>687</v>
      </c>
      <c r="BZ222" s="1014"/>
      <c r="CA222" s="1014"/>
      <c r="CB222" s="1014"/>
      <c r="CC222" s="1014"/>
      <c r="CD222" s="1014"/>
      <c r="CE222" s="9">
        <v>1</v>
      </c>
    </row>
    <row r="223" spans="10:83" ht="21" customHeight="1">
      <c r="J223" s="1838"/>
      <c r="K223" s="1151"/>
      <c r="L223" s="1143" t="str" cm="1">
        <f t="array" ref="L223">IF(ROW()=ROW(L215),K218,INDEX(M215:M228,ROW()-ROW(L215)))</f>
        <v/>
      </c>
      <c r="M223" s="1144" t="str">
        <f>IF(OR(L223="",K217="",K217&lt;=0,N223=""),"",TRIM(MID(L223,LEN(N223)+1+IF(MID(L223,LEN(N223)+1,1)=" ",1,0),99999)))</f>
        <v/>
      </c>
      <c r="N223" s="1143" t="str">
        <f>IF(OR(O223="",O223=0,O223="0"),"",IF(LEN(O223)&lt;=K217,O223,IF(LEN(SUBSTITUTE(P223," ",""))=K217+1,LEFT(O223,K217),LEFT(O223,FIND("§",SUBSTITUTE(P223," ","§",LEN(P223)-LEN(SUBSTITUTE(P223," ",""))))-1))))</f>
        <v/>
      </c>
      <c r="O223" s="1143" t="str">
        <f t="shared" si="63"/>
        <v/>
      </c>
      <c r="P223" s="1143" t="str">
        <f>IF(OR(O223="",O223=0,O223="0"),"",LEFT(O223,K217+1))</f>
        <v/>
      </c>
      <c r="Q223" s="1143"/>
      <c r="R223" s="1186"/>
      <c r="S223" s="1147" t="str">
        <f>IF(LEN(TRIM(T223))&gt;0,MAX(S46:S222)+1,"")</f>
        <v/>
      </c>
      <c r="T223" s="1148"/>
      <c r="U223" s="1186"/>
      <c r="V223" s="1186"/>
      <c r="X223" s="742"/>
      <c r="Y223" s="742"/>
      <c r="Z223" s="742"/>
      <c r="AA223" s="742"/>
      <c r="AB223" s="742"/>
      <c r="AC223" s="742"/>
      <c r="AD223" s="742"/>
      <c r="AE223" s="742"/>
      <c r="AF223" s="742"/>
      <c r="AG223" s="787"/>
      <c r="AH223" s="787"/>
      <c r="AI223" s="70" t="str">
        <f>IF(ISBLANK(AJ223),"",LARGE(AI222:AI222,1)+1)</f>
        <v/>
      </c>
      <c r="AJ223" s="61"/>
      <c r="AK223" s="61"/>
      <c r="AL223" s="61"/>
      <c r="AM223" s="61"/>
      <c r="AN223" s="61"/>
      <c r="AO223" s="61"/>
      <c r="AP223" s="61"/>
      <c r="AQ223" s="61"/>
      <c r="AR223" s="855"/>
      <c r="AS223" s="142" t="s">
        <v>152</v>
      </c>
      <c r="AT223" s="138">
        <v>3</v>
      </c>
      <c r="AU223" s="143"/>
      <c r="AV223" s="143" t="s">
        <v>153</v>
      </c>
      <c r="AW223" s="119" t="s">
        <v>128</v>
      </c>
      <c r="AX223" s="19"/>
      <c r="AY223" s="19"/>
      <c r="AZ223" s="1068">
        <v>195</v>
      </c>
      <c r="BA223" s="1069"/>
      <c r="BB223" s="1282" t="str">
        <f t="shared" si="64"/>
        <v/>
      </c>
      <c r="BC223" s="1283" t="str" cm="1">
        <f t="array" ref="BC223">IF(BJ223="","",IFERROR(_xlfn.TEXTJOIN(" • ",TRUE,_xlfn.UNIQUE(_xlfn._xlws.FILTER("⚠ "&amp;BQ29:BQ489,(BO29:BO489&lt;&gt;"")*ISNUMBER(SEARCH(" "&amp;BO29:BO489&amp;" "," "&amp;BJ223&amp;" "))))),""))</f>
        <v/>
      </c>
      <c r="BD223" s="1070" t="str">
        <f t="shared" ref="BD223:BD286" si="71">IF(BO223="","",BM223)</f>
        <v>shoyu</v>
      </c>
      <c r="BE223" s="1070" t="str">
        <f t="shared" ref="BE223:BE286" si="72">IF(BQ223="","",BP223&amp;" "&amp;BQ223)</f>
        <v>⚠ Soja</v>
      </c>
      <c r="BF223" s="1070" t="str">
        <f t="shared" ref="BF223:BF286" si="73">IF(BJ223="","",SUBSTITUTE(SUBSTITUTE(SUBSTITUTE(SUBSTITUTE(SUBSTITUTE(SUBSTITUTE(SUBSTITUTE(SUBSTITUTE(SUBSTITUTE(LOWER(BJ223),"œ","oe"),"æ","ae"),"à","a"),"â","a"),"ä","a"),"á","a"),"ã","a"),"å","a"),"ç","c"))</f>
        <v/>
      </c>
      <c r="BG223" s="1070" t="str">
        <f t="shared" si="65"/>
        <v/>
      </c>
      <c r="BH223" s="1070" t="str">
        <f t="shared" si="66"/>
        <v/>
      </c>
      <c r="BI223" s="1070" t="str">
        <f t="shared" ref="BI223:BI286" si="74">IF(BJ223="","",BH223)</f>
        <v/>
      </c>
      <c r="BJ223" s="1070" t="str">
        <f t="shared" si="67"/>
        <v/>
      </c>
      <c r="BK223" s="1070" t="str">
        <f t="shared" ref="BK223:BK286" si="75">IF(BO223="","",SUBSTITUTE(SUBSTITUTE(SUBSTITUTE(SUBSTITUTE(SUBSTITUTE(SUBSTITUTE(SUBSTITUTE(SUBSTITUTE(SUBSTITUTE(LOWER(BO223),"œ","oe"),"æ","ae"),"à","a"),"â","a"),"ä","a"),"á","a"),"ã","a"),"å","a"),"ç","c"))</f>
        <v>shoyu</v>
      </c>
      <c r="BL223" s="1070" t="str">
        <f t="shared" si="68"/>
        <v>shoyu</v>
      </c>
      <c r="BM223" s="1070" t="str">
        <f t="shared" si="69"/>
        <v>shoyu</v>
      </c>
      <c r="BN223" s="1071" t="s">
        <v>1099</v>
      </c>
      <c r="BO223" s="1072" t="str">
        <f t="shared" si="70"/>
        <v>shoyu</v>
      </c>
      <c r="BP223" s="1073" t="s">
        <v>744</v>
      </c>
      <c r="BQ223" s="1074" t="s">
        <v>608</v>
      </c>
      <c r="BR223" s="782" t="s">
        <v>687</v>
      </c>
      <c r="BZ223" s="1014"/>
      <c r="CA223" s="1014"/>
      <c r="CB223" s="1014"/>
      <c r="CC223" s="1014"/>
      <c r="CD223" s="1014"/>
      <c r="CE223" s="9">
        <v>1</v>
      </c>
    </row>
    <row r="224" spans="10:83" ht="21" customHeight="1">
      <c r="J224" s="1838"/>
      <c r="K224" s="1151"/>
      <c r="L224" s="1143" t="str" cm="1">
        <f t="array" ref="L224">IF(ROW()=ROW(L215),K218,INDEX(M215:M228,ROW()-ROW(L215)))</f>
        <v/>
      </c>
      <c r="M224" s="1144" t="str">
        <f>IF(OR(L224="",K217="",K217&lt;=0,N224=""),"",TRIM(MID(L224,LEN(N224)+1+IF(MID(L224,LEN(N224)+1,1)=" ",1,0),99999)))</f>
        <v/>
      </c>
      <c r="N224" s="1143" t="str">
        <f>IF(OR(O224="",O224=0,O224="0"),"",IF(LEN(O224)&lt;=K217,O224,IF(LEN(SUBSTITUTE(P224," ",""))=K217+1,LEFT(O224,K217),LEFT(O224,FIND("§",SUBSTITUTE(P224," ","§",LEN(P224)-LEN(SUBSTITUTE(P224," ",""))))-1))))</f>
        <v/>
      </c>
      <c r="O224" s="1143" t="str">
        <f t="shared" si="63"/>
        <v/>
      </c>
      <c r="P224" s="1143" t="str">
        <f>IF(OR(O224="",O224=0,O224="0"),"",LEFT(O224,K217+1))</f>
        <v/>
      </c>
      <c r="Q224" s="1143"/>
      <c r="R224" s="1186"/>
      <c r="S224" s="1147" t="str">
        <f>IF(LEN(TRIM(T224))&gt;0,MAX(S46:S223)+1,"")</f>
        <v/>
      </c>
      <c r="T224" s="1148"/>
      <c r="U224" s="1186"/>
      <c r="V224" s="1186"/>
      <c r="X224" s="742"/>
      <c r="Y224" s="742"/>
      <c r="Z224" s="742"/>
      <c r="AA224" s="742"/>
      <c r="AB224" s="742"/>
      <c r="AC224" s="742"/>
      <c r="AD224" s="742"/>
      <c r="AE224" s="742"/>
      <c r="AF224" s="742"/>
      <c r="AG224" s="787"/>
      <c r="AH224" s="787"/>
      <c r="AI224" s="70" t="str">
        <f>IF(ISBLANK(AJ224),"",LARGE(AI222:AI223,1)+1)</f>
        <v/>
      </c>
      <c r="AJ224" s="61"/>
      <c r="AK224" s="61"/>
      <c r="AL224" s="61"/>
      <c r="AM224" s="61"/>
      <c r="AN224" s="61"/>
      <c r="AO224" s="61"/>
      <c r="AP224" s="61"/>
      <c r="AQ224" s="61"/>
      <c r="AR224" s="855"/>
      <c r="AS224" s="142" t="s">
        <v>154</v>
      </c>
      <c r="AT224" s="138"/>
      <c r="AU224" s="143"/>
      <c r="AV224" s="143" t="s">
        <v>155</v>
      </c>
      <c r="AW224" s="144"/>
      <c r="AX224" s="19"/>
      <c r="AY224" s="19"/>
      <c r="AZ224" s="1068">
        <v>196</v>
      </c>
      <c r="BA224" s="1069"/>
      <c r="BB224" s="1282" t="str">
        <f t="shared" si="64"/>
        <v/>
      </c>
      <c r="BC224" s="1283" t="str" cm="1">
        <f t="array" ref="BC224">IF(BJ224="","",IFERROR(_xlfn.TEXTJOIN(" • ",TRUE,_xlfn.UNIQUE(_xlfn._xlws.FILTER("⚠ "&amp;BQ29:BQ489,(BO29:BO489&lt;&gt;"")*ISNUMBER(SEARCH(" "&amp;BO29:BO489&amp;" "," "&amp;BJ224&amp;" "))))),""))</f>
        <v/>
      </c>
      <c r="BD224" s="1070" t="str">
        <f t="shared" si="71"/>
        <v>soja</v>
      </c>
      <c r="BE224" s="1070" t="str">
        <f t="shared" si="72"/>
        <v>⚠ Soja</v>
      </c>
      <c r="BF224" s="1070" t="str">
        <f t="shared" si="73"/>
        <v/>
      </c>
      <c r="BG224" s="1070" t="str">
        <f t="shared" si="65"/>
        <v/>
      </c>
      <c r="BH224" s="1070" t="str">
        <f t="shared" si="66"/>
        <v/>
      </c>
      <c r="BI224" s="1070" t="str">
        <f t="shared" si="74"/>
        <v/>
      </c>
      <c r="BJ224" s="1070" t="str">
        <f t="shared" si="67"/>
        <v/>
      </c>
      <c r="BK224" s="1070" t="str">
        <f t="shared" si="75"/>
        <v>soja</v>
      </c>
      <c r="BL224" s="1070" t="str">
        <f t="shared" si="68"/>
        <v>soja</v>
      </c>
      <c r="BM224" s="1070" t="str">
        <f t="shared" si="69"/>
        <v>soja</v>
      </c>
      <c r="BN224" s="1071" t="s">
        <v>1100</v>
      </c>
      <c r="BO224" s="1072" t="str">
        <f t="shared" si="70"/>
        <v>soja</v>
      </c>
      <c r="BP224" s="1073" t="s">
        <v>744</v>
      </c>
      <c r="BQ224" s="1074" t="s">
        <v>608</v>
      </c>
      <c r="BR224" s="782" t="s">
        <v>687</v>
      </c>
      <c r="BZ224" s="1014"/>
      <c r="CA224" s="1014"/>
      <c r="CB224" s="1014"/>
      <c r="CC224" s="1014"/>
      <c r="CD224" s="1014"/>
      <c r="CE224" s="9">
        <v>1</v>
      </c>
    </row>
    <row r="225" spans="10:83" ht="21" customHeight="1">
      <c r="J225" s="1838"/>
      <c r="K225" s="1151"/>
      <c r="L225" s="1143" t="str" cm="1">
        <f t="array" ref="L225">IF(ROW()=ROW(L215),K218,INDEX(M215:M228,ROW()-ROW(L215)))</f>
        <v/>
      </c>
      <c r="M225" s="1144" t="str">
        <f>IF(OR(L225="",K217="",K217&lt;=0,N225=""),"",TRIM(MID(L225,LEN(N225)+1+IF(MID(L225,LEN(N225)+1,1)=" ",1,0),99999)))</f>
        <v/>
      </c>
      <c r="N225" s="1143" t="str">
        <f>IF(OR(O225="",O225=0,O225="0"),"",IF(LEN(O225)&lt;=K217,O225,IF(LEN(SUBSTITUTE(P225," ",""))=K217+1,LEFT(O225,K217),LEFT(O225,FIND("§",SUBSTITUTE(P225," ","§",LEN(P225)-LEN(SUBSTITUTE(P225," ",""))))-1))))</f>
        <v/>
      </c>
      <c r="O225" s="1143" t="str">
        <f t="shared" si="63"/>
        <v/>
      </c>
      <c r="P225" s="1143" t="str">
        <f>IF(OR(O225="",O225=0,O225="0"),"",LEFT(O225,K217+1))</f>
        <v/>
      </c>
      <c r="Q225" s="1143"/>
      <c r="R225" s="1186"/>
      <c r="S225" s="1147" t="str">
        <f>IF(LEN(TRIM(T225))&gt;0,MAX(S46:S224)+1,"")</f>
        <v/>
      </c>
      <c r="T225" s="1148"/>
      <c r="U225" s="1186"/>
      <c r="V225" s="1186"/>
      <c r="X225" s="742"/>
      <c r="Y225" s="742"/>
      <c r="Z225" s="742"/>
      <c r="AA225" s="742"/>
      <c r="AB225" s="742"/>
      <c r="AC225" s="742"/>
      <c r="AD225" s="742"/>
      <c r="AE225" s="742"/>
      <c r="AF225" s="742"/>
      <c r="AG225" s="787"/>
      <c r="AH225" s="787"/>
      <c r="AI225" s="70" t="str">
        <f>IF(ISBLANK(AJ225),"",LARGE(AI222:AI224,1)+1)</f>
        <v/>
      </c>
      <c r="AJ225" s="61"/>
      <c r="AK225" s="61"/>
      <c r="AL225" s="61"/>
      <c r="AM225" s="61"/>
      <c r="AN225" s="61"/>
      <c r="AO225" s="61"/>
      <c r="AP225" s="61"/>
      <c r="AQ225" s="61"/>
      <c r="AR225" s="855"/>
      <c r="AS225" s="142" t="s">
        <v>156</v>
      </c>
      <c r="AT225" s="138">
        <v>1</v>
      </c>
      <c r="AU225" s="145"/>
      <c r="AV225" s="145" t="s">
        <v>157</v>
      </c>
      <c r="AW225" s="146"/>
      <c r="AX225" s="19"/>
      <c r="AY225" s="19"/>
      <c r="AZ225" s="1068">
        <v>197</v>
      </c>
      <c r="BA225" s="1069"/>
      <c r="BB225" s="1282" t="str">
        <f t="shared" si="64"/>
        <v/>
      </c>
      <c r="BC225" s="1283" t="str" cm="1">
        <f t="array" ref="BC225">IF(BJ225="","",IFERROR(_xlfn.TEXTJOIN(" • ",TRUE,_xlfn.UNIQUE(_xlfn._xlws.FILTER("⚠ "&amp;BQ29:BQ489,(BO29:BO489&lt;&gt;"")*ISNUMBER(SEARCH(" "&amp;BO29:BO489&amp;" "," "&amp;BJ225&amp;" "))))),""))</f>
        <v/>
      </c>
      <c r="BD225" s="1070" t="str">
        <f t="shared" si="71"/>
        <v>soy</v>
      </c>
      <c r="BE225" s="1070" t="str">
        <f t="shared" si="72"/>
        <v>⚠ Soja</v>
      </c>
      <c r="BF225" s="1070" t="str">
        <f t="shared" si="73"/>
        <v/>
      </c>
      <c r="BG225" s="1070" t="str">
        <f t="shared" si="65"/>
        <v/>
      </c>
      <c r="BH225" s="1070" t="str">
        <f t="shared" si="66"/>
        <v/>
      </c>
      <c r="BI225" s="1070" t="str">
        <f t="shared" si="74"/>
        <v/>
      </c>
      <c r="BJ225" s="1070" t="str">
        <f t="shared" si="67"/>
        <v/>
      </c>
      <c r="BK225" s="1070" t="str">
        <f t="shared" si="75"/>
        <v>soy</v>
      </c>
      <c r="BL225" s="1070" t="str">
        <f t="shared" si="68"/>
        <v>soy</v>
      </c>
      <c r="BM225" s="1070" t="str">
        <f t="shared" si="69"/>
        <v>soy</v>
      </c>
      <c r="BN225" s="1071" t="s">
        <v>1101</v>
      </c>
      <c r="BO225" s="1072" t="str">
        <f t="shared" si="70"/>
        <v>soy</v>
      </c>
      <c r="BP225" s="1073" t="s">
        <v>744</v>
      </c>
      <c r="BQ225" s="1074" t="s">
        <v>608</v>
      </c>
      <c r="BR225" s="782" t="s">
        <v>687</v>
      </c>
      <c r="BZ225" s="1014"/>
      <c r="CA225" s="1014"/>
      <c r="CB225" s="1014"/>
      <c r="CC225" s="1014"/>
      <c r="CD225" s="1014"/>
      <c r="CE225" s="9">
        <v>1</v>
      </c>
    </row>
    <row r="226" spans="10:83" ht="21" customHeight="1">
      <c r="J226" s="1838"/>
      <c r="K226" s="1151"/>
      <c r="L226" s="1143" t="str" cm="1">
        <f t="array" ref="L226">IF(ROW()=ROW(L215),K218,INDEX(M215:M228,ROW()-ROW(L215)))</f>
        <v/>
      </c>
      <c r="M226" s="1144" t="str">
        <f>IF(OR(L226="",K217="",K217&lt;=0,N226=""),"",TRIM(MID(L226,LEN(N226)+1+IF(MID(L226,LEN(N226)+1,1)=" ",1,0),99999)))</f>
        <v/>
      </c>
      <c r="N226" s="1143" t="str">
        <f>IF(OR(O226="",O226=0,O226="0"),"",IF(LEN(O226)&lt;=K217,O226,IF(LEN(SUBSTITUTE(P226," ",""))=K217+1,LEFT(O226,K217),LEFT(O226,FIND("§",SUBSTITUTE(P226," ","§",LEN(P226)-LEN(SUBSTITUTE(P226," ",""))))-1))))</f>
        <v/>
      </c>
      <c r="O226" s="1143" t="str">
        <f t="shared" si="63"/>
        <v/>
      </c>
      <c r="P226" s="1143" t="str">
        <f>IF(OR(O226="",O226=0,O226="0"),"",LEFT(O226,K217+1))</f>
        <v/>
      </c>
      <c r="Q226" s="1143"/>
      <c r="R226" s="1186"/>
      <c r="S226" s="1147" t="str">
        <f>IF(LEN(TRIM(T226))&gt;0,MAX(S46:S225)+1,"")</f>
        <v/>
      </c>
      <c r="T226" s="1148"/>
      <c r="U226" s="1186"/>
      <c r="V226" s="1186"/>
      <c r="X226" s="742"/>
      <c r="Y226" s="742"/>
      <c r="Z226" s="742"/>
      <c r="AA226" s="742"/>
      <c r="AB226" s="742"/>
      <c r="AC226" s="742"/>
      <c r="AD226" s="742"/>
      <c r="AE226" s="742"/>
      <c r="AF226" s="742"/>
      <c r="AG226" s="787"/>
      <c r="AH226" s="787"/>
      <c r="AI226" s="70" t="str">
        <f>IF(ISBLANK(AJ226),"",LARGE(AI222:AI225,1)+1)</f>
        <v/>
      </c>
      <c r="AJ226" s="61"/>
      <c r="AK226" s="61"/>
      <c r="AL226" s="61"/>
      <c r="AM226" s="61"/>
      <c r="AN226" s="61"/>
      <c r="AO226" s="61"/>
      <c r="AP226" s="61"/>
      <c r="AQ226" s="61"/>
      <c r="AR226" s="855"/>
      <c r="AS226" s="142" t="s">
        <v>158</v>
      </c>
      <c r="AT226" s="138"/>
      <c r="AU226" s="143"/>
      <c r="AV226" s="143" t="s">
        <v>153</v>
      </c>
      <c r="AW226" s="144"/>
      <c r="AX226" s="19"/>
      <c r="AY226" s="19"/>
      <c r="AZ226" s="1068">
        <v>198</v>
      </c>
      <c r="BA226" s="1069"/>
      <c r="BB226" s="1282" t="str">
        <f t="shared" si="64"/>
        <v/>
      </c>
      <c r="BC226" s="1283" t="str" cm="1">
        <f t="array" ref="BC226">IF(BJ226="","",IFERROR(_xlfn.TEXTJOIN(" • ",TRUE,_xlfn.UNIQUE(_xlfn._xlws.FILTER("⚠ "&amp;BQ29:BQ489,(BO29:BO489&lt;&gt;"")*ISNUMBER(SEARCH(" "&amp;BO29:BO489&amp;" "," "&amp;BJ226&amp;" "))))),""))</f>
        <v/>
      </c>
      <c r="BD226" s="1070" t="str">
        <f t="shared" si="71"/>
        <v>soya</v>
      </c>
      <c r="BE226" s="1070" t="str">
        <f t="shared" si="72"/>
        <v>⚠ Soja</v>
      </c>
      <c r="BF226" s="1070" t="str">
        <f t="shared" si="73"/>
        <v/>
      </c>
      <c r="BG226" s="1070" t="str">
        <f t="shared" si="65"/>
        <v/>
      </c>
      <c r="BH226" s="1070" t="str">
        <f t="shared" si="66"/>
        <v/>
      </c>
      <c r="BI226" s="1070" t="str">
        <f t="shared" si="74"/>
        <v/>
      </c>
      <c r="BJ226" s="1070" t="str">
        <f t="shared" si="67"/>
        <v/>
      </c>
      <c r="BK226" s="1070" t="str">
        <f t="shared" si="75"/>
        <v>soya</v>
      </c>
      <c r="BL226" s="1070" t="str">
        <f t="shared" si="68"/>
        <v>soya</v>
      </c>
      <c r="BM226" s="1070" t="str">
        <f t="shared" si="69"/>
        <v>soya</v>
      </c>
      <c r="BN226" s="1071" t="s">
        <v>1102</v>
      </c>
      <c r="BO226" s="1072" t="str">
        <f t="shared" si="70"/>
        <v>soya</v>
      </c>
      <c r="BP226" s="1073" t="s">
        <v>744</v>
      </c>
      <c r="BQ226" s="1074" t="s">
        <v>608</v>
      </c>
      <c r="BR226" s="782" t="s">
        <v>687</v>
      </c>
      <c r="BZ226" s="1014"/>
      <c r="CA226" s="1014"/>
      <c r="CB226" s="1014"/>
      <c r="CC226" s="1014"/>
      <c r="CD226" s="1014"/>
      <c r="CE226" s="9">
        <v>1</v>
      </c>
    </row>
    <row r="227" spans="10:83" ht="21" customHeight="1">
      <c r="J227" s="1838"/>
      <c r="K227" s="1151"/>
      <c r="L227" s="1143" t="str" cm="1">
        <f t="array" ref="L227">IF(ROW()=ROW(L215),K218,INDEX(M215:M228,ROW()-ROW(L215)))</f>
        <v/>
      </c>
      <c r="M227" s="1144" t="str">
        <f>IF(OR(L227="",K217="",K217&lt;=0,N227=""),"",TRIM(MID(L227,LEN(N227)+1+IF(MID(L227,LEN(N227)+1,1)=" ",1,0),99999)))</f>
        <v/>
      </c>
      <c r="N227" s="1143" t="str">
        <f>IF(OR(O227="",O227=0,O227="0"),"",IF(LEN(O227)&lt;=K217,O227,IF(LEN(SUBSTITUTE(P227," ",""))=K217+1,LEFT(O227,K217),LEFT(O227,FIND("§",SUBSTITUTE(P227," ","§",LEN(P227)-LEN(SUBSTITUTE(P227," ",""))))-1))))</f>
        <v/>
      </c>
      <c r="O227" s="1143" t="str">
        <f t="shared" si="63"/>
        <v/>
      </c>
      <c r="P227" s="1143" t="str">
        <f>IF(OR(O227="",O227=0,O227="0"),"",LEFT(O227,K217+1))</f>
        <v/>
      </c>
      <c r="Q227" s="1143"/>
      <c r="R227" s="1186"/>
      <c r="S227" s="1147" t="str">
        <f>IF(LEN(TRIM(T227))&gt;0,MAX(S46:S226)+1,"")</f>
        <v/>
      </c>
      <c r="T227" s="1148"/>
      <c r="U227" s="1186"/>
      <c r="V227" s="1186"/>
      <c r="X227" s="742"/>
      <c r="Y227" s="742"/>
      <c r="Z227" s="742"/>
      <c r="AA227" s="742"/>
      <c r="AB227" s="742"/>
      <c r="AC227" s="742"/>
      <c r="AD227" s="742"/>
      <c r="AE227" s="742"/>
      <c r="AF227" s="742"/>
      <c r="AG227" s="787"/>
      <c r="AH227" s="787"/>
      <c r="AI227" s="70" t="str">
        <f>IF(ISBLANK(AJ227),"",LARGE(AI222:AI226,1)+1)</f>
        <v/>
      </c>
      <c r="AJ227" s="61"/>
      <c r="AK227" s="61"/>
      <c r="AL227" s="61"/>
      <c r="AM227" s="61"/>
      <c r="AN227" s="61"/>
      <c r="AO227" s="61"/>
      <c r="AP227" s="61"/>
      <c r="AQ227" s="61"/>
      <c r="AR227" s="855"/>
      <c r="AS227" s="142" t="s">
        <v>159</v>
      </c>
      <c r="AT227" s="138"/>
      <c r="AU227" s="143"/>
      <c r="AV227" s="143" t="s">
        <v>160</v>
      </c>
      <c r="AW227" s="144"/>
      <c r="AX227" s="19"/>
      <c r="AY227" s="19"/>
      <c r="AZ227" s="1068">
        <v>199</v>
      </c>
      <c r="BA227" s="1069"/>
      <c r="BB227" s="1282" t="str">
        <f t="shared" si="64"/>
        <v/>
      </c>
      <c r="BC227" s="1283" t="str" cm="1">
        <f t="array" ref="BC227">IF(BJ227="","",IFERROR(_xlfn.TEXTJOIN(" • ",TRUE,_xlfn.UNIQUE(_xlfn._xlws.FILTER("⚠ "&amp;BQ29:BQ489,(BO29:BO489&lt;&gt;"")*ISNUMBER(SEARCH(" "&amp;BO29:BO489&amp;" "," "&amp;BJ227&amp;" "))))),""))</f>
        <v/>
      </c>
      <c r="BD227" s="1070" t="str">
        <f t="shared" si="71"/>
        <v>soybean</v>
      </c>
      <c r="BE227" s="1070" t="str">
        <f t="shared" si="72"/>
        <v>⚠ Soja</v>
      </c>
      <c r="BF227" s="1070" t="str">
        <f t="shared" si="73"/>
        <v/>
      </c>
      <c r="BG227" s="1070" t="str">
        <f t="shared" si="65"/>
        <v/>
      </c>
      <c r="BH227" s="1070" t="str">
        <f t="shared" si="66"/>
        <v/>
      </c>
      <c r="BI227" s="1070" t="str">
        <f t="shared" si="74"/>
        <v/>
      </c>
      <c r="BJ227" s="1070" t="str">
        <f t="shared" si="67"/>
        <v/>
      </c>
      <c r="BK227" s="1070" t="str">
        <f t="shared" si="75"/>
        <v>soybean</v>
      </c>
      <c r="BL227" s="1070" t="str">
        <f t="shared" si="68"/>
        <v>soybean</v>
      </c>
      <c r="BM227" s="1070" t="str">
        <f t="shared" si="69"/>
        <v>soybean</v>
      </c>
      <c r="BN227" s="1071" t="s">
        <v>1103</v>
      </c>
      <c r="BO227" s="1072" t="str">
        <f t="shared" si="70"/>
        <v>soybean</v>
      </c>
      <c r="BP227" s="1073" t="s">
        <v>744</v>
      </c>
      <c r="BQ227" s="1074" t="s">
        <v>608</v>
      </c>
      <c r="BR227" s="782" t="s">
        <v>687</v>
      </c>
      <c r="BZ227" s="1014"/>
      <c r="CA227" s="1014"/>
      <c r="CB227" s="1014"/>
      <c r="CC227" s="1014"/>
      <c r="CD227" s="1014"/>
      <c r="CE227" s="9">
        <v>1</v>
      </c>
    </row>
    <row r="228" spans="10:83" ht="21" customHeight="1">
      <c r="J228" s="1838"/>
      <c r="K228" s="1151"/>
      <c r="L228" s="1143" t="str" cm="1">
        <f t="array" ref="L228">IF(ROW()=ROW(L215),K218,INDEX(M215:M228,ROW()-ROW(L215)))</f>
        <v/>
      </c>
      <c r="M228" s="1144" t="str">
        <f>IF(OR(L228="",K217="",K217&lt;=0,N228=""),"",TRIM(MID(L228,LEN(N228)+1+IF(MID(L228,LEN(N228)+1,1)=" ",1,0),99999)))</f>
        <v/>
      </c>
      <c r="N228" s="1143" t="str">
        <f>IF(OR(O228="",O228=0,O228="0"),"",IF(LEN(O228)&lt;=K217,O228,IF(LEN(SUBSTITUTE(P228," ",""))=K217+1,LEFT(O228,K217),LEFT(O228,FIND("§",SUBSTITUTE(P228," ","§",LEN(P228)-LEN(SUBSTITUTE(P228," ",""))))-1))))</f>
        <v/>
      </c>
      <c r="O228" s="1143" t="str">
        <f t="shared" si="63"/>
        <v/>
      </c>
      <c r="P228" s="1143" t="str">
        <f>IF(OR(O228="",O228=0,O228="0"),"",LEFT(O228,K217+1))</f>
        <v/>
      </c>
      <c r="Q228" s="1143"/>
      <c r="R228" s="1186"/>
      <c r="S228" s="1147" t="str">
        <f>IF(LEN(TRIM(T228))&gt;0,MAX(S46:S227)+1,"")</f>
        <v/>
      </c>
      <c r="T228" s="1148"/>
      <c r="U228" s="1186"/>
      <c r="V228" s="1186"/>
      <c r="X228" s="742"/>
      <c r="Y228" s="742"/>
      <c r="Z228" s="742"/>
      <c r="AA228" s="742"/>
      <c r="AB228" s="742"/>
      <c r="AC228" s="742"/>
      <c r="AD228" s="742"/>
      <c r="AE228" s="742"/>
      <c r="AF228" s="742"/>
      <c r="AG228" s="787"/>
      <c r="AH228" s="787"/>
      <c r="AI228" s="70" t="str">
        <f>IF(ISBLANK(AJ228),"",LARGE(AI222:AI227,1)+1)</f>
        <v/>
      </c>
      <c r="AJ228" s="61"/>
      <c r="AK228" s="61"/>
      <c r="AL228" s="61"/>
      <c r="AM228" s="61"/>
      <c r="AN228" s="61"/>
      <c r="AO228" s="61"/>
      <c r="AP228" s="61"/>
      <c r="AQ228" s="61"/>
      <c r="AR228" s="855"/>
      <c r="AS228" s="142" t="s">
        <v>161</v>
      </c>
      <c r="AT228" s="138"/>
      <c r="AU228" s="143"/>
      <c r="AV228" s="143" t="s">
        <v>155</v>
      </c>
      <c r="AW228" s="147" t="s">
        <v>162</v>
      </c>
      <c r="AX228" s="19"/>
      <c r="AY228" s="19"/>
      <c r="AZ228" s="1068">
        <v>200</v>
      </c>
      <c r="BA228" s="1069"/>
      <c r="BB228" s="1282" t="str">
        <f t="shared" si="64"/>
        <v/>
      </c>
      <c r="BC228" s="1283" t="str" cm="1">
        <f t="array" ref="BC228">IF(BJ228="","",IFERROR(_xlfn.TEXTJOIN(" • ",TRUE,_xlfn.UNIQUE(_xlfn._xlws.FILTER("⚠ "&amp;BQ29:BQ489,(BO29:BO489&lt;&gt;"")*ISNUMBER(SEARCH(" "&amp;BO29:BO489&amp;" "," "&amp;BJ228&amp;" "))))),""))</f>
        <v/>
      </c>
      <c r="BD228" s="1070" t="str">
        <f t="shared" si="71"/>
        <v>tamari</v>
      </c>
      <c r="BE228" s="1070" t="str">
        <f t="shared" si="72"/>
        <v>⚠ Soja</v>
      </c>
      <c r="BF228" s="1070" t="str">
        <f t="shared" si="73"/>
        <v/>
      </c>
      <c r="BG228" s="1070" t="str">
        <f t="shared" si="65"/>
        <v/>
      </c>
      <c r="BH228" s="1070" t="str">
        <f t="shared" si="66"/>
        <v/>
      </c>
      <c r="BI228" s="1070" t="str">
        <f t="shared" si="74"/>
        <v/>
      </c>
      <c r="BJ228" s="1070" t="str">
        <f t="shared" si="67"/>
        <v/>
      </c>
      <c r="BK228" s="1070" t="str">
        <f t="shared" si="75"/>
        <v>tamari</v>
      </c>
      <c r="BL228" s="1070" t="str">
        <f t="shared" si="68"/>
        <v>tamari</v>
      </c>
      <c r="BM228" s="1070" t="str">
        <f t="shared" si="69"/>
        <v>tamari</v>
      </c>
      <c r="BN228" s="1071" t="s">
        <v>1104</v>
      </c>
      <c r="BO228" s="1072" t="str">
        <f t="shared" si="70"/>
        <v>tamari</v>
      </c>
      <c r="BP228" s="1073" t="s">
        <v>744</v>
      </c>
      <c r="BQ228" s="1074" t="s">
        <v>608</v>
      </c>
      <c r="BR228" s="782" t="s">
        <v>687</v>
      </c>
      <c r="BZ228" s="1014"/>
      <c r="CA228" s="1014"/>
      <c r="CB228" s="1014"/>
      <c r="CC228" s="1014"/>
      <c r="CD228" s="1014"/>
      <c r="CE228" s="9">
        <v>1</v>
      </c>
    </row>
    <row r="229" spans="10:83" ht="21" customHeight="1" thickBot="1">
      <c r="J229" s="1838"/>
      <c r="K229" s="1142" t="str">
        <f>IF(TRIM(SUBSTITUTE(R60,CHAR(160),""))="","",R60)</f>
        <v/>
      </c>
      <c r="L229" s="1143" t="str" cm="1">
        <f t="array" ref="L229">IF(ROW()=ROW(L229),K232,INDEX(M229:M242,ROW()-ROW(L229)))</f>
        <v/>
      </c>
      <c r="M229" s="1144" t="str">
        <f>IF(OR(L229="",K231="",K231&lt;=0,N229=""),"",TRIM(MID(L229,LEN(N229)+1+IF(MID(L229,LEN(N229)+1,1)=" ",1,0),99999)))</f>
        <v/>
      </c>
      <c r="N229" s="1143" t="str">
        <f>IF(OR(O229="",O229=0,O229="0"),"",IF(LEN(O229)&lt;=K231,O229,IF(LEN(SUBSTITUTE(P229," ",""))=K231+1,LEFT(O229,K231),LEFT(O229,FIND("§",SUBSTITUTE(P229," ","§",LEN(P229)-LEN(SUBSTITUTE(P229," ",""))))-1))))</f>
        <v/>
      </c>
      <c r="O229" s="1143" t="str">
        <f t="shared" si="63"/>
        <v/>
      </c>
      <c r="P229" s="1143" t="str">
        <f>IF(OR(O229="",O229=0,O229="0"),"",LEFT(O229,K231+1))</f>
        <v/>
      </c>
      <c r="Q229" s="1143"/>
      <c r="R229" s="1186"/>
      <c r="S229" s="1147" t="str">
        <f>IF(LEN(TRIM(T229))&gt;0,MAX(S46:S228)+1,"")</f>
        <v/>
      </c>
      <c r="T229" s="1148"/>
      <c r="U229" s="1186"/>
      <c r="V229" s="1186"/>
      <c r="X229" s="742"/>
      <c r="Y229" s="742"/>
      <c r="Z229" s="742"/>
      <c r="AA229" s="742"/>
      <c r="AB229" s="742"/>
      <c r="AC229" s="742"/>
      <c r="AD229" s="742"/>
      <c r="AE229" s="742"/>
      <c r="AF229" s="742"/>
      <c r="AG229" s="787"/>
      <c r="AH229" s="787"/>
      <c r="AI229" s="70" t="str">
        <f>IF(ISBLANK(AJ229),"",LARGE(AI222:AI228,1)+1)</f>
        <v/>
      </c>
      <c r="AJ229" s="61"/>
      <c r="AK229" s="61"/>
      <c r="AL229" s="61"/>
      <c r="AM229" s="61"/>
      <c r="AN229" s="61"/>
      <c r="AO229" s="61"/>
      <c r="AP229" s="61"/>
      <c r="AQ229" s="61"/>
      <c r="AR229" s="855"/>
      <c r="AS229" s="142" t="s">
        <v>163</v>
      </c>
      <c r="AT229" s="148"/>
      <c r="AU229" s="149"/>
      <c r="AV229" s="149" t="s">
        <v>164</v>
      </c>
      <c r="AW229" s="146"/>
      <c r="AX229" s="19"/>
      <c r="AY229" s="19"/>
      <c r="AZ229" s="1068">
        <v>201</v>
      </c>
      <c r="BA229" s="1069"/>
      <c r="BB229" s="1282" t="str">
        <f t="shared" si="64"/>
        <v/>
      </c>
      <c r="BC229" s="1283" t="str" cm="1">
        <f t="array" ref="BC229">IF(BJ229="","",IFERROR(_xlfn.TEXTJOIN(" • ",TRUE,_xlfn.UNIQUE(_xlfn._xlws.FILTER("⚠ "&amp;BQ29:BQ489,(BO29:BO489&lt;&gt;"")*ISNUMBER(SEARCH(" "&amp;BO29:BO489&amp;" "," "&amp;BJ229&amp;" "))))),""))</f>
        <v/>
      </c>
      <c r="BD229" s="1070" t="str">
        <f t="shared" si="71"/>
        <v>tempeh</v>
      </c>
      <c r="BE229" s="1070" t="str">
        <f t="shared" si="72"/>
        <v>⚠ Soja</v>
      </c>
      <c r="BF229" s="1070" t="str">
        <f t="shared" si="73"/>
        <v/>
      </c>
      <c r="BG229" s="1070" t="str">
        <f t="shared" si="65"/>
        <v/>
      </c>
      <c r="BH229" s="1070" t="str">
        <f t="shared" si="66"/>
        <v/>
      </c>
      <c r="BI229" s="1070" t="str">
        <f t="shared" si="74"/>
        <v/>
      </c>
      <c r="BJ229" s="1070" t="str">
        <f t="shared" si="67"/>
        <v/>
      </c>
      <c r="BK229" s="1070" t="str">
        <f t="shared" si="75"/>
        <v>tempeh</v>
      </c>
      <c r="BL229" s="1070" t="str">
        <f t="shared" si="68"/>
        <v>tempeh</v>
      </c>
      <c r="BM229" s="1070" t="str">
        <f t="shared" si="69"/>
        <v>tempeh</v>
      </c>
      <c r="BN229" s="1071" t="s">
        <v>1105</v>
      </c>
      <c r="BO229" s="1072" t="str">
        <f t="shared" si="70"/>
        <v>tempeh</v>
      </c>
      <c r="BP229" s="1073" t="s">
        <v>744</v>
      </c>
      <c r="BQ229" s="1074" t="s">
        <v>608</v>
      </c>
      <c r="BR229" s="782" t="s">
        <v>687</v>
      </c>
      <c r="BZ229" s="1014"/>
      <c r="CA229" s="1014"/>
      <c r="CB229" s="1014"/>
      <c r="CC229" s="1014"/>
      <c r="CD229" s="1014"/>
      <c r="CE229" s="9">
        <v>1</v>
      </c>
    </row>
    <row r="230" spans="10:83" ht="21" customHeight="1" thickTop="1">
      <c r="J230" s="1838"/>
      <c r="K230" s="1151" t="str">
        <f>TRIM(SUBSTITUTE(SUBSTITUTE(SUBSTITUTE(SUBSTITUTE(SUBSTITUTE(SUBSTITUTE(SUBSTITUTE(SUBSTITUTE(SUBSTITUTE(CLEAN(IF(OR(LEFT(K229,1)="-",LEFT(K229,1)="="),MID(K229,2,99999),K229)),"—","-"),"–","-"),CHAR(160)," "),CHAR(9)," "),CHAR(13)," "),CHAR(10)," ")," "," ")," "," ")," "," "))</f>
        <v/>
      </c>
      <c r="L230" s="1143" t="str" cm="1">
        <f t="array" ref="L230">IF(ROW()=ROW(L229),K232,INDEX(M229:M242,ROW()-ROW(L229)))</f>
        <v/>
      </c>
      <c r="M230" s="1144" t="str">
        <f>IF(OR(L230="",K231="",K231&lt;=0,N230=""),"",TRIM(MID(L230,LEN(N230)+1+IF(MID(L230,LEN(N230)+1,1)=" ",1,0),99999)))</f>
        <v/>
      </c>
      <c r="N230" s="1143" t="str">
        <f>IF(OR(O230="",O230=0,O230="0"),"",IF(LEN(O230)&lt;=K231,O230,IF(LEN(SUBSTITUTE(P230," ",""))=K231+1,LEFT(O230,K231),LEFT(O230,FIND("§",SUBSTITUTE(P230," ","§",LEN(P230)-LEN(SUBSTITUTE(P230," ",""))))-1))))</f>
        <v/>
      </c>
      <c r="O230" s="1143" t="str">
        <f t="shared" si="63"/>
        <v/>
      </c>
      <c r="P230" s="1143" t="str">
        <f>IF(OR(O230="",O230=0,O230="0"),"",LEFT(O230,K231+1))</f>
        <v/>
      </c>
      <c r="Q230" s="1143"/>
      <c r="R230" s="1186"/>
      <c r="S230" s="1147" t="str">
        <f>IF(LEN(TRIM(T230))&gt;0,MAX(S46:S229)+1,"")</f>
        <v/>
      </c>
      <c r="T230" s="1148"/>
      <c r="U230" s="1186"/>
      <c r="V230" s="1186"/>
      <c r="X230" s="742"/>
      <c r="Y230" s="742"/>
      <c r="Z230" s="742"/>
      <c r="AA230" s="742"/>
      <c r="AB230" s="742"/>
      <c r="AC230" s="742"/>
      <c r="AD230" s="742"/>
      <c r="AE230" s="742"/>
      <c r="AF230" s="742"/>
      <c r="AG230" s="787"/>
      <c r="AH230" s="787"/>
      <c r="AI230" s="70" t="str">
        <f>IF(ISBLANK(AJ230),"",LARGE(AI222:AI229,1)+1)</f>
        <v/>
      </c>
      <c r="AJ230" s="61"/>
      <c r="AK230" s="61"/>
      <c r="AL230" s="61"/>
      <c r="AM230" s="61"/>
      <c r="AN230" s="61"/>
      <c r="AO230" s="61"/>
      <c r="AP230" s="61"/>
      <c r="AQ230" s="61"/>
      <c r="AR230" s="855"/>
      <c r="AS230" s="150" t="s">
        <v>165</v>
      </c>
      <c r="AT230" s="151" t="str">
        <f>SUM(AT222:AT229) &amp; " / " &amp; (COUNTA(AT222:AT229) * 3)</f>
        <v>4 / 6</v>
      </c>
      <c r="AU230" s="143"/>
      <c r="AV230" s="143" t="s">
        <v>166</v>
      </c>
      <c r="AW230" s="152" t="s">
        <v>167</v>
      </c>
      <c r="AX230" s="19"/>
      <c r="AY230" s="19"/>
      <c r="AZ230" s="1068">
        <v>202</v>
      </c>
      <c r="BA230" s="1069"/>
      <c r="BB230" s="1282" t="str">
        <f t="shared" si="64"/>
        <v/>
      </c>
      <c r="BC230" s="1283" t="str" cm="1">
        <f t="array" ref="BC230">IF(BJ230="","",IFERROR(_xlfn.TEXTJOIN(" • ",TRUE,_xlfn.UNIQUE(_xlfn._xlws.FILTER("⚠ "&amp;BQ29:BQ489,(BO29:BO489&lt;&gt;"")*ISNUMBER(SEARCH(" "&amp;BO29:BO489&amp;" "," "&amp;BJ230&amp;" "))))),""))</f>
        <v/>
      </c>
      <c r="BD230" s="1070" t="str">
        <f t="shared" si="71"/>
        <v>tofu</v>
      </c>
      <c r="BE230" s="1070" t="str">
        <f t="shared" si="72"/>
        <v>⚠ Soja</v>
      </c>
      <c r="BF230" s="1070" t="str">
        <f t="shared" si="73"/>
        <v/>
      </c>
      <c r="BG230" s="1070" t="str">
        <f t="shared" si="65"/>
        <v/>
      </c>
      <c r="BH230" s="1070" t="str">
        <f t="shared" si="66"/>
        <v/>
      </c>
      <c r="BI230" s="1070" t="str">
        <f t="shared" si="74"/>
        <v/>
      </c>
      <c r="BJ230" s="1070" t="str">
        <f t="shared" si="67"/>
        <v/>
      </c>
      <c r="BK230" s="1070" t="str">
        <f t="shared" si="75"/>
        <v>tofu</v>
      </c>
      <c r="BL230" s="1070" t="str">
        <f t="shared" si="68"/>
        <v>tofu</v>
      </c>
      <c r="BM230" s="1070" t="str">
        <f t="shared" si="69"/>
        <v>tofu</v>
      </c>
      <c r="BN230" s="1071" t="s">
        <v>1106</v>
      </c>
      <c r="BO230" s="1072" t="str">
        <f t="shared" si="70"/>
        <v>tofu</v>
      </c>
      <c r="BP230" s="1073" t="s">
        <v>744</v>
      </c>
      <c r="BQ230" s="1074" t="s">
        <v>608</v>
      </c>
      <c r="BR230" s="782" t="s">
        <v>687</v>
      </c>
      <c r="BZ230" s="1014"/>
      <c r="CA230" s="1014"/>
      <c r="CB230" s="1014"/>
      <c r="CC230" s="1014"/>
      <c r="CD230" s="1014"/>
      <c r="CE230" s="9">
        <v>1</v>
      </c>
    </row>
    <row r="231" spans="10:83" ht="21" customHeight="1">
      <c r="J231" s="1838"/>
      <c r="K231" s="1152">
        <f>K44</f>
        <v>120</v>
      </c>
      <c r="L231" s="1143" t="str" cm="1">
        <f t="array" ref="L231">IF(ROW()=ROW(L229),K232,INDEX(M229:M242,ROW()-ROW(L229)))</f>
        <v/>
      </c>
      <c r="M231" s="1144" t="str">
        <f>IF(OR(L231="",K231="",K231&lt;=0,N231=""),"",TRIM(MID(L231,LEN(N231)+1+IF(MID(L231,LEN(N231)+1,1)=" ",1,0),99999)))</f>
        <v/>
      </c>
      <c r="N231" s="1143" t="str">
        <f>IF(OR(O231="",O231=0,O231="0"),"",IF(LEN(O231)&lt;=K231,O231,IF(LEN(SUBSTITUTE(P231," ",""))=K231+1,LEFT(O231,K231),LEFT(O231,FIND("§",SUBSTITUTE(P231," ","§",LEN(P231)-LEN(SUBSTITUTE(P231," ",""))))-1))))</f>
        <v/>
      </c>
      <c r="O231" s="1143" t="str">
        <f t="shared" si="63"/>
        <v/>
      </c>
      <c r="P231" s="1143" t="str">
        <f>IF(OR(O231="",O231=0,O231="0"),"",LEFT(O231,K231+1))</f>
        <v/>
      </c>
      <c r="Q231" s="1143"/>
      <c r="R231" s="1186"/>
      <c r="S231" s="1147" t="str">
        <f>IF(LEN(TRIM(T231))&gt;0,MAX(S46:S230)+1,"")</f>
        <v/>
      </c>
      <c r="T231" s="1148"/>
      <c r="U231" s="1186"/>
      <c r="V231" s="1186"/>
      <c r="X231" s="742"/>
      <c r="Y231" s="742"/>
      <c r="Z231" s="742"/>
      <c r="AA231" s="742"/>
      <c r="AB231" s="742"/>
      <c r="AC231" s="742"/>
      <c r="AD231" s="742"/>
      <c r="AE231" s="742"/>
      <c r="AF231" s="742"/>
      <c r="AG231" s="787"/>
      <c r="AH231" s="787"/>
      <c r="AI231" s="70" t="str">
        <f>IF(ISBLANK(AJ231),"",LARGE(AI222:AI230,1)+1)</f>
        <v/>
      </c>
      <c r="AJ231" s="61"/>
      <c r="AK231" s="61"/>
      <c r="AL231" s="61"/>
      <c r="AM231" s="61"/>
      <c r="AN231" s="61"/>
      <c r="AO231" s="61"/>
      <c r="AP231" s="61"/>
      <c r="AQ231" s="61"/>
      <c r="AR231" s="855"/>
      <c r="AS231" s="153" t="s">
        <v>168</v>
      </c>
      <c r="AT231" s="154" t="str">
        <f>SUM(AT222:AT229) &amp;"/ "&amp;AT232</f>
        <v>4/ 24</v>
      </c>
      <c r="AU231" s="143"/>
      <c r="AV231" s="143" t="s">
        <v>155</v>
      </c>
      <c r="AW231" s="144"/>
      <c r="AX231" s="19"/>
      <c r="AY231" s="19"/>
      <c r="AZ231" s="1068">
        <v>203</v>
      </c>
      <c r="BA231" s="1069"/>
      <c r="BB231" s="1282" t="str">
        <f t="shared" si="64"/>
        <v/>
      </c>
      <c r="BC231" s="1283" t="str" cm="1">
        <f t="array" ref="BC231">IF(BJ231="","",IFERROR(_xlfn.TEXTJOIN(" • ",TRUE,_xlfn.UNIQUE(_xlfn._xlws.FILTER("⚠ "&amp;BQ29:BQ489,(BO29:BO489&lt;&gt;"")*ISNUMBER(SEARCH(" "&amp;BO29:BO489&amp;" "," "&amp;BJ231&amp;" "))))),""))</f>
        <v/>
      </c>
      <c r="BD231" s="1070" t="str">
        <f t="shared" si="71"/>
        <v>anhydride sulfureux</v>
      </c>
      <c r="BE231" s="1070" t="str">
        <f t="shared" si="72"/>
        <v>⚠ Sulfites</v>
      </c>
      <c r="BF231" s="1070" t="str">
        <f t="shared" si="73"/>
        <v/>
      </c>
      <c r="BG231" s="1070" t="str">
        <f t="shared" si="65"/>
        <v/>
      </c>
      <c r="BH231" s="1070" t="str">
        <f t="shared" si="66"/>
        <v/>
      </c>
      <c r="BI231" s="1070" t="str">
        <f t="shared" si="74"/>
        <v/>
      </c>
      <c r="BJ231" s="1070" t="str">
        <f t="shared" si="67"/>
        <v/>
      </c>
      <c r="BK231" s="1070" t="str">
        <f t="shared" si="75"/>
        <v>anhydride sulfureux</v>
      </c>
      <c r="BL231" s="1070" t="str">
        <f t="shared" si="68"/>
        <v>anhydride sulfureux</v>
      </c>
      <c r="BM231" s="1070" t="str">
        <f t="shared" si="69"/>
        <v>anhydride sulfureux</v>
      </c>
      <c r="BN231" s="1071" t="s">
        <v>1107</v>
      </c>
      <c r="BO231" s="1072" t="str">
        <f t="shared" si="70"/>
        <v>anhydride sulfureux</v>
      </c>
      <c r="BP231" s="1073" t="s">
        <v>744</v>
      </c>
      <c r="BQ231" s="1074" t="s">
        <v>610</v>
      </c>
      <c r="BR231" s="783" t="s">
        <v>692</v>
      </c>
      <c r="BZ231" s="1014"/>
      <c r="CA231" s="1014"/>
      <c r="CB231" s="1014"/>
      <c r="CC231" s="1014"/>
      <c r="CD231" s="1014"/>
      <c r="CE231" s="9">
        <v>1</v>
      </c>
    </row>
    <row r="232" spans="10:83" ht="21" customHeight="1" thickBot="1">
      <c r="J232" s="1838"/>
      <c r="K232" s="1151" t="str">
        <f>IF(UPPER(TRIM(K45))="X",K236,K230)</f>
        <v/>
      </c>
      <c r="L232" s="1143" t="str" cm="1">
        <f t="array" ref="L232">IF(ROW()=ROW(L229),K232,INDEX(M229:M242,ROW()-ROW(L229)))</f>
        <v/>
      </c>
      <c r="M232" s="1144" t="str">
        <f>IF(OR(L232="",K231="",K231&lt;=0,N232=""),"",TRIM(MID(L232,LEN(N232)+1+IF(MID(L232,LEN(N232)+1,1)=" ",1,0),99999)))</f>
        <v/>
      </c>
      <c r="N232" s="1143" t="str">
        <f>IF(OR(O232="",O232=0,O232="0"),"",IF(LEN(O232)&lt;=K231,O232,IF(LEN(SUBSTITUTE(P232," ",""))=K231+1,LEFT(O232,K231),LEFT(O232,FIND("§",SUBSTITUTE(P232," ","§",LEN(P232)-LEN(SUBSTITUTE(P232," ",""))))-1))))</f>
        <v/>
      </c>
      <c r="O232" s="1143" t="str">
        <f t="shared" si="63"/>
        <v/>
      </c>
      <c r="P232" s="1143" t="str">
        <f>IF(OR(O232="",O232=0,O232="0"),"",LEFT(O232,K231+1))</f>
        <v/>
      </c>
      <c r="Q232" s="1143"/>
      <c r="R232" s="1186"/>
      <c r="S232" s="1147" t="str">
        <f>IF(LEN(TRIM(T232))&gt;0,MAX(S46:S231)+1,"")</f>
        <v/>
      </c>
      <c r="T232" s="1148"/>
      <c r="U232" s="1186"/>
      <c r="V232" s="1186"/>
      <c r="X232" s="742"/>
      <c r="Y232" s="742"/>
      <c r="Z232" s="742"/>
      <c r="AA232" s="742"/>
      <c r="AB232" s="742"/>
      <c r="AC232" s="742"/>
      <c r="AD232" s="742"/>
      <c r="AE232" s="742"/>
      <c r="AF232" s="742"/>
      <c r="AG232" s="787"/>
      <c r="AH232" s="787"/>
      <c r="AI232" s="70" t="str">
        <f>IF(ISBLANK(AJ232),"",LARGE(AI222:AI231,1)+1)</f>
        <v/>
      </c>
      <c r="AJ232" s="61"/>
      <c r="AK232" s="61"/>
      <c r="AL232" s="61"/>
      <c r="AM232" s="61"/>
      <c r="AN232" s="61"/>
      <c r="AO232" s="61"/>
      <c r="AP232" s="61"/>
      <c r="AQ232" s="61"/>
      <c r="AR232" s="855"/>
      <c r="AS232" s="155" t="s">
        <v>169</v>
      </c>
      <c r="AT232" s="156">
        <v>24</v>
      </c>
      <c r="AU232" s="149"/>
      <c r="AV232" s="149" t="s">
        <v>170</v>
      </c>
      <c r="AW232" s="157"/>
      <c r="AX232" s="19"/>
      <c r="AY232" s="19"/>
      <c r="AZ232" s="1068">
        <v>204</v>
      </c>
      <c r="BA232" s="1069"/>
      <c r="BB232" s="1282" t="str">
        <f t="shared" si="64"/>
        <v/>
      </c>
      <c r="BC232" s="1283" t="str" cm="1">
        <f t="array" ref="BC232">IF(BJ232="","",IFERROR(_xlfn.TEXTJOIN(" • ",TRUE,_xlfn.UNIQUE(_xlfn._xlws.FILTER("⚠ "&amp;BQ29:BQ489,(BO29:BO489&lt;&gt;"")*ISNUMBER(SEARCH(" "&amp;BO29:BO489&amp;" "," "&amp;BJ232&amp;" "))))),""))</f>
        <v/>
      </c>
      <c r="BD232" s="1070" t="str">
        <f t="shared" si="71"/>
        <v>bisulfite</v>
      </c>
      <c r="BE232" s="1070" t="str">
        <f t="shared" si="72"/>
        <v>⚠ Sulfites</v>
      </c>
      <c r="BF232" s="1070" t="str">
        <f t="shared" si="73"/>
        <v/>
      </c>
      <c r="BG232" s="1070" t="str">
        <f t="shared" si="65"/>
        <v/>
      </c>
      <c r="BH232" s="1070" t="str">
        <f t="shared" si="66"/>
        <v/>
      </c>
      <c r="BI232" s="1070" t="str">
        <f t="shared" si="74"/>
        <v/>
      </c>
      <c r="BJ232" s="1070" t="str">
        <f t="shared" si="67"/>
        <v/>
      </c>
      <c r="BK232" s="1070" t="str">
        <f t="shared" si="75"/>
        <v>bisulfite</v>
      </c>
      <c r="BL232" s="1070" t="str">
        <f t="shared" si="68"/>
        <v>bisulfite</v>
      </c>
      <c r="BM232" s="1070" t="str">
        <f t="shared" si="69"/>
        <v>bisulfite</v>
      </c>
      <c r="BN232" s="1071" t="s">
        <v>1108</v>
      </c>
      <c r="BO232" s="1072" t="str">
        <f t="shared" si="70"/>
        <v>bisulfite</v>
      </c>
      <c r="BP232" s="1073" t="s">
        <v>744</v>
      </c>
      <c r="BQ232" s="1074" t="s">
        <v>610</v>
      </c>
      <c r="BR232" s="783" t="s">
        <v>692</v>
      </c>
      <c r="BZ232" s="1014"/>
      <c r="CA232" s="1014"/>
      <c r="CB232" s="1014"/>
      <c r="CC232" s="1014"/>
      <c r="CD232" s="1014"/>
      <c r="CE232" s="9">
        <v>1</v>
      </c>
    </row>
    <row r="233" spans="10:83" ht="21" customHeight="1" thickTop="1">
      <c r="J233" s="1838"/>
      <c r="K233" s="1155" t="str">
        <f>TRIM(SUBSTITUTE(SUBSTITUTE(SUBSTITUTE(SUBSTITUTE(SUBSTITUTE(SUBSTITUTE(SUBSTITUTE(SUBSTITUTE(SUBSTITUTE(SUBSTITUTE(K230,","," "),";"," "),":"," "),"!"," "),"?"," "),"…"," "),"»"," "),"«"," "),"/"," "),"."," "))</f>
        <v/>
      </c>
      <c r="L233" s="1143" t="str" cm="1">
        <f t="array" ref="L233">IF(ROW()=ROW(L229),K232,INDEX(M229:M242,ROW()-ROW(L229)))</f>
        <v/>
      </c>
      <c r="M233" s="1144" t="str">
        <f>IF(OR(L233="",K231="",K231&lt;=0,N233=""),"",TRIM(MID(L233,LEN(N233)+1+IF(MID(L233,LEN(N233)+1,1)=" ",1,0),99999)))</f>
        <v/>
      </c>
      <c r="N233" s="1143" t="str">
        <f>IF(OR(O233="",O233=0,O233="0"),"",IF(LEN(O233)&lt;=K231,O233,IF(LEN(SUBSTITUTE(P233," ",""))=K231+1,LEFT(O233,K231),LEFT(O233,FIND("§",SUBSTITUTE(P233," ","§",LEN(P233)-LEN(SUBSTITUTE(P233," ",""))))-1))))</f>
        <v/>
      </c>
      <c r="O233" s="1143" t="str">
        <f t="shared" si="63"/>
        <v/>
      </c>
      <c r="P233" s="1143" t="str">
        <f>IF(OR(O233="",O233=0,O233="0"),"",LEFT(O233,K231+1))</f>
        <v/>
      </c>
      <c r="Q233" s="1143"/>
      <c r="R233" s="1186"/>
      <c r="S233" s="1147" t="str">
        <f>IF(LEN(TRIM(T233))&gt;0,MAX(S46:S232)+1,"")</f>
        <v/>
      </c>
      <c r="T233" s="1148"/>
      <c r="U233" s="1186"/>
      <c r="V233" s="1186"/>
      <c r="X233" s="742"/>
      <c r="Y233" s="742"/>
      <c r="Z233" s="742"/>
      <c r="AA233" s="742"/>
      <c r="AB233" s="742"/>
      <c r="AC233" s="742"/>
      <c r="AD233" s="742"/>
      <c r="AE233" s="742"/>
      <c r="AF233" s="742"/>
      <c r="AG233" s="787"/>
      <c r="AH233" s="787"/>
      <c r="AI233" s="70" t="str">
        <f>IF(ISBLANK(AJ233),"",LARGE(AI222:AI232,1)+1)</f>
        <v/>
      </c>
      <c r="AJ233" s="61"/>
      <c r="AK233" s="61"/>
      <c r="AL233" s="61"/>
      <c r="AM233" s="61"/>
      <c r="AN233" s="61"/>
      <c r="AO233" s="61"/>
      <c r="AP233" s="61"/>
      <c r="AQ233" s="61"/>
      <c r="AR233" s="856"/>
      <c r="AS233" s="158"/>
      <c r="AT233" s="158"/>
      <c r="AU233" s="136"/>
      <c r="AV233" s="85"/>
      <c r="AW233" s="159" t="s">
        <v>171</v>
      </c>
      <c r="AX233" s="19"/>
      <c r="AY233" s="19"/>
      <c r="AZ233" s="1068">
        <v>205</v>
      </c>
      <c r="BA233" s="1069"/>
      <c r="BB233" s="1282" t="str">
        <f t="shared" si="64"/>
        <v/>
      </c>
      <c r="BC233" s="1283" t="str" cm="1">
        <f t="array" ref="BC233">IF(BJ233="","",IFERROR(_xlfn.TEXTJOIN(" • ",TRUE,_xlfn.UNIQUE(_xlfn._xlws.FILTER("⚠ "&amp;BQ29:BQ489,(BO29:BO489&lt;&gt;"")*ISNUMBER(SEARCH(" "&amp;BO29:BO489&amp;" "," "&amp;BJ233&amp;" "))))),""))</f>
        <v/>
      </c>
      <c r="BD233" s="1070" t="str">
        <f t="shared" si="71"/>
        <v>e220</v>
      </c>
      <c r="BE233" s="1070" t="str">
        <f t="shared" si="72"/>
        <v>⚠ Sulfites</v>
      </c>
      <c r="BF233" s="1070" t="str">
        <f t="shared" si="73"/>
        <v/>
      </c>
      <c r="BG233" s="1070" t="str">
        <f t="shared" si="65"/>
        <v/>
      </c>
      <c r="BH233" s="1070" t="str">
        <f t="shared" si="66"/>
        <v/>
      </c>
      <c r="BI233" s="1070" t="str">
        <f t="shared" si="74"/>
        <v/>
      </c>
      <c r="BJ233" s="1070" t="str">
        <f t="shared" si="67"/>
        <v/>
      </c>
      <c r="BK233" s="1070" t="str">
        <f t="shared" si="75"/>
        <v>e220</v>
      </c>
      <c r="BL233" s="1070" t="str">
        <f t="shared" si="68"/>
        <v>e220</v>
      </c>
      <c r="BM233" s="1070" t="str">
        <f t="shared" si="69"/>
        <v>e220</v>
      </c>
      <c r="BN233" s="1071" t="s">
        <v>1109</v>
      </c>
      <c r="BO233" s="1072" t="str">
        <f t="shared" si="70"/>
        <v>e220</v>
      </c>
      <c r="BP233" s="1073" t="s">
        <v>744</v>
      </c>
      <c r="BQ233" s="1074" t="s">
        <v>610</v>
      </c>
      <c r="BR233" s="783" t="s">
        <v>692</v>
      </c>
      <c r="BZ233" s="1014"/>
      <c r="CA233" s="1014"/>
      <c r="CB233" s="1014"/>
      <c r="CC233" s="1014"/>
      <c r="CD233" s="1014"/>
      <c r="CE233" s="9">
        <v>1</v>
      </c>
    </row>
    <row r="234" spans="10:83" ht="21" customHeight="1">
      <c r="J234" s="1838"/>
      <c r="K234" s="1143" t="str">
        <f>TRIM(SUBSTITUTE(SUBSTITUTE(SUBSTITUTE(SUBSTITUTE(SUBSTITUTE(SUBSTITUTE(SUBSTITUTE(SUBSTITUTE(K233,"("," "),")"," "),CHAR(34)," "),"-"," "),"_"," "),"&lt;"," "),"&gt;"," "),"="," "))</f>
        <v/>
      </c>
      <c r="L234" s="1143" t="str" cm="1">
        <f t="array" ref="L234">IF(ROW()=ROW(L229),K232,INDEX(M229:M242,ROW()-ROW(L229)))</f>
        <v/>
      </c>
      <c r="M234" s="1144" t="str">
        <f>IF(OR(L234="",K231="",K231&lt;=0,N234=""),"",TRIM(MID(L234,LEN(N234)+1+IF(MID(L234,LEN(N234)+1,1)=" ",1,0),99999)))</f>
        <v/>
      </c>
      <c r="N234" s="1143" t="str">
        <f>IF(OR(O234="",O234=0,O234="0"),"",IF(LEN(O234)&lt;=K231,O234,IF(LEN(SUBSTITUTE(P234," ",""))=K231+1,LEFT(O234,K231),LEFT(O234,FIND("§",SUBSTITUTE(P234," ","§",LEN(P234)-LEN(SUBSTITUTE(P234," ",""))))-1))))</f>
        <v/>
      </c>
      <c r="O234" s="1143" t="str">
        <f t="shared" si="63"/>
        <v/>
      </c>
      <c r="P234" s="1143" t="str">
        <f>IF(OR(O234="",O234=0,O234="0"),"",LEFT(O234,K231+1))</f>
        <v/>
      </c>
      <c r="Q234" s="1143"/>
      <c r="R234" s="1186"/>
      <c r="S234" s="1147" t="str">
        <f>IF(LEN(TRIM(T234))&gt;0,MAX(S46:S233)+1,"")</f>
        <v/>
      </c>
      <c r="T234" s="1148"/>
      <c r="U234" s="1186"/>
      <c r="V234" s="1186"/>
      <c r="X234" s="742"/>
      <c r="Y234" s="742"/>
      <c r="Z234" s="742"/>
      <c r="AA234" s="742"/>
      <c r="AB234" s="742"/>
      <c r="AC234" s="742"/>
      <c r="AD234" s="742"/>
      <c r="AE234" s="742"/>
      <c r="AF234" s="742"/>
      <c r="AG234" s="787"/>
      <c r="AH234" s="787"/>
      <c r="AI234" s="70" t="str">
        <f>IF(ISBLANK(AJ234),"",LARGE(AI222:AI233,1)+1)</f>
        <v/>
      </c>
      <c r="AJ234" s="61"/>
      <c r="AK234" s="61"/>
      <c r="AL234" s="61"/>
      <c r="AM234" s="61"/>
      <c r="AN234" s="61"/>
      <c r="AO234" s="61"/>
      <c r="AP234" s="61"/>
      <c r="AQ234" s="61"/>
      <c r="AR234" s="856"/>
      <c r="AS234" s="158"/>
      <c r="AT234" s="160"/>
      <c r="AU234" s="161"/>
      <c r="AV234" s="143" t="s">
        <v>172</v>
      </c>
      <c r="AW234" s="144"/>
      <c r="AX234" s="19"/>
      <c r="AY234" s="19"/>
      <c r="AZ234" s="1068">
        <v>206</v>
      </c>
      <c r="BA234" s="1069"/>
      <c r="BB234" s="1282" t="str">
        <f t="shared" si="64"/>
        <v/>
      </c>
      <c r="BC234" s="1283" t="str" cm="1">
        <f t="array" ref="BC234">IF(BJ234="","",IFERROR(_xlfn.TEXTJOIN(" • ",TRUE,_xlfn.UNIQUE(_xlfn._xlws.FILTER("⚠ "&amp;BQ29:BQ489,(BO29:BO489&lt;&gt;"")*ISNUMBER(SEARCH(" "&amp;BO29:BO489&amp;" "," "&amp;BJ234&amp;" "))))),""))</f>
        <v/>
      </c>
      <c r="BD234" s="1070" t="str">
        <f t="shared" si="71"/>
        <v>e221</v>
      </c>
      <c r="BE234" s="1070" t="str">
        <f t="shared" si="72"/>
        <v>⚠ Sulfites</v>
      </c>
      <c r="BF234" s="1070" t="str">
        <f t="shared" si="73"/>
        <v/>
      </c>
      <c r="BG234" s="1070" t="str">
        <f t="shared" si="65"/>
        <v/>
      </c>
      <c r="BH234" s="1070" t="str">
        <f t="shared" si="66"/>
        <v/>
      </c>
      <c r="BI234" s="1070" t="str">
        <f t="shared" si="74"/>
        <v/>
      </c>
      <c r="BJ234" s="1070" t="str">
        <f t="shared" si="67"/>
        <v/>
      </c>
      <c r="BK234" s="1070" t="str">
        <f t="shared" si="75"/>
        <v>e221</v>
      </c>
      <c r="BL234" s="1070" t="str">
        <f t="shared" si="68"/>
        <v>e221</v>
      </c>
      <c r="BM234" s="1070" t="str">
        <f t="shared" si="69"/>
        <v>e221</v>
      </c>
      <c r="BN234" s="1071" t="s">
        <v>1110</v>
      </c>
      <c r="BO234" s="1072" t="str">
        <f t="shared" si="70"/>
        <v>e221</v>
      </c>
      <c r="BP234" s="1073" t="s">
        <v>744</v>
      </c>
      <c r="BQ234" s="1074" t="s">
        <v>610</v>
      </c>
      <c r="BR234" s="783" t="s">
        <v>692</v>
      </c>
      <c r="BZ234" s="1014"/>
      <c r="CA234" s="1014"/>
      <c r="CB234" s="1014"/>
      <c r="CC234" s="1014"/>
      <c r="CD234" s="1014"/>
      <c r="CE234" s="9">
        <v>1</v>
      </c>
    </row>
    <row r="235" spans="10:83" ht="21" customHeight="1">
      <c r="J235" s="1838"/>
      <c r="K235" s="1151" t="str">
        <f>TRIM(SUBSTITUTE(SUBSTITUTE(SUBSTITUTE(SUBSTITUTE(K234,"►"," "),"▼"," "),"▲"," "),"◄"," "))</f>
        <v/>
      </c>
      <c r="L235" s="1143" t="str" cm="1">
        <f t="array" ref="L235">IF(ROW()=ROW(L229),K232,INDEX(M229:M242,ROW()-ROW(L229)))</f>
        <v/>
      </c>
      <c r="M235" s="1144" t="str">
        <f>IF(OR(L235="",K231="",K231&lt;=0,N235=""),"",TRIM(MID(L235,LEN(N235)+1+IF(MID(L235,LEN(N235)+1,1)=" ",1,0),99999)))</f>
        <v/>
      </c>
      <c r="N235" s="1143" t="str">
        <f>IF(OR(O235="",O235=0,O235="0"),"",IF(LEN(O235)&lt;=K231,O235,IF(LEN(SUBSTITUTE(P235," ",""))=K231+1,LEFT(O235,K231),LEFT(O235,FIND("§",SUBSTITUTE(P235," ","§",LEN(P235)-LEN(SUBSTITUTE(P235," ",""))))-1))))</f>
        <v/>
      </c>
      <c r="O235" s="1143" t="str">
        <f t="shared" si="63"/>
        <v/>
      </c>
      <c r="P235" s="1143" t="str">
        <f>IF(OR(O235="",O235=0,O235="0"),"",LEFT(O235,K231+1))</f>
        <v/>
      </c>
      <c r="Q235" s="1143"/>
      <c r="R235" s="1186"/>
      <c r="S235" s="1147" t="str">
        <f>IF(LEN(TRIM(T235))&gt;0,MAX(S46:S234)+1,"")</f>
        <v/>
      </c>
      <c r="T235" s="1148"/>
      <c r="U235" s="1186"/>
      <c r="V235" s="1186"/>
      <c r="X235" s="742"/>
      <c r="Y235" s="742"/>
      <c r="Z235" s="742"/>
      <c r="AA235" s="742"/>
      <c r="AB235" s="742"/>
      <c r="AC235" s="742"/>
      <c r="AD235" s="742"/>
      <c r="AE235" s="742"/>
      <c r="AF235" s="742"/>
      <c r="AG235" s="787"/>
      <c r="AH235" s="787"/>
      <c r="AI235" s="70" t="str">
        <f>IF(ISBLANK(AJ235),"",LARGE(AI222:AI234,1)+1)</f>
        <v/>
      </c>
      <c r="AJ235" s="61"/>
      <c r="AK235" s="61"/>
      <c r="AL235" s="61"/>
      <c r="AM235" s="61"/>
      <c r="AN235" s="61"/>
      <c r="AO235" s="61"/>
      <c r="AP235" s="61"/>
      <c r="AQ235" s="61"/>
      <c r="AR235" s="857"/>
      <c r="AS235" s="123"/>
      <c r="AT235" s="160"/>
      <c r="AU235" s="161"/>
      <c r="AV235" s="162" t="s">
        <v>173</v>
      </c>
      <c r="AW235" s="144"/>
      <c r="AX235" s="19"/>
      <c r="AY235" s="19"/>
      <c r="AZ235" s="1068">
        <v>207</v>
      </c>
      <c r="BA235" s="1069"/>
      <c r="BB235" s="1282" t="str">
        <f t="shared" si="64"/>
        <v/>
      </c>
      <c r="BC235" s="1283" t="str" cm="1">
        <f t="array" ref="BC235">IF(BJ235="","",IFERROR(_xlfn.TEXTJOIN(" • ",TRUE,_xlfn.UNIQUE(_xlfn._xlws.FILTER("⚠ "&amp;BQ29:BQ489,(BO29:BO489&lt;&gt;"")*ISNUMBER(SEARCH(" "&amp;BO29:BO489&amp;" "," "&amp;BJ235&amp;" "))))),""))</f>
        <v/>
      </c>
      <c r="BD235" s="1070" t="str">
        <f t="shared" si="71"/>
        <v>e222</v>
      </c>
      <c r="BE235" s="1070" t="str">
        <f t="shared" si="72"/>
        <v>⚠ Sulfites</v>
      </c>
      <c r="BF235" s="1070" t="str">
        <f t="shared" si="73"/>
        <v/>
      </c>
      <c r="BG235" s="1070" t="str">
        <f t="shared" si="65"/>
        <v/>
      </c>
      <c r="BH235" s="1070" t="str">
        <f t="shared" si="66"/>
        <v/>
      </c>
      <c r="BI235" s="1070" t="str">
        <f t="shared" si="74"/>
        <v/>
      </c>
      <c r="BJ235" s="1070" t="str">
        <f t="shared" si="67"/>
        <v/>
      </c>
      <c r="BK235" s="1070" t="str">
        <f t="shared" si="75"/>
        <v>e222</v>
      </c>
      <c r="BL235" s="1070" t="str">
        <f t="shared" si="68"/>
        <v>e222</v>
      </c>
      <c r="BM235" s="1070" t="str">
        <f t="shared" si="69"/>
        <v>e222</v>
      </c>
      <c r="BN235" s="1071" t="s">
        <v>1111</v>
      </c>
      <c r="BO235" s="1072" t="str">
        <f t="shared" si="70"/>
        <v>e222</v>
      </c>
      <c r="BP235" s="1073" t="s">
        <v>744</v>
      </c>
      <c r="BQ235" s="1074" t="s">
        <v>610</v>
      </c>
      <c r="BR235" s="783" t="s">
        <v>692</v>
      </c>
      <c r="BZ235" s="1014"/>
      <c r="CA235" s="1014"/>
      <c r="CB235" s="1014"/>
      <c r="CC235" s="1014"/>
      <c r="CD235" s="1014"/>
      <c r="CE235" s="9">
        <v>1</v>
      </c>
    </row>
    <row r="236" spans="10:83" ht="21" customHeight="1">
      <c r="J236" s="1838"/>
      <c r="K236" s="1151" t="str">
        <f>TRIM(SUBSTITUTE(SUBSTITUTE(K235,"“"," "),"”"," "))</f>
        <v/>
      </c>
      <c r="L236" s="1143" t="str" cm="1">
        <f t="array" ref="L236">IF(ROW()=ROW(L229),K232,INDEX(M229:M242,ROW()-ROW(L229)))</f>
        <v/>
      </c>
      <c r="M236" s="1144" t="str">
        <f>IF(OR(L236="",K231="",K231&lt;=0,N236=""),"",TRIM(MID(L236,LEN(N236)+1+IF(MID(L236,LEN(N236)+1,1)=" ",1,0),99999)))</f>
        <v/>
      </c>
      <c r="N236" s="1143" t="str">
        <f>IF(OR(O236="",O236=0,O236="0"),"",IF(LEN(O236)&lt;=K231,O236,IF(LEN(SUBSTITUTE(P236," ",""))=K231+1,LEFT(O236,K231),LEFT(O236,FIND("§",SUBSTITUTE(P236," ","§",LEN(P236)-LEN(SUBSTITUTE(P236," ",""))))-1))))</f>
        <v/>
      </c>
      <c r="O236" s="1143" t="str">
        <f t="shared" si="63"/>
        <v/>
      </c>
      <c r="P236" s="1143" t="str">
        <f>IF(OR(O236="",O236=0,O236="0"),"",LEFT(O236,K231+1))</f>
        <v/>
      </c>
      <c r="Q236" s="1143"/>
      <c r="R236" s="1186"/>
      <c r="S236" s="1147" t="str">
        <f>IF(LEN(TRIM(T236))&gt;0,MAX(S46:S235)+1,"")</f>
        <v/>
      </c>
      <c r="T236" s="1148"/>
      <c r="U236" s="1186"/>
      <c r="V236" s="1186"/>
      <c r="X236" s="742"/>
      <c r="Y236" s="742"/>
      <c r="Z236" s="742"/>
      <c r="AA236" s="742"/>
      <c r="AB236" s="742"/>
      <c r="AC236" s="742"/>
      <c r="AD236" s="742"/>
      <c r="AE236" s="742"/>
      <c r="AF236" s="742"/>
      <c r="AG236" s="787"/>
      <c r="AH236" s="787"/>
      <c r="AI236" s="70" t="str">
        <f>IF(ISBLANK(AJ236),"",LARGE(AI222:AI235,1)+1)</f>
        <v/>
      </c>
      <c r="AJ236" s="61"/>
      <c r="AK236" s="61"/>
      <c r="AL236" s="61"/>
      <c r="AM236" s="61"/>
      <c r="AN236" s="61"/>
      <c r="AO236" s="61"/>
      <c r="AP236" s="61"/>
      <c r="AQ236" s="61"/>
      <c r="AR236" s="857"/>
      <c r="AS236" s="123"/>
      <c r="AT236" s="123"/>
      <c r="AU236" s="163"/>
      <c r="AV236" s="163"/>
      <c r="AW236" s="125"/>
      <c r="AX236" s="19"/>
      <c r="AY236" s="19"/>
      <c r="AZ236" s="1068">
        <v>208</v>
      </c>
      <c r="BA236" s="1069"/>
      <c r="BB236" s="1282" t="str">
        <f t="shared" si="64"/>
        <v/>
      </c>
      <c r="BC236" s="1283" t="str" cm="1">
        <f t="array" ref="BC236">IF(BJ236="","",IFERROR(_xlfn.TEXTJOIN(" • ",TRUE,_xlfn.UNIQUE(_xlfn._xlws.FILTER("⚠ "&amp;BQ29:BQ489,(BO29:BO489&lt;&gt;"")*ISNUMBER(SEARCH(" "&amp;BO29:BO489&amp;" "," "&amp;BJ236&amp;" "))))),""))</f>
        <v/>
      </c>
      <c r="BD236" s="1070" t="str">
        <f t="shared" si="71"/>
        <v>e223</v>
      </c>
      <c r="BE236" s="1070" t="str">
        <f t="shared" si="72"/>
        <v>⚠ Sulfites</v>
      </c>
      <c r="BF236" s="1070" t="str">
        <f t="shared" si="73"/>
        <v/>
      </c>
      <c r="BG236" s="1070" t="str">
        <f t="shared" si="65"/>
        <v/>
      </c>
      <c r="BH236" s="1070" t="str">
        <f t="shared" si="66"/>
        <v/>
      </c>
      <c r="BI236" s="1070" t="str">
        <f t="shared" si="74"/>
        <v/>
      </c>
      <c r="BJ236" s="1070" t="str">
        <f t="shared" si="67"/>
        <v/>
      </c>
      <c r="BK236" s="1070" t="str">
        <f t="shared" si="75"/>
        <v>e223</v>
      </c>
      <c r="BL236" s="1070" t="str">
        <f t="shared" si="68"/>
        <v>e223</v>
      </c>
      <c r="BM236" s="1070" t="str">
        <f t="shared" si="69"/>
        <v>e223</v>
      </c>
      <c r="BN236" s="1071" t="s">
        <v>1112</v>
      </c>
      <c r="BO236" s="1072" t="str">
        <f t="shared" si="70"/>
        <v>e223</v>
      </c>
      <c r="BP236" s="1073" t="s">
        <v>744</v>
      </c>
      <c r="BQ236" s="1074" t="s">
        <v>610</v>
      </c>
      <c r="BR236" s="783" t="s">
        <v>692</v>
      </c>
      <c r="BZ236" s="1014"/>
      <c r="CA236" s="1014"/>
      <c r="CB236" s="1014"/>
      <c r="CC236" s="1014"/>
      <c r="CD236" s="1014"/>
      <c r="CE236" s="9">
        <v>1</v>
      </c>
    </row>
    <row r="237" spans="10:83" ht="21" customHeight="1">
      <c r="J237" s="1838"/>
      <c r="K237" s="1151"/>
      <c r="L237" s="1143" t="str" cm="1">
        <f t="array" ref="L237">IF(ROW()=ROW(L229),K232,INDEX(M229:M242,ROW()-ROW(L229)))</f>
        <v/>
      </c>
      <c r="M237" s="1144" t="str">
        <f>IF(OR(L237="",K231="",K231&lt;=0,N237=""),"",TRIM(MID(L237,LEN(N237)+1+IF(MID(L237,LEN(N237)+1,1)=" ",1,0),99999)))</f>
        <v/>
      </c>
      <c r="N237" s="1143" t="str">
        <f>IF(OR(O237="",O237=0,O237="0"),"",IF(LEN(O237)&lt;=K231,O237,IF(LEN(SUBSTITUTE(P237," ",""))=K231+1,LEFT(O237,K231),LEFT(O237,FIND("§",SUBSTITUTE(P237," ","§",LEN(P237)-LEN(SUBSTITUTE(P237," ",""))))-1))))</f>
        <v/>
      </c>
      <c r="O237" s="1143" t="str">
        <f t="shared" si="63"/>
        <v/>
      </c>
      <c r="P237" s="1143" t="str">
        <f>IF(OR(O237="",O237=0,O237="0"),"",LEFT(O237,K231+1))</f>
        <v/>
      </c>
      <c r="Q237" s="1143"/>
      <c r="R237" s="1186"/>
      <c r="S237" s="1147" t="str">
        <f>IF(LEN(TRIM(T237))&gt;0,MAX(S46:S236)+1,"")</f>
        <v/>
      </c>
      <c r="T237" s="1148"/>
      <c r="U237" s="1186"/>
      <c r="V237" s="1186"/>
      <c r="X237" s="742"/>
      <c r="Y237" s="742"/>
      <c r="Z237" s="742"/>
      <c r="AA237" s="742"/>
      <c r="AB237" s="742"/>
      <c r="AC237" s="742"/>
      <c r="AD237" s="742"/>
      <c r="AE237" s="742"/>
      <c r="AF237" s="742"/>
      <c r="AG237" s="787"/>
      <c r="AH237" s="787"/>
      <c r="AI237" s="70" t="str">
        <f>IF(ISBLANK(AJ237),"",LARGE(AI222:AI236,1)+1)</f>
        <v/>
      </c>
      <c r="AJ237" s="61"/>
      <c r="AK237" s="61"/>
      <c r="AL237" s="61"/>
      <c r="AM237" s="61"/>
      <c r="AN237" s="61"/>
      <c r="AO237" s="61"/>
      <c r="AP237" s="61"/>
      <c r="AQ237" s="61"/>
      <c r="AR237" s="857"/>
      <c r="AS237" s="123"/>
      <c r="AT237" s="123"/>
      <c r="AU237" s="163"/>
      <c r="AV237" s="121" t="s">
        <v>141</v>
      </c>
      <c r="AW237" s="122" t="s">
        <v>141</v>
      </c>
      <c r="AX237" s="19"/>
      <c r="AY237" s="19"/>
      <c r="AZ237" s="1068">
        <v>209</v>
      </c>
      <c r="BA237" s="1069"/>
      <c r="BB237" s="1282" t="str">
        <f t="shared" si="64"/>
        <v/>
      </c>
      <c r="BC237" s="1283" t="str" cm="1">
        <f t="array" ref="BC237">IF(BJ237="","",IFERROR(_xlfn.TEXTJOIN(" • ",TRUE,_xlfn.UNIQUE(_xlfn._xlws.FILTER("⚠ "&amp;BQ29:BQ489,(BO29:BO489&lt;&gt;"")*ISNUMBER(SEARCH(" "&amp;BO29:BO489&amp;" "," "&amp;BJ237&amp;" "))))),""))</f>
        <v/>
      </c>
      <c r="BD237" s="1070" t="str">
        <f t="shared" si="71"/>
        <v>e224</v>
      </c>
      <c r="BE237" s="1070" t="str">
        <f t="shared" si="72"/>
        <v>⚠ Sulfites</v>
      </c>
      <c r="BF237" s="1070" t="str">
        <f t="shared" si="73"/>
        <v/>
      </c>
      <c r="BG237" s="1070" t="str">
        <f t="shared" si="65"/>
        <v/>
      </c>
      <c r="BH237" s="1070" t="str">
        <f t="shared" si="66"/>
        <v/>
      </c>
      <c r="BI237" s="1070" t="str">
        <f t="shared" si="74"/>
        <v/>
      </c>
      <c r="BJ237" s="1070" t="str">
        <f t="shared" si="67"/>
        <v/>
      </c>
      <c r="BK237" s="1070" t="str">
        <f t="shared" si="75"/>
        <v>e224</v>
      </c>
      <c r="BL237" s="1070" t="str">
        <f t="shared" si="68"/>
        <v>e224</v>
      </c>
      <c r="BM237" s="1070" t="str">
        <f t="shared" si="69"/>
        <v>e224</v>
      </c>
      <c r="BN237" s="1071" t="s">
        <v>1113</v>
      </c>
      <c r="BO237" s="1072" t="str">
        <f t="shared" si="70"/>
        <v>e224</v>
      </c>
      <c r="BP237" s="1073" t="s">
        <v>744</v>
      </c>
      <c r="BQ237" s="1074" t="s">
        <v>610</v>
      </c>
      <c r="BR237" s="783" t="s">
        <v>692</v>
      </c>
      <c r="BZ237" s="1014"/>
      <c r="CA237" s="1014"/>
      <c r="CB237" s="1014"/>
      <c r="CC237" s="1014"/>
      <c r="CD237" s="1014"/>
      <c r="CE237" s="9">
        <v>1</v>
      </c>
    </row>
    <row r="238" spans="10:83" ht="21" customHeight="1">
      <c r="J238" s="1838"/>
      <c r="K238" s="1151"/>
      <c r="L238" s="1143" t="str" cm="1">
        <f t="array" ref="L238">IF(ROW()=ROW(L229),K232,INDEX(M229:M242,ROW()-ROW(L229)))</f>
        <v/>
      </c>
      <c r="M238" s="1144" t="str">
        <f>IF(OR(L238="",K231="",K231&lt;=0,N238=""),"",TRIM(MID(L238,LEN(N238)+1+IF(MID(L238,LEN(N238)+1,1)=" ",1,0),99999)))</f>
        <v/>
      </c>
      <c r="N238" s="1143" t="str">
        <f>IF(OR(O238="",O238=0,O238="0"),"",IF(LEN(O238)&lt;=K231,O238,IF(LEN(SUBSTITUTE(P238," ",""))=K231+1,LEFT(O238,K231),LEFT(O238,FIND("§",SUBSTITUTE(P238," ","§",LEN(P238)-LEN(SUBSTITUTE(P238," ",""))))-1))))</f>
        <v/>
      </c>
      <c r="O238" s="1143" t="str">
        <f t="shared" si="63"/>
        <v/>
      </c>
      <c r="P238" s="1143" t="str">
        <f>IF(OR(O238="",O238=0,O238="0"),"",LEFT(O238,K231+1))</f>
        <v/>
      </c>
      <c r="Q238" s="1143"/>
      <c r="R238" s="1186"/>
      <c r="S238" s="1147" t="str">
        <f>IF(LEN(TRIM(T238))&gt;0,MAX(S46:S237)+1,"")</f>
        <v/>
      </c>
      <c r="T238" s="1148"/>
      <c r="U238" s="1186"/>
      <c r="V238" s="1186"/>
      <c r="X238" s="742"/>
      <c r="Y238" s="742"/>
      <c r="Z238" s="742"/>
      <c r="AA238" s="742"/>
      <c r="AB238" s="742"/>
      <c r="AC238" s="742"/>
      <c r="AD238" s="742"/>
      <c r="AE238" s="742"/>
      <c r="AF238" s="742"/>
      <c r="AG238" s="787"/>
      <c r="AH238" s="787"/>
      <c r="AI238" s="70" t="str">
        <f>IF(ISBLANK(AJ238),"",LARGE(AI222:AI237,1)+1)</f>
        <v/>
      </c>
      <c r="AJ238" s="61"/>
      <c r="AK238" s="61"/>
      <c r="AL238" s="61"/>
      <c r="AM238" s="61"/>
      <c r="AN238" s="61"/>
      <c r="AO238" s="61"/>
      <c r="AP238" s="61"/>
      <c r="AQ238" s="61"/>
      <c r="AR238" s="857"/>
      <c r="AS238" s="123"/>
      <c r="AT238" s="123"/>
      <c r="AU238" s="123"/>
      <c r="AV238" s="124"/>
      <c r="AW238" s="125"/>
      <c r="AX238" s="19"/>
      <c r="AY238" s="19"/>
      <c r="AZ238" s="1068">
        <v>210</v>
      </c>
      <c r="BA238" s="1069"/>
      <c r="BB238" s="1282" t="str">
        <f t="shared" si="64"/>
        <v/>
      </c>
      <c r="BC238" s="1283" t="str" cm="1">
        <f t="array" ref="BC238">IF(BJ238="","",IFERROR(_xlfn.TEXTJOIN(" • ",TRUE,_xlfn.UNIQUE(_xlfn._xlws.FILTER("⚠ "&amp;BQ29:BQ489,(BO29:BO489&lt;&gt;"")*ISNUMBER(SEARCH(" "&amp;BO29:BO489&amp;" "," "&amp;BJ238&amp;" "))))),""))</f>
        <v/>
      </c>
      <c r="BD238" s="1070" t="str">
        <f t="shared" si="71"/>
        <v>e225</v>
      </c>
      <c r="BE238" s="1070" t="str">
        <f t="shared" si="72"/>
        <v>⚠ Sulfites</v>
      </c>
      <c r="BF238" s="1070" t="str">
        <f t="shared" si="73"/>
        <v/>
      </c>
      <c r="BG238" s="1070" t="str">
        <f t="shared" si="65"/>
        <v/>
      </c>
      <c r="BH238" s="1070" t="str">
        <f t="shared" si="66"/>
        <v/>
      </c>
      <c r="BI238" s="1070" t="str">
        <f t="shared" si="74"/>
        <v/>
      </c>
      <c r="BJ238" s="1070" t="str">
        <f t="shared" si="67"/>
        <v/>
      </c>
      <c r="BK238" s="1070" t="str">
        <f t="shared" si="75"/>
        <v>e225</v>
      </c>
      <c r="BL238" s="1070" t="str">
        <f t="shared" si="68"/>
        <v>e225</v>
      </c>
      <c r="BM238" s="1070" t="str">
        <f t="shared" si="69"/>
        <v>e225</v>
      </c>
      <c r="BN238" s="1071" t="s">
        <v>1114</v>
      </c>
      <c r="BO238" s="1072" t="str">
        <f t="shared" si="70"/>
        <v>e225</v>
      </c>
      <c r="BP238" s="1073" t="s">
        <v>744</v>
      </c>
      <c r="BQ238" s="1074" t="s">
        <v>610</v>
      </c>
      <c r="BR238" s="783" t="s">
        <v>692</v>
      </c>
      <c r="BZ238" s="1014"/>
      <c r="CA238" s="1014"/>
      <c r="CB238" s="1014"/>
      <c r="CC238" s="1014"/>
      <c r="CD238" s="1014"/>
      <c r="CE238" s="9">
        <v>1</v>
      </c>
    </row>
    <row r="239" spans="10:83" ht="21" customHeight="1">
      <c r="J239" s="1838"/>
      <c r="K239" s="1151"/>
      <c r="L239" s="1143" t="str" cm="1">
        <f t="array" ref="L239">IF(ROW()=ROW(L229),K232,INDEX(M229:M242,ROW()-ROW(L229)))</f>
        <v/>
      </c>
      <c r="M239" s="1144" t="str">
        <f>IF(OR(L239="",K231="",K231&lt;=0,N239=""),"",TRIM(MID(L239,LEN(N239)+1+IF(MID(L239,LEN(N239)+1,1)=" ",1,0),99999)))</f>
        <v/>
      </c>
      <c r="N239" s="1143" t="str">
        <f>IF(OR(O239="",O239=0,O239="0"),"",IF(LEN(O239)&lt;=K231,O239,IF(LEN(SUBSTITUTE(P239," ",""))=K231+1,LEFT(O239,K231),LEFT(O239,FIND("§",SUBSTITUTE(P239," ","§",LEN(P239)-LEN(SUBSTITUTE(P239," ",""))))-1))))</f>
        <v/>
      </c>
      <c r="O239" s="1143" t="str">
        <f t="shared" ref="O239:O302" si="76">IF(OR(L239="",L239=0),"",TRIM(SUBSTITUTE(SUBSTITUTE(L239,CHAR(160)," "),CHAR(10)," ")))</f>
        <v/>
      </c>
      <c r="P239" s="1143" t="str">
        <f>IF(OR(O239="",O239=0,O239="0"),"",LEFT(O239,K231+1))</f>
        <v/>
      </c>
      <c r="Q239" s="1143"/>
      <c r="R239" s="1186"/>
      <c r="S239" s="1147" t="str">
        <f>IF(LEN(TRIM(T239))&gt;0,MAX(S46:S238)+1,"")</f>
        <v/>
      </c>
      <c r="T239" s="1148"/>
      <c r="U239" s="1186"/>
      <c r="V239" s="1186"/>
      <c r="X239" s="742"/>
      <c r="Y239" s="742"/>
      <c r="Z239" s="742"/>
      <c r="AA239" s="742"/>
      <c r="AB239" s="742"/>
      <c r="AC239" s="742"/>
      <c r="AD239" s="742"/>
      <c r="AE239" s="742"/>
      <c r="AF239" s="742"/>
      <c r="AG239" s="787"/>
      <c r="AH239" s="787"/>
      <c r="AI239" s="70"/>
      <c r="AJ239" s="61"/>
      <c r="AK239" s="61"/>
      <c r="AL239" s="61"/>
      <c r="AM239" s="61"/>
      <c r="AN239" s="61"/>
      <c r="AO239" s="61"/>
      <c r="AP239" s="61"/>
      <c r="AQ239" s="61"/>
      <c r="AR239" s="902"/>
      <c r="AS239" s="903"/>
      <c r="AT239" s="903"/>
      <c r="AU239" s="903"/>
      <c r="AV239" s="903"/>
      <c r="AW239" s="904"/>
      <c r="AX239" s="19"/>
      <c r="AY239" s="19"/>
      <c r="AZ239" s="1068">
        <v>211</v>
      </c>
      <c r="BA239" s="1069"/>
      <c r="BB239" s="1282" t="str">
        <f t="shared" si="64"/>
        <v/>
      </c>
      <c r="BC239" s="1283" t="str" cm="1">
        <f t="array" ref="BC239">IF(BJ239="","",IFERROR(_xlfn.TEXTJOIN(" • ",TRUE,_xlfn.UNIQUE(_xlfn._xlws.FILTER("⚠ "&amp;BQ29:BQ489,(BO29:BO489&lt;&gt;"")*ISNUMBER(SEARCH(" "&amp;BO29:BO489&amp;" "," "&amp;BJ239&amp;" "))))),""))</f>
        <v/>
      </c>
      <c r="BD239" s="1070" t="str">
        <f t="shared" si="71"/>
        <v>e226</v>
      </c>
      <c r="BE239" s="1070" t="str">
        <f t="shared" si="72"/>
        <v>⚠ Sulfites</v>
      </c>
      <c r="BF239" s="1070" t="str">
        <f t="shared" si="73"/>
        <v/>
      </c>
      <c r="BG239" s="1070" t="str">
        <f t="shared" si="65"/>
        <v/>
      </c>
      <c r="BH239" s="1070" t="str">
        <f t="shared" si="66"/>
        <v/>
      </c>
      <c r="BI239" s="1070" t="str">
        <f t="shared" si="74"/>
        <v/>
      </c>
      <c r="BJ239" s="1070" t="str">
        <f t="shared" si="67"/>
        <v/>
      </c>
      <c r="BK239" s="1070" t="str">
        <f t="shared" si="75"/>
        <v>e226</v>
      </c>
      <c r="BL239" s="1070" t="str">
        <f t="shared" si="68"/>
        <v>e226</v>
      </c>
      <c r="BM239" s="1070" t="str">
        <f t="shared" si="69"/>
        <v>e226</v>
      </c>
      <c r="BN239" s="1071" t="s">
        <v>1115</v>
      </c>
      <c r="BO239" s="1072" t="str">
        <f t="shared" si="70"/>
        <v>e226</v>
      </c>
      <c r="BP239" s="1073" t="s">
        <v>744</v>
      </c>
      <c r="BQ239" s="1074" t="s">
        <v>610</v>
      </c>
      <c r="BR239" s="783" t="s">
        <v>692</v>
      </c>
      <c r="BZ239" s="1014"/>
      <c r="CA239" s="1014"/>
      <c r="CB239" s="1014"/>
      <c r="CC239" s="1014"/>
      <c r="CD239" s="1014"/>
      <c r="CE239" s="9">
        <v>1</v>
      </c>
    </row>
    <row r="240" spans="10:83" ht="21" customHeight="1">
      <c r="J240" s="1838"/>
      <c r="K240" s="1151"/>
      <c r="L240" s="1143" t="str" cm="1">
        <f t="array" ref="L240">IF(ROW()=ROW(L229),K232,INDEX(M229:M242,ROW()-ROW(L229)))</f>
        <v/>
      </c>
      <c r="M240" s="1144" t="str">
        <f>IF(OR(L240="",K231="",K231&lt;=0,N240=""),"",TRIM(MID(L240,LEN(N240)+1+IF(MID(L240,LEN(N240)+1,1)=" ",1,0),99999)))</f>
        <v/>
      </c>
      <c r="N240" s="1143" t="str">
        <f>IF(OR(O240="",O240=0,O240="0"),"",IF(LEN(O240)&lt;=K231,O240,IF(LEN(SUBSTITUTE(P240," ",""))=K231+1,LEFT(O240,K231),LEFT(O240,FIND("§",SUBSTITUTE(P240," ","§",LEN(P240)-LEN(SUBSTITUTE(P240," ",""))))-1))))</f>
        <v/>
      </c>
      <c r="O240" s="1143" t="str">
        <f t="shared" si="76"/>
        <v/>
      </c>
      <c r="P240" s="1143" t="str">
        <f>IF(OR(O240="",O240=0,O240="0"),"",LEFT(O240,K231+1))</f>
        <v/>
      </c>
      <c r="Q240" s="1143"/>
      <c r="R240" s="1186"/>
      <c r="S240" s="1147" t="str">
        <f>IF(LEN(TRIM(T240))&gt;0,MAX(S46:S239)+1,"")</f>
        <v/>
      </c>
      <c r="T240" s="1148"/>
      <c r="U240" s="1186"/>
      <c r="V240" s="1186"/>
      <c r="X240" s="742"/>
      <c r="Y240" s="742"/>
      <c r="Z240" s="742"/>
      <c r="AA240" s="742"/>
      <c r="AB240" s="742"/>
      <c r="AC240" s="742"/>
      <c r="AD240" s="742"/>
      <c r="AE240" s="742"/>
      <c r="AF240" s="742"/>
      <c r="AG240" s="787"/>
      <c r="AH240" s="787"/>
      <c r="AI240" s="70"/>
      <c r="AJ240" s="61"/>
      <c r="AK240" s="61"/>
      <c r="AL240" s="61"/>
      <c r="AM240" s="61"/>
      <c r="AN240" s="61"/>
      <c r="AO240" s="61"/>
      <c r="AP240" s="61"/>
      <c r="AQ240" s="61"/>
      <c r="AR240" s="61"/>
      <c r="AS240" s="61"/>
      <c r="AT240" s="61"/>
      <c r="AU240" s="61"/>
      <c r="AV240" s="61"/>
      <c r="AW240" s="69"/>
      <c r="AX240" s="19"/>
      <c r="AY240" s="19"/>
      <c r="AZ240" s="1068">
        <v>212</v>
      </c>
      <c r="BA240" s="1069"/>
      <c r="BB240" s="1282" t="str">
        <f t="shared" si="64"/>
        <v/>
      </c>
      <c r="BC240" s="1283" t="str" cm="1">
        <f t="array" ref="BC240">IF(BJ240="","",IFERROR(_xlfn.TEXTJOIN(" • ",TRUE,_xlfn.UNIQUE(_xlfn._xlws.FILTER("⚠ "&amp;BQ29:BQ489,(BO29:BO489&lt;&gt;"")*ISNUMBER(SEARCH(" "&amp;BO29:BO489&amp;" "," "&amp;BJ240&amp;" "))))),""))</f>
        <v/>
      </c>
      <c r="BD240" s="1070" t="str">
        <f t="shared" si="71"/>
        <v>e227</v>
      </c>
      <c r="BE240" s="1070" t="str">
        <f t="shared" si="72"/>
        <v>⚠ Sulfites</v>
      </c>
      <c r="BF240" s="1070" t="str">
        <f t="shared" si="73"/>
        <v/>
      </c>
      <c r="BG240" s="1070" t="str">
        <f t="shared" si="65"/>
        <v/>
      </c>
      <c r="BH240" s="1070" t="str">
        <f t="shared" si="66"/>
        <v/>
      </c>
      <c r="BI240" s="1070" t="str">
        <f t="shared" si="74"/>
        <v/>
      </c>
      <c r="BJ240" s="1070" t="str">
        <f t="shared" si="67"/>
        <v/>
      </c>
      <c r="BK240" s="1070" t="str">
        <f t="shared" si="75"/>
        <v>e227</v>
      </c>
      <c r="BL240" s="1070" t="str">
        <f t="shared" si="68"/>
        <v>e227</v>
      </c>
      <c r="BM240" s="1070" t="str">
        <f t="shared" si="69"/>
        <v>e227</v>
      </c>
      <c r="BN240" s="1071" t="s">
        <v>1116</v>
      </c>
      <c r="BO240" s="1072" t="str">
        <f t="shared" si="70"/>
        <v>e227</v>
      </c>
      <c r="BP240" s="1073" t="s">
        <v>744</v>
      </c>
      <c r="BQ240" s="1074" t="s">
        <v>610</v>
      </c>
      <c r="BR240" s="783" t="s">
        <v>692</v>
      </c>
      <c r="BZ240" s="1014"/>
      <c r="CA240" s="1014"/>
      <c r="CB240" s="1014"/>
      <c r="CC240" s="1014"/>
      <c r="CD240" s="1014"/>
      <c r="CE240" s="9">
        <v>1</v>
      </c>
    </row>
    <row r="241" spans="10:83" ht="21" customHeight="1">
      <c r="J241" s="1838"/>
      <c r="K241" s="1151"/>
      <c r="L241" s="1143" t="str" cm="1">
        <f t="array" ref="L241">IF(ROW()=ROW(L229),K232,INDEX(M229:M242,ROW()-ROW(L229)))</f>
        <v/>
      </c>
      <c r="M241" s="1144" t="str">
        <f>IF(OR(L241="",K231="",K231&lt;=0,N241=""),"",TRIM(MID(L241,LEN(N241)+1+IF(MID(L241,LEN(N241)+1,1)=" ",1,0),99999)))</f>
        <v/>
      </c>
      <c r="N241" s="1143" t="str">
        <f>IF(OR(O241="",O241=0,O241="0"),"",IF(LEN(O241)&lt;=K231,O241,IF(LEN(SUBSTITUTE(P241," ",""))=K231+1,LEFT(O241,K231),LEFT(O241,FIND("§",SUBSTITUTE(P241," ","§",LEN(P241)-LEN(SUBSTITUTE(P241," ",""))))-1))))</f>
        <v/>
      </c>
      <c r="O241" s="1143" t="str">
        <f t="shared" si="76"/>
        <v/>
      </c>
      <c r="P241" s="1143" t="str">
        <f>IF(OR(O241="",O241=0,O241="0"),"",LEFT(O241,K231+1))</f>
        <v/>
      </c>
      <c r="Q241" s="1143"/>
      <c r="R241" s="1186"/>
      <c r="S241" s="1147" t="str">
        <f>IF(LEN(TRIM(T241))&gt;0,MAX(S46:S240)+1,"")</f>
        <v/>
      </c>
      <c r="T241" s="1148"/>
      <c r="U241" s="1186"/>
      <c r="V241" s="1186"/>
      <c r="X241" s="742"/>
      <c r="Y241" s="742"/>
      <c r="Z241" s="742"/>
      <c r="AA241" s="742"/>
      <c r="AB241" s="742"/>
      <c r="AC241" s="742"/>
      <c r="AD241" s="742"/>
      <c r="AE241" s="742"/>
      <c r="AF241" s="742"/>
      <c r="AG241" s="787"/>
      <c r="AH241" s="787"/>
      <c r="AI241" s="90" t="s">
        <v>118</v>
      </c>
      <c r="AJ241" s="91"/>
      <c r="AK241" s="91"/>
      <c r="AL241" s="91"/>
      <c r="AM241" s="91"/>
      <c r="AN241" s="91"/>
      <c r="AO241" s="91"/>
      <c r="AP241" s="91"/>
      <c r="AQ241" s="91"/>
      <c r="AR241" s="91"/>
      <c r="AS241" s="91"/>
      <c r="AT241" s="91"/>
      <c r="AU241" s="91"/>
      <c r="AV241" s="91"/>
      <c r="AW241" s="835" t="s">
        <v>118</v>
      </c>
      <c r="AX241" s="19"/>
      <c r="AY241" s="19"/>
      <c r="AZ241" s="1068">
        <v>213</v>
      </c>
      <c r="BA241" s="1069"/>
      <c r="BB241" s="1282" t="str">
        <f t="shared" si="64"/>
        <v/>
      </c>
      <c r="BC241" s="1283" t="str" cm="1">
        <f t="array" ref="BC241">IF(BJ241="","",IFERROR(_xlfn.TEXTJOIN(" • ",TRUE,_xlfn.UNIQUE(_xlfn._xlws.FILTER("⚠ "&amp;BQ29:BQ489,(BO29:BO489&lt;&gt;"")*ISNUMBER(SEARCH(" "&amp;BO29:BO489&amp;" "," "&amp;BJ241&amp;" "))))),""))</f>
        <v/>
      </c>
      <c r="BD241" s="1070" t="str">
        <f t="shared" si="71"/>
        <v>e228</v>
      </c>
      <c r="BE241" s="1070" t="str">
        <f t="shared" si="72"/>
        <v>⚠ Sulfites</v>
      </c>
      <c r="BF241" s="1070" t="str">
        <f t="shared" si="73"/>
        <v/>
      </c>
      <c r="BG241" s="1070" t="str">
        <f t="shared" si="65"/>
        <v/>
      </c>
      <c r="BH241" s="1070" t="str">
        <f t="shared" si="66"/>
        <v/>
      </c>
      <c r="BI241" s="1070" t="str">
        <f t="shared" si="74"/>
        <v/>
      </c>
      <c r="BJ241" s="1070" t="str">
        <f t="shared" si="67"/>
        <v/>
      </c>
      <c r="BK241" s="1070" t="str">
        <f t="shared" si="75"/>
        <v>e228</v>
      </c>
      <c r="BL241" s="1070" t="str">
        <f t="shared" si="68"/>
        <v>e228</v>
      </c>
      <c r="BM241" s="1070" t="str">
        <f t="shared" si="69"/>
        <v>e228</v>
      </c>
      <c r="BN241" s="1071" t="s">
        <v>1117</v>
      </c>
      <c r="BO241" s="1072" t="str">
        <f t="shared" si="70"/>
        <v>e228</v>
      </c>
      <c r="BP241" s="1073" t="s">
        <v>744</v>
      </c>
      <c r="BQ241" s="1074" t="s">
        <v>610</v>
      </c>
      <c r="BR241" s="783" t="s">
        <v>692</v>
      </c>
      <c r="BZ241" s="1014"/>
      <c r="CA241" s="1014"/>
      <c r="CB241" s="1014"/>
      <c r="CC241" s="1014"/>
      <c r="CD241" s="1014"/>
      <c r="CE241" s="9">
        <v>1</v>
      </c>
    </row>
    <row r="242" spans="10:83" ht="21" customHeight="1">
      <c r="J242" s="1838"/>
      <c r="K242" s="1151"/>
      <c r="L242" s="1143" t="str" cm="1">
        <f t="array" ref="L242">IF(ROW()=ROW(L229),K232,INDEX(M229:M242,ROW()-ROW(L229)))</f>
        <v/>
      </c>
      <c r="M242" s="1144" t="str">
        <f>IF(OR(L242="",K231="",K231&lt;=0,N242=""),"",TRIM(MID(L242,LEN(N242)+1+IF(MID(L242,LEN(N242)+1,1)=" ",1,0),99999)))</f>
        <v/>
      </c>
      <c r="N242" s="1143" t="str">
        <f>IF(OR(O242="",O242=0,O242="0"),"",IF(LEN(O242)&lt;=K231,O242,IF(LEN(SUBSTITUTE(P242," ",""))=K231+1,LEFT(O242,K231),LEFT(O242,FIND("§",SUBSTITUTE(P242," ","§",LEN(P242)-LEN(SUBSTITUTE(P242," ",""))))-1))))</f>
        <v/>
      </c>
      <c r="O242" s="1143" t="str">
        <f t="shared" si="76"/>
        <v/>
      </c>
      <c r="P242" s="1143" t="str">
        <f>IF(OR(O242="",O242=0,O242="0"),"",LEFT(O242,K231+1))</f>
        <v/>
      </c>
      <c r="Q242" s="1143"/>
      <c r="R242" s="1186"/>
      <c r="S242" s="1147" t="str">
        <f>IF(LEN(TRIM(T242))&gt;0,MAX(S46:S241)+1,"")</f>
        <v/>
      </c>
      <c r="T242" s="1148"/>
      <c r="U242" s="1186"/>
      <c r="V242" s="1186"/>
      <c r="X242" s="742"/>
      <c r="Y242" s="742"/>
      <c r="Z242" s="742"/>
      <c r="AA242" s="742"/>
      <c r="AB242" s="742"/>
      <c r="AC242" s="742"/>
      <c r="AD242" s="742"/>
      <c r="AE242" s="742"/>
      <c r="AF242" s="742"/>
      <c r="AG242" s="787"/>
      <c r="AH242" s="787"/>
      <c r="AI242" s="812" t="s">
        <v>593</v>
      </c>
      <c r="AJ242" s="61"/>
      <c r="AK242" s="61"/>
      <c r="AL242" s="61"/>
      <c r="AM242" s="61"/>
      <c r="AN242" s="61"/>
      <c r="AO242" s="61"/>
      <c r="AP242" s="61"/>
      <c r="AQ242" s="61"/>
      <c r="AR242" s="847"/>
      <c r="AS242" s="114"/>
      <c r="AT242" s="126"/>
      <c r="AU242" s="126"/>
      <c r="AV242" s="126"/>
      <c r="AW242" s="127"/>
      <c r="AX242" s="19"/>
      <c r="AY242" s="19"/>
      <c r="AZ242" s="1068">
        <v>214</v>
      </c>
      <c r="BA242" s="1069"/>
      <c r="BB242" s="1282" t="str">
        <f t="shared" si="64"/>
        <v/>
      </c>
      <c r="BC242" s="1283" t="str" cm="1">
        <f t="array" ref="BC242">IF(BJ242="","",IFERROR(_xlfn.TEXTJOIN(" • ",TRUE,_xlfn.UNIQUE(_xlfn._xlws.FILTER("⚠ "&amp;BQ29:BQ489,(BO29:BO489&lt;&gt;"")*ISNUMBER(SEARCH(" "&amp;BO29:BO489&amp;" "," "&amp;BJ242&amp;" "))))),""))</f>
        <v/>
      </c>
      <c r="BD242" s="1070" t="str">
        <f t="shared" si="71"/>
        <v>metabisulfite</v>
      </c>
      <c r="BE242" s="1070" t="str">
        <f t="shared" si="72"/>
        <v>⚠ Sulfites</v>
      </c>
      <c r="BF242" s="1070" t="str">
        <f t="shared" si="73"/>
        <v/>
      </c>
      <c r="BG242" s="1070" t="str">
        <f t="shared" si="65"/>
        <v/>
      </c>
      <c r="BH242" s="1070" t="str">
        <f t="shared" si="66"/>
        <v/>
      </c>
      <c r="BI242" s="1070" t="str">
        <f t="shared" si="74"/>
        <v/>
      </c>
      <c r="BJ242" s="1070" t="str">
        <f t="shared" si="67"/>
        <v/>
      </c>
      <c r="BK242" s="1070" t="str">
        <f t="shared" si="75"/>
        <v>metabisulfite</v>
      </c>
      <c r="BL242" s="1070" t="str">
        <f t="shared" si="68"/>
        <v>metabisulfite</v>
      </c>
      <c r="BM242" s="1070" t="str">
        <f t="shared" si="69"/>
        <v>metabisulfite</v>
      </c>
      <c r="BN242" s="1071" t="s">
        <v>1118</v>
      </c>
      <c r="BO242" s="1072" t="str">
        <f t="shared" si="70"/>
        <v>metabisulfite</v>
      </c>
      <c r="BP242" s="1073" t="s">
        <v>744</v>
      </c>
      <c r="BQ242" s="1074" t="s">
        <v>610</v>
      </c>
      <c r="BR242" s="783" t="s">
        <v>692</v>
      </c>
      <c r="BZ242" s="1014"/>
      <c r="CA242" s="1014"/>
      <c r="CB242" s="1014"/>
      <c r="CC242" s="1014"/>
      <c r="CD242" s="1014"/>
      <c r="CE242" s="9">
        <v>1</v>
      </c>
    </row>
    <row r="243" spans="10:83" ht="21" customHeight="1">
      <c r="J243" s="1838"/>
      <c r="K243" s="1142" t="str">
        <f>IF(TRIM(SUBSTITUTE(R61,CHAR(160),""))="","",R61)</f>
        <v/>
      </c>
      <c r="L243" s="1143" t="str" cm="1">
        <f t="array" ref="L243">IF(ROW()=ROW(L243),K246,INDEX(M243:M256,ROW()-ROW(L243)))</f>
        <v/>
      </c>
      <c r="M243" s="1144" t="str">
        <f>IF(OR(L243="",K245="",K245&lt;=0,N243=""),"",TRIM(MID(L243,LEN(N243)+1+IF(MID(L243,LEN(N243)+1,1)=" ",1,0),99999)))</f>
        <v/>
      </c>
      <c r="N243" s="1143" t="str">
        <f>IF(OR(O243="",O243=0,O243="0"),"",IF(LEN(O243)&lt;=K245,O243,IF(LEN(SUBSTITUTE(P243," ",""))=K245+1,LEFT(O243,K245),LEFT(O243,FIND("§",SUBSTITUTE(P243," ","§",LEN(P243)-LEN(SUBSTITUTE(P243," ",""))))-1))))</f>
        <v/>
      </c>
      <c r="O243" s="1143" t="str">
        <f t="shared" si="76"/>
        <v/>
      </c>
      <c r="P243" s="1143" t="str">
        <f>IF(OR(O243="",O243=0,O243="0"),"",LEFT(O243,K245+1))</f>
        <v/>
      </c>
      <c r="Q243" s="1143"/>
      <c r="R243" s="1186"/>
      <c r="S243" s="1147" t="str">
        <f>IF(LEN(TRIM(T243))&gt;0,MAX(S46:S242)+1,"")</f>
        <v/>
      </c>
      <c r="T243" s="1148"/>
      <c r="U243" s="1186"/>
      <c r="V243" s="1186"/>
      <c r="X243" s="742"/>
      <c r="Y243" s="742"/>
      <c r="Z243" s="742"/>
      <c r="AA243" s="742"/>
      <c r="AB243" s="742"/>
      <c r="AC243" s="742"/>
      <c r="AD243" s="742"/>
      <c r="AE243" s="742"/>
      <c r="AF243" s="742"/>
      <c r="AG243" s="787"/>
      <c r="AH243" s="787"/>
      <c r="AI243" s="84">
        <v>0</v>
      </c>
      <c r="AJ243" s="61"/>
      <c r="AK243" s="61"/>
      <c r="AL243" s="61"/>
      <c r="AM243" s="61"/>
      <c r="AN243" s="61"/>
      <c r="AO243" s="61"/>
      <c r="AP243" s="61"/>
      <c r="AQ243" s="61"/>
      <c r="AR243" s="858" t="s">
        <v>174</v>
      </c>
      <c r="AS243" s="164" t="s">
        <v>175</v>
      </c>
      <c r="AT243" s="165" t="s">
        <v>176</v>
      </c>
      <c r="AU243" s="166" t="s">
        <v>177</v>
      </c>
      <c r="AV243" s="166" t="s">
        <v>178</v>
      </c>
      <c r="AW243" s="167" t="s">
        <v>179</v>
      </c>
      <c r="AX243" s="19"/>
      <c r="AY243" s="19"/>
      <c r="AZ243" s="1068">
        <v>215</v>
      </c>
      <c r="BA243" s="1069"/>
      <c r="BB243" s="1282" t="str">
        <f t="shared" si="64"/>
        <v/>
      </c>
      <c r="BC243" s="1283" t="str" cm="1">
        <f t="array" ref="BC243">IF(BJ243="","",IFERROR(_xlfn.TEXTJOIN(" • ",TRUE,_xlfn.UNIQUE(_xlfn._xlws.FILTER("⚠ "&amp;BQ29:BQ489,(BO29:BO489&lt;&gt;"")*ISNUMBER(SEARCH(" "&amp;BO29:BO489&amp;" "," "&amp;BJ243&amp;" "))))),""))</f>
        <v/>
      </c>
      <c r="BD243" s="1070" t="str">
        <f t="shared" si="71"/>
        <v>sulfites</v>
      </c>
      <c r="BE243" s="1070" t="str">
        <f t="shared" si="72"/>
        <v>⚠ Sulfites</v>
      </c>
      <c r="BF243" s="1070" t="str">
        <f t="shared" si="73"/>
        <v/>
      </c>
      <c r="BG243" s="1070" t="str">
        <f t="shared" si="65"/>
        <v/>
      </c>
      <c r="BH243" s="1070" t="str">
        <f t="shared" si="66"/>
        <v/>
      </c>
      <c r="BI243" s="1070" t="str">
        <f t="shared" si="74"/>
        <v/>
      </c>
      <c r="BJ243" s="1070" t="str">
        <f t="shared" si="67"/>
        <v/>
      </c>
      <c r="BK243" s="1070" t="str">
        <f t="shared" si="75"/>
        <v>sulfites</v>
      </c>
      <c r="BL243" s="1070" t="str">
        <f t="shared" si="68"/>
        <v>sulfites</v>
      </c>
      <c r="BM243" s="1070" t="str">
        <f t="shared" si="69"/>
        <v>sulfites</v>
      </c>
      <c r="BN243" s="1071" t="s">
        <v>1119</v>
      </c>
      <c r="BO243" s="1072" t="str">
        <f t="shared" si="70"/>
        <v>sulfites</v>
      </c>
      <c r="BP243" s="1073" t="s">
        <v>744</v>
      </c>
      <c r="BQ243" s="1074" t="s">
        <v>610</v>
      </c>
      <c r="BR243" s="783" t="s">
        <v>692</v>
      </c>
      <c r="BZ243" s="1014"/>
      <c r="CA243" s="1014"/>
      <c r="CB243" s="1014"/>
      <c r="CC243" s="1014"/>
      <c r="CD243" s="1014"/>
      <c r="CE243" s="9">
        <v>1</v>
      </c>
    </row>
    <row r="244" spans="10:83" ht="21" customHeight="1">
      <c r="J244" s="1838"/>
      <c r="K244" s="1151" t="str">
        <f>TRIM(SUBSTITUTE(SUBSTITUTE(SUBSTITUTE(SUBSTITUTE(SUBSTITUTE(SUBSTITUTE(SUBSTITUTE(SUBSTITUTE(SUBSTITUTE(CLEAN(IF(OR(LEFT(K243,1)="-",LEFT(K243,1)="="),MID(K243,2,99999),K243)),"—","-"),"–","-"),CHAR(160)," "),CHAR(9)," "),CHAR(13)," "),CHAR(10)," ")," "," ")," "," ")," "," "))</f>
        <v/>
      </c>
      <c r="L244" s="1143" t="str" cm="1">
        <f t="array" ref="L244">IF(ROW()=ROW(L243),K246,INDEX(M243:M256,ROW()-ROW(L243)))</f>
        <v/>
      </c>
      <c r="M244" s="1144" t="str">
        <f>IF(OR(L244="",K245="",K245&lt;=0,N244=""),"",TRIM(MID(L244,LEN(N244)+1+IF(MID(L244,LEN(N244)+1,1)=" ",1,0),99999)))</f>
        <v/>
      </c>
      <c r="N244" s="1143" t="str">
        <f>IF(OR(O244="",O244=0,O244="0"),"",IF(LEN(O244)&lt;=K245,O244,IF(LEN(SUBSTITUTE(P244," ",""))=K245+1,LEFT(O244,K245),LEFT(O244,FIND("§",SUBSTITUTE(P244," ","§",LEN(P244)-LEN(SUBSTITUTE(P244," ",""))))-1))))</f>
        <v/>
      </c>
      <c r="O244" s="1143" t="str">
        <f t="shared" si="76"/>
        <v/>
      </c>
      <c r="P244" s="1143" t="str">
        <f>IF(OR(O244="",O244=0,O244="0"),"",LEFT(O244,K245+1))</f>
        <v/>
      </c>
      <c r="Q244" s="1143"/>
      <c r="R244" s="1186"/>
      <c r="S244" s="1147" t="str">
        <f>IF(LEN(TRIM(T244))&gt;0,MAX(S46:S243)+1,"")</f>
        <v/>
      </c>
      <c r="T244" s="1148"/>
      <c r="U244" s="1186"/>
      <c r="V244" s="1186"/>
      <c r="X244" s="742"/>
      <c r="Y244" s="742"/>
      <c r="Z244" s="742"/>
      <c r="AA244" s="742"/>
      <c r="AB244" s="742"/>
      <c r="AC244" s="742"/>
      <c r="AD244" s="742"/>
      <c r="AE244" s="742"/>
      <c r="AF244" s="357"/>
      <c r="AG244" s="787"/>
      <c r="AH244" s="787"/>
      <c r="AI244" s="70" t="str">
        <f>IF(ISBLANK(AJ244),"",LARGE(AI243:AI243,1)+1)</f>
        <v/>
      </c>
      <c r="AJ244" s="61"/>
      <c r="AK244" s="61"/>
      <c r="AL244" s="61"/>
      <c r="AM244" s="61"/>
      <c r="AN244" s="61"/>
      <c r="AO244" s="61"/>
      <c r="AP244" s="61"/>
      <c r="AQ244" s="61"/>
      <c r="AR244" s="859" t="s">
        <v>180</v>
      </c>
      <c r="AS244" s="168">
        <v>2.4305555555555556E-2</v>
      </c>
      <c r="AT244" s="169">
        <v>100</v>
      </c>
      <c r="AU244" s="170">
        <v>0.6</v>
      </c>
      <c r="AV244" s="171" t="s">
        <v>181</v>
      </c>
      <c r="AW244" s="172" t="s">
        <v>182</v>
      </c>
      <c r="AX244" s="19"/>
      <c r="AY244" s="19"/>
      <c r="AZ244" s="1068">
        <v>216</v>
      </c>
      <c r="BA244" s="1069"/>
      <c r="BB244" s="1282" t="str">
        <f t="shared" si="64"/>
        <v/>
      </c>
      <c r="BC244" s="1283" t="str" cm="1">
        <f t="array" ref="BC244">IF(BJ244="","",IFERROR(_xlfn.TEXTJOIN(" • ",TRUE,_xlfn.UNIQUE(_xlfn._xlws.FILTER("⚠ "&amp;BQ29:BQ489,(BO29:BO489&lt;&gt;"")*ISNUMBER(SEARCH(" "&amp;BO29:BO489&amp;" "," "&amp;BJ244&amp;" "))))),""))</f>
        <v/>
      </c>
      <c r="BD244" s="1070" t="str">
        <f t="shared" si="71"/>
        <v>sulfur dioxide</v>
      </c>
      <c r="BE244" s="1070" t="str">
        <f t="shared" si="72"/>
        <v>⚠ Sulfites</v>
      </c>
      <c r="BF244" s="1070" t="str">
        <f t="shared" si="73"/>
        <v/>
      </c>
      <c r="BG244" s="1070" t="str">
        <f t="shared" si="65"/>
        <v/>
      </c>
      <c r="BH244" s="1070" t="str">
        <f t="shared" si="66"/>
        <v/>
      </c>
      <c r="BI244" s="1070" t="str">
        <f t="shared" si="74"/>
        <v/>
      </c>
      <c r="BJ244" s="1070" t="str">
        <f t="shared" si="67"/>
        <v/>
      </c>
      <c r="BK244" s="1070" t="str">
        <f t="shared" si="75"/>
        <v>sulfur dioxide</v>
      </c>
      <c r="BL244" s="1070" t="str">
        <f t="shared" si="68"/>
        <v>sulfur dioxide</v>
      </c>
      <c r="BM244" s="1070" t="str">
        <f t="shared" si="69"/>
        <v>sulfur dioxide</v>
      </c>
      <c r="BN244" s="1071" t="s">
        <v>1120</v>
      </c>
      <c r="BO244" s="1072" t="str">
        <f t="shared" si="70"/>
        <v>sulfur dioxide</v>
      </c>
      <c r="BP244" s="1073" t="s">
        <v>744</v>
      </c>
      <c r="BQ244" s="1074" t="s">
        <v>610</v>
      </c>
      <c r="BR244" s="783" t="s">
        <v>692</v>
      </c>
      <c r="BZ244" s="1014"/>
      <c r="CA244" s="1014"/>
      <c r="CB244" s="1014"/>
      <c r="CC244" s="1014"/>
      <c r="CD244" s="1014"/>
      <c r="CE244" s="9">
        <v>1</v>
      </c>
    </row>
    <row r="245" spans="10:83" ht="21" customHeight="1">
      <c r="J245" s="1838"/>
      <c r="K245" s="1152">
        <f>K44</f>
        <v>120</v>
      </c>
      <c r="L245" s="1143" t="str" cm="1">
        <f t="array" ref="L245">IF(ROW()=ROW(L243),K246,INDEX(M243:M256,ROW()-ROW(L243)))</f>
        <v/>
      </c>
      <c r="M245" s="1144" t="str">
        <f>IF(OR(L245="",K245="",K245&lt;=0,N245=""),"",TRIM(MID(L245,LEN(N245)+1+IF(MID(L245,LEN(N245)+1,1)=" ",1,0),99999)))</f>
        <v/>
      </c>
      <c r="N245" s="1143" t="str">
        <f>IF(OR(O245="",O245=0,O245="0"),"",IF(LEN(O245)&lt;=K245,O245,IF(LEN(SUBSTITUTE(P245," ",""))=K245+1,LEFT(O245,K245),LEFT(O245,FIND("§",SUBSTITUTE(P245," ","§",LEN(P245)-LEN(SUBSTITUTE(P245," ",""))))-1))))</f>
        <v/>
      </c>
      <c r="O245" s="1143" t="str">
        <f t="shared" si="76"/>
        <v/>
      </c>
      <c r="P245" s="1143" t="str">
        <f>IF(OR(O245="",O245=0,O245="0"),"",LEFT(O245,K245+1))</f>
        <v/>
      </c>
      <c r="Q245" s="1143"/>
      <c r="R245" s="1186"/>
      <c r="S245" s="1147" t="str">
        <f>IF(LEN(TRIM(T245))&gt;0,MAX(S46:S244)+1,"")</f>
        <v/>
      </c>
      <c r="T245" s="1148"/>
      <c r="U245" s="1186"/>
      <c r="V245" s="1186"/>
      <c r="X245" s="742"/>
      <c r="Y245" s="742"/>
      <c r="Z245" s="742"/>
      <c r="AA245" s="742"/>
      <c r="AB245" s="742"/>
      <c r="AC245" s="742"/>
      <c r="AD245" s="742"/>
      <c r="AE245" s="742"/>
      <c r="AF245" s="357"/>
      <c r="AG245" s="787"/>
      <c r="AH245" s="787"/>
      <c r="AI245" s="70" t="str">
        <f>IF(ISBLANK(AJ245),"",LARGE(AI243:AI244,1)+1)</f>
        <v/>
      </c>
      <c r="AJ245" s="61"/>
      <c r="AK245" s="61"/>
      <c r="AL245" s="61"/>
      <c r="AM245" s="61"/>
      <c r="AN245" s="61"/>
      <c r="AO245" s="61"/>
      <c r="AP245" s="61"/>
      <c r="AQ245" s="61"/>
      <c r="AR245" s="859" t="s">
        <v>124</v>
      </c>
      <c r="AS245" s="168">
        <v>1.0416666666666666E-2</v>
      </c>
      <c r="AT245" s="169">
        <v>100</v>
      </c>
      <c r="AU245" s="170">
        <v>0.6</v>
      </c>
      <c r="AV245" s="171" t="s">
        <v>183</v>
      </c>
      <c r="AW245" s="172" t="s">
        <v>184</v>
      </c>
      <c r="AX245" s="19"/>
      <c r="AY245" s="19"/>
      <c r="AZ245" s="1068">
        <v>217</v>
      </c>
      <c r="BA245" s="1069"/>
      <c r="BB245" s="1282" t="str">
        <f t="shared" si="64"/>
        <v/>
      </c>
      <c r="BC245" s="1283" t="str" cm="1">
        <f t="array" ref="BC245">IF(BJ245="","",IFERROR(_xlfn.TEXTJOIN(" • ",TRUE,_xlfn.UNIQUE(_xlfn._xlws.FILTER("⚠ "&amp;BQ29:BQ489,(BO29:BO489&lt;&gt;"")*ISNUMBER(SEARCH(" "&amp;BO29:BO489&amp;" "," "&amp;BJ245&amp;" "))))),""))</f>
        <v/>
      </c>
      <c r="BD245" s="1070" t="str">
        <f t="shared" si="71"/>
        <v>sulphite</v>
      </c>
      <c r="BE245" s="1070" t="str">
        <f t="shared" si="72"/>
        <v>⚠ Sulfites</v>
      </c>
      <c r="BF245" s="1070" t="str">
        <f t="shared" si="73"/>
        <v/>
      </c>
      <c r="BG245" s="1070" t="str">
        <f t="shared" si="65"/>
        <v/>
      </c>
      <c r="BH245" s="1070" t="str">
        <f t="shared" si="66"/>
        <v/>
      </c>
      <c r="BI245" s="1070" t="str">
        <f t="shared" si="74"/>
        <v/>
      </c>
      <c r="BJ245" s="1070" t="str">
        <f t="shared" si="67"/>
        <v/>
      </c>
      <c r="BK245" s="1070" t="str">
        <f t="shared" si="75"/>
        <v>sulphite</v>
      </c>
      <c r="BL245" s="1070" t="str">
        <f t="shared" si="68"/>
        <v>sulphite</v>
      </c>
      <c r="BM245" s="1070" t="str">
        <f t="shared" si="69"/>
        <v>sulphite</v>
      </c>
      <c r="BN245" s="1071" t="s">
        <v>1121</v>
      </c>
      <c r="BO245" s="1072" t="str">
        <f t="shared" si="70"/>
        <v>sulphite</v>
      </c>
      <c r="BP245" s="1073" t="s">
        <v>744</v>
      </c>
      <c r="BQ245" s="1074" t="s">
        <v>610</v>
      </c>
      <c r="BR245" s="783" t="s">
        <v>692</v>
      </c>
      <c r="BZ245" s="1014"/>
      <c r="CA245" s="1014"/>
      <c r="CB245" s="1014"/>
      <c r="CC245" s="1014"/>
      <c r="CD245" s="1014"/>
      <c r="CE245" s="9">
        <v>1</v>
      </c>
    </row>
    <row r="246" spans="10:83" ht="21" customHeight="1">
      <c r="J246" s="1838"/>
      <c r="K246" s="1151" t="str">
        <f>IF(UPPER(TRIM(K45))="X",K250,K244)</f>
        <v/>
      </c>
      <c r="L246" s="1143" t="str" cm="1">
        <f t="array" ref="L246">IF(ROW()=ROW(L243),K246,INDEX(M243:M256,ROW()-ROW(L243)))</f>
        <v/>
      </c>
      <c r="M246" s="1144" t="str">
        <f>IF(OR(L246="",K245="",K245&lt;=0,N246=""),"",TRIM(MID(L246,LEN(N246)+1+IF(MID(L246,LEN(N246)+1,1)=" ",1,0),99999)))</f>
        <v/>
      </c>
      <c r="N246" s="1143" t="str">
        <f>IF(OR(O246="",O246=0,O246="0"),"",IF(LEN(O246)&lt;=K245,O246,IF(LEN(SUBSTITUTE(P246," ",""))=K245+1,LEFT(O246,K245),LEFT(O246,FIND("§",SUBSTITUTE(P246," ","§",LEN(P246)-LEN(SUBSTITUTE(P246," ",""))))-1))))</f>
        <v/>
      </c>
      <c r="O246" s="1143" t="str">
        <f t="shared" si="76"/>
        <v/>
      </c>
      <c r="P246" s="1143" t="str">
        <f>IF(OR(O246="",O246=0,O246="0"),"",LEFT(O246,K245+1))</f>
        <v/>
      </c>
      <c r="Q246" s="1143"/>
      <c r="R246" s="1186"/>
      <c r="S246" s="1147" t="str">
        <f>IF(LEN(TRIM(T246))&gt;0,MAX(S46:S245)+1,"")</f>
        <v/>
      </c>
      <c r="T246" s="1148"/>
      <c r="U246" s="1186"/>
      <c r="V246" s="1186"/>
      <c r="X246" s="742"/>
      <c r="Y246" s="742"/>
      <c r="Z246" s="742"/>
      <c r="AA246" s="742"/>
      <c r="AB246" s="742"/>
      <c r="AC246" s="742"/>
      <c r="AD246" s="742"/>
      <c r="AE246" s="742"/>
      <c r="AF246" s="357"/>
      <c r="AG246" s="787"/>
      <c r="AH246" s="787"/>
      <c r="AI246" s="70" t="str">
        <f>IF(ISBLANK(AJ246),"",LARGE(AI243:AI245,1)+1)</f>
        <v/>
      </c>
      <c r="AJ246" s="61"/>
      <c r="AK246" s="61"/>
      <c r="AL246" s="61"/>
      <c r="AM246" s="61"/>
      <c r="AN246" s="61"/>
      <c r="AO246" s="61"/>
      <c r="AP246" s="61"/>
      <c r="AQ246" s="61"/>
      <c r="AR246" s="859" t="s">
        <v>185</v>
      </c>
      <c r="AS246" s="168">
        <v>5.2083333333333301E-2</v>
      </c>
      <c r="AT246" s="169">
        <v>100</v>
      </c>
      <c r="AU246" s="170">
        <v>0.6</v>
      </c>
      <c r="AV246" s="171" t="s">
        <v>181</v>
      </c>
      <c r="AW246" s="172" t="s">
        <v>186</v>
      </c>
      <c r="AX246" s="19"/>
      <c r="AY246" s="19"/>
      <c r="AZ246" s="1068">
        <v>218</v>
      </c>
      <c r="BA246" s="1069"/>
      <c r="BB246" s="1282" t="str">
        <f t="shared" si="64"/>
        <v/>
      </c>
      <c r="BC246" s="1283" t="str" cm="1">
        <f t="array" ref="BC246">IF(BJ246="","",IFERROR(_xlfn.TEXTJOIN(" • ",TRUE,_xlfn.UNIQUE(_xlfn._xlws.FILTER("⚠ "&amp;BQ29:BQ489,(BO29:BO489&lt;&gt;"")*ISNUMBER(SEARCH(" "&amp;BO29:BO489&amp;" "," "&amp;BJ246&amp;" "))))),""))</f>
        <v/>
      </c>
      <c r="BD246" s="1070" t="str">
        <f t="shared" si="71"/>
        <v>sulphites</v>
      </c>
      <c r="BE246" s="1070" t="str">
        <f t="shared" si="72"/>
        <v>⚠ Sulfites</v>
      </c>
      <c r="BF246" s="1070" t="str">
        <f t="shared" si="73"/>
        <v/>
      </c>
      <c r="BG246" s="1070" t="str">
        <f t="shared" si="65"/>
        <v/>
      </c>
      <c r="BH246" s="1070" t="str">
        <f t="shared" si="66"/>
        <v/>
      </c>
      <c r="BI246" s="1070" t="str">
        <f t="shared" si="74"/>
        <v/>
      </c>
      <c r="BJ246" s="1070" t="str">
        <f t="shared" si="67"/>
        <v/>
      </c>
      <c r="BK246" s="1070" t="str">
        <f t="shared" si="75"/>
        <v>sulphites</v>
      </c>
      <c r="BL246" s="1070" t="str">
        <f t="shared" si="68"/>
        <v>sulphites</v>
      </c>
      <c r="BM246" s="1070" t="str">
        <f t="shared" si="69"/>
        <v>sulphites</v>
      </c>
      <c r="BN246" s="1071" t="s">
        <v>1122</v>
      </c>
      <c r="BO246" s="1072" t="str">
        <f t="shared" si="70"/>
        <v>sulphites</v>
      </c>
      <c r="BP246" s="1073" t="s">
        <v>744</v>
      </c>
      <c r="BQ246" s="1074" t="s">
        <v>610</v>
      </c>
      <c r="BR246" s="783" t="s">
        <v>692</v>
      </c>
      <c r="BZ246" s="1014"/>
      <c r="CA246" s="1014"/>
      <c r="CB246" s="1014"/>
      <c r="CC246" s="1014"/>
      <c r="CD246" s="1014"/>
      <c r="CE246" s="9">
        <v>1</v>
      </c>
    </row>
    <row r="247" spans="10:83" ht="21" customHeight="1">
      <c r="J247" s="1838"/>
      <c r="K247" s="1155" t="str">
        <f>TRIM(SUBSTITUTE(SUBSTITUTE(SUBSTITUTE(SUBSTITUTE(SUBSTITUTE(SUBSTITUTE(SUBSTITUTE(SUBSTITUTE(SUBSTITUTE(SUBSTITUTE(K244,","," "),";"," "),":"," "),"!"," "),"?"," "),"…"," "),"»"," "),"«"," "),"/"," "),"."," "))</f>
        <v/>
      </c>
      <c r="L247" s="1143" t="str" cm="1">
        <f t="array" ref="L247">IF(ROW()=ROW(L243),K246,INDEX(M243:M256,ROW()-ROW(L243)))</f>
        <v/>
      </c>
      <c r="M247" s="1144" t="str">
        <f>IF(OR(L247="",K245="",K245&lt;=0,N247=""),"",TRIM(MID(L247,LEN(N247)+1+IF(MID(L247,LEN(N247)+1,1)=" ",1,0),99999)))</f>
        <v/>
      </c>
      <c r="N247" s="1143" t="str">
        <f>IF(OR(O247="",O247=0,O247="0"),"",IF(LEN(O247)&lt;=K245,O247,IF(LEN(SUBSTITUTE(P247," ",""))=K245+1,LEFT(O247,K245),LEFT(O247,FIND("§",SUBSTITUTE(P247," ","§",LEN(P247)-LEN(SUBSTITUTE(P247," ",""))))-1))))</f>
        <v/>
      </c>
      <c r="O247" s="1143" t="str">
        <f t="shared" si="76"/>
        <v/>
      </c>
      <c r="P247" s="1143" t="str">
        <f>IF(OR(O247="",O247=0,O247="0"),"",LEFT(O247,K245+1))</f>
        <v/>
      </c>
      <c r="Q247" s="1143"/>
      <c r="R247" s="1186"/>
      <c r="S247" s="1147" t="str">
        <f>IF(LEN(TRIM(T247))&gt;0,MAX(S46:S246)+1,"")</f>
        <v/>
      </c>
      <c r="T247" s="1148"/>
      <c r="U247" s="1186"/>
      <c r="V247" s="1186"/>
      <c r="X247" s="742"/>
      <c r="Y247" s="742"/>
      <c r="Z247" s="742"/>
      <c r="AA247" s="742"/>
      <c r="AB247" s="742"/>
      <c r="AC247" s="742"/>
      <c r="AD247" s="742"/>
      <c r="AE247" s="742"/>
      <c r="AF247" s="357"/>
      <c r="AG247" s="787"/>
      <c r="AH247" s="787"/>
      <c r="AI247" s="70" t="str">
        <f>IF(ISBLANK(AJ247),"",LARGE(AI243:AI246,1)+1)</f>
        <v/>
      </c>
      <c r="AJ247" s="61"/>
      <c r="AK247" s="61"/>
      <c r="AL247" s="61"/>
      <c r="AM247" s="61"/>
      <c r="AN247" s="61"/>
      <c r="AO247" s="61"/>
      <c r="AP247" s="61"/>
      <c r="AQ247" s="61"/>
      <c r="AR247" s="859" t="s">
        <v>187</v>
      </c>
      <c r="AS247" s="168">
        <v>9.375E-2</v>
      </c>
      <c r="AT247" s="169">
        <v>100</v>
      </c>
      <c r="AU247" s="170">
        <v>0.6</v>
      </c>
      <c r="AV247" s="171" t="s">
        <v>183</v>
      </c>
      <c r="AW247" s="172" t="s">
        <v>188</v>
      </c>
      <c r="AX247" s="19"/>
      <c r="AY247" s="19"/>
      <c r="AZ247" s="1068">
        <v>219</v>
      </c>
      <c r="BA247" s="1069"/>
      <c r="BB247" s="1282" t="str">
        <f t="shared" si="64"/>
        <v/>
      </c>
      <c r="BC247" s="1283" t="str" cm="1">
        <f t="array" ref="BC247">IF(BJ247="","",IFERROR(_xlfn.TEXTJOIN(" • ",TRUE,_xlfn.UNIQUE(_xlfn._xlws.FILTER("⚠ "&amp;BQ29:BQ489,(BO29:BO489&lt;&gt;"")*ISNUMBER(SEARCH(" "&amp;BO29:BO489&amp;" "," "&amp;BJ247&amp;" "))))),""))</f>
        <v/>
      </c>
      <c r="BD247" s="1070" t="str">
        <f t="shared" si="71"/>
        <v/>
      </c>
      <c r="BE247" s="1070" t="str">
        <f t="shared" si="72"/>
        <v/>
      </c>
      <c r="BF247" s="1070" t="str">
        <f t="shared" si="73"/>
        <v/>
      </c>
      <c r="BG247" s="1070" t="str">
        <f t="shared" si="65"/>
        <v/>
      </c>
      <c r="BH247" s="1070" t="str">
        <f t="shared" si="66"/>
        <v/>
      </c>
      <c r="BI247" s="1070" t="str">
        <f t="shared" si="74"/>
        <v/>
      </c>
      <c r="BJ247" s="1070" t="str">
        <f t="shared" si="67"/>
        <v/>
      </c>
      <c r="BK247" s="1070" t="str">
        <f t="shared" si="75"/>
        <v/>
      </c>
      <c r="BL247" s="1070" t="str">
        <f t="shared" si="68"/>
        <v/>
      </c>
      <c r="BM247" s="1070" t="str">
        <f t="shared" si="69"/>
        <v/>
      </c>
      <c r="BN247" s="1071"/>
      <c r="BO247" s="1072" t="str">
        <f t="shared" si="70"/>
        <v/>
      </c>
      <c r="BP247" s="1073" t="s">
        <v>744</v>
      </c>
      <c r="BQ247" s="1074"/>
      <c r="BZ247" s="1014"/>
      <c r="CA247" s="1014"/>
      <c r="CB247" s="1014"/>
      <c r="CC247" s="1014"/>
      <c r="CD247" s="1014"/>
      <c r="CE247" s="9">
        <v>1</v>
      </c>
    </row>
    <row r="248" spans="10:83" ht="21" customHeight="1">
      <c r="J248" s="1838"/>
      <c r="K248" s="1143" t="str">
        <f>TRIM(SUBSTITUTE(SUBSTITUTE(SUBSTITUTE(SUBSTITUTE(SUBSTITUTE(SUBSTITUTE(SUBSTITUTE(SUBSTITUTE(K247,"("," "),")"," "),CHAR(34)," "),"-"," "),"_"," "),"&lt;"," "),"&gt;"," "),"="," "))</f>
        <v/>
      </c>
      <c r="L248" s="1143" t="str" cm="1">
        <f t="array" ref="L248">IF(ROW()=ROW(L243),K246,INDEX(M243:M256,ROW()-ROW(L243)))</f>
        <v/>
      </c>
      <c r="M248" s="1144" t="str">
        <f>IF(OR(L248="",K245="",K245&lt;=0,N248=""),"",TRIM(MID(L248,LEN(N248)+1+IF(MID(L248,LEN(N248)+1,1)=" ",1,0),99999)))</f>
        <v/>
      </c>
      <c r="N248" s="1143" t="str">
        <f>IF(OR(O248="",O248=0,O248="0"),"",IF(LEN(O248)&lt;=K245,O248,IF(LEN(SUBSTITUTE(P248," ",""))=K245+1,LEFT(O248,K245),LEFT(O248,FIND("§",SUBSTITUTE(P248," ","§",LEN(P248)-LEN(SUBSTITUTE(P248," ",""))))-1))))</f>
        <v/>
      </c>
      <c r="O248" s="1143" t="str">
        <f t="shared" si="76"/>
        <v/>
      </c>
      <c r="P248" s="1143" t="str">
        <f>IF(OR(O248="",O248=0,O248="0"),"",LEFT(O248,K245+1))</f>
        <v/>
      </c>
      <c r="Q248" s="1143"/>
      <c r="R248" s="1186"/>
      <c r="S248" s="1147" t="str">
        <f>IF(LEN(TRIM(T248))&gt;0,MAX(S46:S247)+1,"")</f>
        <v/>
      </c>
      <c r="T248" s="1148"/>
      <c r="U248" s="1186"/>
      <c r="V248" s="1186"/>
      <c r="X248" s="742"/>
      <c r="Y248" s="742"/>
      <c r="Z248" s="742"/>
      <c r="AA248" s="742"/>
      <c r="AB248" s="742"/>
      <c r="AC248" s="742"/>
      <c r="AD248" s="742"/>
      <c r="AE248" s="742"/>
      <c r="AF248" s="357"/>
      <c r="AG248" s="787"/>
      <c r="AH248" s="787"/>
      <c r="AI248" s="70" t="str">
        <f>IF(ISBLANK(AJ248),"",LARGE(AI243:AI247,1)+1)</f>
        <v/>
      </c>
      <c r="AJ248" s="61"/>
      <c r="AK248" s="61"/>
      <c r="AL248" s="61"/>
      <c r="AM248" s="61"/>
      <c r="AN248" s="61"/>
      <c r="AO248" s="61"/>
      <c r="AP248" s="61"/>
      <c r="AQ248" s="61"/>
      <c r="AR248" s="860"/>
      <c r="AS248" s="174">
        <f>SUM(AS244:AS247)</f>
        <v>0.18055555555555552</v>
      </c>
      <c r="AT248" s="173"/>
      <c r="AU248" s="173"/>
      <c r="AV248" s="173"/>
      <c r="AW248" s="175"/>
      <c r="AX248" s="19"/>
      <c r="AY248" s="19"/>
      <c r="AZ248" s="1068">
        <v>220</v>
      </c>
      <c r="BA248" s="1069"/>
      <c r="BB248" s="1282" t="str">
        <f t="shared" si="64"/>
        <v/>
      </c>
      <c r="BC248" s="1283" t="str" cm="1">
        <f t="array" ref="BC248">IF(BJ248="","",IFERROR(_xlfn.TEXTJOIN(" • ",TRUE,_xlfn.UNIQUE(_xlfn._xlws.FILTER("⚠ "&amp;BQ29:BQ489,(BO29:BO489&lt;&gt;"")*ISNUMBER(SEARCH(" "&amp;BO29:BO489&amp;" "," "&amp;BJ248&amp;" "))))),""))</f>
        <v/>
      </c>
      <c r="BD248" s="1070" t="str">
        <f t="shared" si="71"/>
        <v/>
      </c>
      <c r="BE248" s="1070" t="str">
        <f t="shared" si="72"/>
        <v/>
      </c>
      <c r="BF248" s="1070" t="str">
        <f t="shared" si="73"/>
        <v/>
      </c>
      <c r="BG248" s="1070" t="str">
        <f t="shared" si="65"/>
        <v/>
      </c>
      <c r="BH248" s="1070" t="str">
        <f t="shared" si="66"/>
        <v/>
      </c>
      <c r="BI248" s="1070" t="str">
        <f t="shared" si="74"/>
        <v/>
      </c>
      <c r="BJ248" s="1070" t="str">
        <f t="shared" si="67"/>
        <v/>
      </c>
      <c r="BK248" s="1070" t="str">
        <f t="shared" si="75"/>
        <v/>
      </c>
      <c r="BL248" s="1070" t="str">
        <f t="shared" si="68"/>
        <v/>
      </c>
      <c r="BM248" s="1070" t="str">
        <f t="shared" si="69"/>
        <v/>
      </c>
      <c r="BN248" s="1071"/>
      <c r="BO248" s="1072" t="str">
        <f t="shared" si="70"/>
        <v/>
      </c>
      <c r="BP248" s="1073" t="s">
        <v>744</v>
      </c>
      <c r="BQ248" s="1074"/>
      <c r="BZ248" s="1014"/>
      <c r="CA248" s="1014"/>
      <c r="CB248" s="1014"/>
      <c r="CC248" s="1014"/>
      <c r="CD248" s="1014"/>
      <c r="CE248" s="9">
        <v>1</v>
      </c>
    </row>
    <row r="249" spans="10:83" ht="21" customHeight="1">
      <c r="J249" s="1838"/>
      <c r="K249" s="1151" t="str">
        <f>TRIM(SUBSTITUTE(SUBSTITUTE(SUBSTITUTE(SUBSTITUTE(K248,"►"," "),"▼"," "),"▲"," "),"◄"," "))</f>
        <v/>
      </c>
      <c r="L249" s="1143" t="str" cm="1">
        <f t="array" ref="L249">IF(ROW()=ROW(L243),K246,INDEX(M243:M256,ROW()-ROW(L243)))</f>
        <v/>
      </c>
      <c r="M249" s="1144" t="str">
        <f>IF(OR(L249="",K245="",K245&lt;=0,N249=""),"",TRIM(MID(L249,LEN(N249)+1+IF(MID(L249,LEN(N249)+1,1)=" ",1,0),99999)))</f>
        <v/>
      </c>
      <c r="N249" s="1143" t="str">
        <f>IF(OR(O249="",O249=0,O249="0"),"",IF(LEN(O249)&lt;=K245,O249,IF(LEN(SUBSTITUTE(P249," ",""))=K245+1,LEFT(O249,K245),LEFT(O249,FIND("§",SUBSTITUTE(P249," ","§",LEN(P249)-LEN(SUBSTITUTE(P249," ",""))))-1))))</f>
        <v/>
      </c>
      <c r="O249" s="1143" t="str">
        <f t="shared" si="76"/>
        <v/>
      </c>
      <c r="P249" s="1143" t="str">
        <f>IF(OR(O249="",O249=0,O249="0"),"",LEFT(O249,K245+1))</f>
        <v/>
      </c>
      <c r="Q249" s="1143"/>
      <c r="R249" s="1186"/>
      <c r="S249" s="1147" t="str">
        <f>IF(LEN(TRIM(T249))&gt;0,MAX(S46:S248)+1,"")</f>
        <v/>
      </c>
      <c r="T249" s="1148"/>
      <c r="U249" s="1186"/>
      <c r="V249" s="1186"/>
      <c r="X249" s="742"/>
      <c r="Y249" s="742"/>
      <c r="Z249" s="742"/>
      <c r="AA249" s="742"/>
      <c r="AB249" s="742"/>
      <c r="AC249" s="742"/>
      <c r="AD249" s="742"/>
      <c r="AE249" s="742"/>
      <c r="AF249" s="357"/>
      <c r="AG249" s="787"/>
      <c r="AH249" s="787"/>
      <c r="AI249" s="70"/>
      <c r="AJ249" s="61"/>
      <c r="AK249" s="61"/>
      <c r="AL249" s="61"/>
      <c r="AM249" s="61"/>
      <c r="AN249" s="61"/>
      <c r="AO249" s="61"/>
      <c r="AP249" s="61"/>
      <c r="AQ249" s="61"/>
      <c r="AR249" s="902"/>
      <c r="AS249" s="903"/>
      <c r="AT249" s="903"/>
      <c r="AU249" s="903"/>
      <c r="AV249" s="903"/>
      <c r="AW249" s="904"/>
      <c r="AX249" s="19"/>
      <c r="AY249" s="19"/>
      <c r="AZ249" s="1068">
        <v>221</v>
      </c>
      <c r="BA249" s="1069"/>
      <c r="BB249" s="1282" t="str">
        <f t="shared" si="64"/>
        <v/>
      </c>
      <c r="BC249" s="1283" t="str" cm="1">
        <f t="array" ref="BC249">IF(BJ249="","",IFERROR(_xlfn.TEXTJOIN(" • ",TRUE,_xlfn.UNIQUE(_xlfn._xlws.FILTER("⚠ "&amp;BQ29:BQ489,(BO29:BO489&lt;&gt;"")*ISNUMBER(SEARCH(" "&amp;BO29:BO489&amp;" "," "&amp;BJ249&amp;" "))))),""))</f>
        <v/>
      </c>
      <c r="BD249" s="1070" t="str">
        <f t="shared" si="71"/>
        <v/>
      </c>
      <c r="BE249" s="1070" t="str">
        <f t="shared" si="72"/>
        <v/>
      </c>
      <c r="BF249" s="1070" t="str">
        <f t="shared" si="73"/>
        <v/>
      </c>
      <c r="BG249" s="1070" t="str">
        <f t="shared" si="65"/>
        <v/>
      </c>
      <c r="BH249" s="1070" t="str">
        <f t="shared" si="66"/>
        <v/>
      </c>
      <c r="BI249" s="1070" t="str">
        <f t="shared" si="74"/>
        <v/>
      </c>
      <c r="BJ249" s="1070" t="str">
        <f t="shared" si="67"/>
        <v/>
      </c>
      <c r="BK249" s="1070" t="str">
        <f t="shared" si="75"/>
        <v/>
      </c>
      <c r="BL249" s="1070" t="str">
        <f t="shared" si="68"/>
        <v/>
      </c>
      <c r="BM249" s="1070" t="str">
        <f t="shared" si="69"/>
        <v/>
      </c>
      <c r="BN249" s="1071"/>
      <c r="BO249" s="1072" t="str">
        <f t="shared" si="70"/>
        <v/>
      </c>
      <c r="BP249" s="1073" t="s">
        <v>744</v>
      </c>
      <c r="BQ249" s="1074"/>
      <c r="BZ249" s="1014"/>
      <c r="CA249" s="1014"/>
      <c r="CB249" s="1014"/>
      <c r="CC249" s="1014"/>
      <c r="CD249" s="1014"/>
      <c r="CE249" s="9">
        <v>1</v>
      </c>
    </row>
    <row r="250" spans="10:83" ht="21" customHeight="1">
      <c r="J250" s="1838"/>
      <c r="K250" s="1151" t="str">
        <f>TRIM(SUBSTITUTE(SUBSTITUTE(K249,"“"," "),"”"," "))</f>
        <v/>
      </c>
      <c r="L250" s="1143" t="str" cm="1">
        <f t="array" ref="L250">IF(ROW()=ROW(L243),K246,INDEX(M243:M256,ROW()-ROW(L243)))</f>
        <v/>
      </c>
      <c r="M250" s="1144" t="str">
        <f>IF(OR(L250="",K245="",K245&lt;=0,N250=""),"",TRIM(MID(L250,LEN(N250)+1+IF(MID(L250,LEN(N250)+1,1)=" ",1,0),99999)))</f>
        <v/>
      </c>
      <c r="N250" s="1143" t="str">
        <f>IF(OR(O250="",O250=0,O250="0"),"",IF(LEN(O250)&lt;=K245,O250,IF(LEN(SUBSTITUTE(P250," ",""))=K245+1,LEFT(O250,K245),LEFT(O250,FIND("§",SUBSTITUTE(P250," ","§",LEN(P250)-LEN(SUBSTITUTE(P250," ",""))))-1))))</f>
        <v/>
      </c>
      <c r="O250" s="1143" t="str">
        <f t="shared" si="76"/>
        <v/>
      </c>
      <c r="P250" s="1143" t="str">
        <f>IF(OR(O250="",O250=0,O250="0"),"",LEFT(O250,K245+1))</f>
        <v/>
      </c>
      <c r="Q250" s="1143"/>
      <c r="R250" s="1186"/>
      <c r="S250" s="1147" t="str">
        <f>IF(LEN(TRIM(T250))&gt;0,MAX(S46:S249)+1,"")</f>
        <v/>
      </c>
      <c r="T250" s="1148"/>
      <c r="U250" s="1186"/>
      <c r="V250" s="1186"/>
      <c r="X250" s="742"/>
      <c r="Y250" s="742"/>
      <c r="Z250" s="742"/>
      <c r="AA250" s="742"/>
      <c r="AB250" s="742"/>
      <c r="AC250" s="742"/>
      <c r="AD250" s="742"/>
      <c r="AE250" s="742"/>
      <c r="AF250" s="742"/>
      <c r="AG250" s="787"/>
      <c r="AH250" s="787"/>
      <c r="AI250" s="70"/>
      <c r="AJ250" s="61"/>
      <c r="AK250" s="61"/>
      <c r="AL250" s="61"/>
      <c r="AM250" s="61"/>
      <c r="AN250" s="61"/>
      <c r="AO250" s="61"/>
      <c r="AP250" s="61"/>
      <c r="AQ250" s="61"/>
      <c r="AR250" s="176"/>
      <c r="AS250" s="176"/>
      <c r="AT250" s="176"/>
      <c r="AU250" s="177"/>
      <c r="AV250" s="177"/>
      <c r="AW250" s="178"/>
      <c r="AX250" s="19"/>
      <c r="AY250" s="19"/>
      <c r="AZ250" s="1068">
        <v>222</v>
      </c>
      <c r="BA250" s="1069"/>
      <c r="BB250" s="1282" t="str">
        <f t="shared" si="64"/>
        <v/>
      </c>
      <c r="BC250" s="1283" t="str" cm="1">
        <f t="array" ref="BC250">IF(BJ250="","",IFERROR(_xlfn.TEXTJOIN(" • ",TRUE,_xlfn.UNIQUE(_xlfn._xlws.FILTER("⚠ "&amp;BQ29:BQ489,(BO29:BO489&lt;&gt;"")*ISNUMBER(SEARCH(" "&amp;BO29:BO489&amp;" "," "&amp;BJ250&amp;" "))))),""))</f>
        <v/>
      </c>
      <c r="BD250" s="1070" t="str">
        <f t="shared" si="71"/>
        <v/>
      </c>
      <c r="BE250" s="1070" t="str">
        <f t="shared" si="72"/>
        <v/>
      </c>
      <c r="BF250" s="1070" t="str">
        <f t="shared" si="73"/>
        <v/>
      </c>
      <c r="BG250" s="1070" t="str">
        <f t="shared" si="65"/>
        <v/>
      </c>
      <c r="BH250" s="1070" t="str">
        <f t="shared" si="66"/>
        <v/>
      </c>
      <c r="BI250" s="1070" t="str">
        <f t="shared" si="74"/>
        <v/>
      </c>
      <c r="BJ250" s="1070" t="str">
        <f t="shared" si="67"/>
        <v/>
      </c>
      <c r="BK250" s="1070" t="str">
        <f t="shared" si="75"/>
        <v/>
      </c>
      <c r="BL250" s="1070" t="str">
        <f t="shared" si="68"/>
        <v/>
      </c>
      <c r="BM250" s="1070" t="str">
        <f t="shared" si="69"/>
        <v/>
      </c>
      <c r="BN250" s="1071"/>
      <c r="BO250" s="1072" t="str">
        <f t="shared" si="70"/>
        <v/>
      </c>
      <c r="BP250" s="1073" t="s">
        <v>744</v>
      </c>
      <c r="BQ250" s="1074"/>
      <c r="BZ250" s="1014"/>
      <c r="CA250" s="1014"/>
      <c r="CB250" s="1014"/>
      <c r="CC250" s="1014"/>
      <c r="CD250" s="1014"/>
      <c r="CE250" s="9">
        <v>1</v>
      </c>
    </row>
    <row r="251" spans="10:83" ht="21" customHeight="1">
      <c r="J251" s="1838"/>
      <c r="K251" s="1151"/>
      <c r="L251" s="1143" t="str" cm="1">
        <f t="array" ref="L251">IF(ROW()=ROW(L243),K246,INDEX(M243:M256,ROW()-ROW(L243)))</f>
        <v/>
      </c>
      <c r="M251" s="1144" t="str">
        <f>IF(OR(L251="",K245="",K245&lt;=0,N251=""),"",TRIM(MID(L251,LEN(N251)+1+IF(MID(L251,LEN(N251)+1,1)=" ",1,0),99999)))</f>
        <v/>
      </c>
      <c r="N251" s="1143" t="str">
        <f>IF(OR(O251="",O251=0,O251="0"),"",IF(LEN(O251)&lt;=K245,O251,IF(LEN(SUBSTITUTE(P251," ",""))=K245+1,LEFT(O251,K245),LEFT(O251,FIND("§",SUBSTITUTE(P251," ","§",LEN(P251)-LEN(SUBSTITUTE(P251," ",""))))-1))))</f>
        <v/>
      </c>
      <c r="O251" s="1143" t="str">
        <f t="shared" si="76"/>
        <v/>
      </c>
      <c r="P251" s="1143" t="str">
        <f>IF(OR(O251="",O251=0,O251="0"),"",LEFT(O251,K245+1))</f>
        <v/>
      </c>
      <c r="Q251" s="1143"/>
      <c r="R251" s="1186"/>
      <c r="S251" s="1147" t="str">
        <f>IF(LEN(TRIM(T251))&gt;0,MAX(S46:S250)+1,"")</f>
        <v/>
      </c>
      <c r="T251" s="1148"/>
      <c r="U251" s="1186"/>
      <c r="V251" s="1186"/>
      <c r="X251" s="742"/>
      <c r="Y251" s="742"/>
      <c r="Z251" s="742"/>
      <c r="AA251" s="742"/>
      <c r="AB251" s="742"/>
      <c r="AC251" s="742"/>
      <c r="AD251" s="742"/>
      <c r="AE251" s="742"/>
      <c r="AF251" s="742"/>
      <c r="AG251" s="787"/>
      <c r="AH251" s="787"/>
      <c r="AI251" s="70" t="str">
        <f>IF(ISBLANK(AJ251),"",LARGE(AI243:AI250,1)+1)</f>
        <v/>
      </c>
      <c r="AJ251" s="61"/>
      <c r="AK251" s="61"/>
      <c r="AL251" s="61"/>
      <c r="AM251" s="61"/>
      <c r="AN251" s="61"/>
      <c r="AO251" s="61"/>
      <c r="AP251" s="61"/>
      <c r="AQ251" s="61"/>
      <c r="AR251" s="133"/>
      <c r="AS251" s="133"/>
      <c r="AT251" s="133"/>
      <c r="AU251" s="134"/>
      <c r="AV251" s="134"/>
      <c r="AW251" s="135"/>
      <c r="AX251" s="19"/>
      <c r="AY251" s="19"/>
      <c r="AZ251" s="1068">
        <v>223</v>
      </c>
      <c r="BA251" s="1069"/>
      <c r="BB251" s="1282" t="str">
        <f t="shared" si="64"/>
        <v/>
      </c>
      <c r="BC251" s="1283" t="str" cm="1">
        <f t="array" ref="BC251">IF(BJ251="","",IFERROR(_xlfn.TEXTJOIN(" • ",TRUE,_xlfn.UNIQUE(_xlfn._xlws.FILTER("⚠ "&amp;BQ29:BQ489,(BO29:BO489&lt;&gt;"")*ISNUMBER(SEARCH(" "&amp;BO29:BO489&amp;" "," "&amp;BJ251&amp;" "))))),""))</f>
        <v/>
      </c>
      <c r="BD251" s="1070" t="str">
        <f t="shared" si="71"/>
        <v/>
      </c>
      <c r="BE251" s="1070" t="str">
        <f t="shared" si="72"/>
        <v/>
      </c>
      <c r="BF251" s="1070" t="str">
        <f t="shared" si="73"/>
        <v/>
      </c>
      <c r="BG251" s="1070" t="str">
        <f t="shared" si="65"/>
        <v/>
      </c>
      <c r="BH251" s="1070" t="str">
        <f t="shared" si="66"/>
        <v/>
      </c>
      <c r="BI251" s="1070" t="str">
        <f t="shared" si="74"/>
        <v/>
      </c>
      <c r="BJ251" s="1070" t="str">
        <f t="shared" si="67"/>
        <v/>
      </c>
      <c r="BK251" s="1070" t="str">
        <f t="shared" si="75"/>
        <v/>
      </c>
      <c r="BL251" s="1070" t="str">
        <f t="shared" si="68"/>
        <v/>
      </c>
      <c r="BM251" s="1070" t="str">
        <f t="shared" si="69"/>
        <v/>
      </c>
      <c r="BN251" s="1071"/>
      <c r="BO251" s="1072" t="str">
        <f t="shared" si="70"/>
        <v/>
      </c>
      <c r="BP251" s="1073" t="s">
        <v>744</v>
      </c>
      <c r="BQ251" s="1074"/>
      <c r="BZ251" s="1014"/>
      <c r="CA251" s="1014"/>
      <c r="CB251" s="1014"/>
      <c r="CC251" s="1014"/>
      <c r="CD251" s="1014"/>
      <c r="CE251" s="9">
        <v>1</v>
      </c>
    </row>
    <row r="252" spans="10:83" ht="21" customHeight="1">
      <c r="J252" s="1838"/>
      <c r="K252" s="1151"/>
      <c r="L252" s="1143" t="str" cm="1">
        <f t="array" ref="L252">IF(ROW()=ROW(L243),K246,INDEX(M243:M256,ROW()-ROW(L243)))</f>
        <v/>
      </c>
      <c r="M252" s="1144" t="str">
        <f>IF(OR(L252="",K245="",K245&lt;=0,N252=""),"",TRIM(MID(L252,LEN(N252)+1+IF(MID(L252,LEN(N252)+1,1)=" ",1,0),99999)))</f>
        <v/>
      </c>
      <c r="N252" s="1143" t="str">
        <f>IF(OR(O252="",O252=0,O252="0"),"",IF(LEN(O252)&lt;=K245,O252,IF(LEN(SUBSTITUTE(P252," ",""))=K245+1,LEFT(O252,K245),LEFT(O252,FIND("§",SUBSTITUTE(P252," ","§",LEN(P252)-LEN(SUBSTITUTE(P252," ",""))))-1))))</f>
        <v/>
      </c>
      <c r="O252" s="1143" t="str">
        <f t="shared" si="76"/>
        <v/>
      </c>
      <c r="P252" s="1143" t="str">
        <f>IF(OR(O252="",O252=0,O252="0"),"",LEFT(O252,K245+1))</f>
        <v/>
      </c>
      <c r="Q252" s="1143"/>
      <c r="R252" s="1186"/>
      <c r="S252" s="1147" t="str">
        <f>IF(LEN(TRIM(T252))&gt;0,MAX(S46:S251)+1,"")</f>
        <v/>
      </c>
      <c r="T252" s="1148"/>
      <c r="U252" s="1186"/>
      <c r="V252" s="1186"/>
      <c r="X252" s="742"/>
      <c r="Y252" s="742"/>
      <c r="Z252" s="742"/>
      <c r="AA252" s="742"/>
      <c r="AB252" s="742"/>
      <c r="AC252" s="742"/>
      <c r="AD252" s="742"/>
      <c r="AE252" s="742"/>
      <c r="AF252" s="742"/>
      <c r="AG252" s="787"/>
      <c r="AH252" s="787"/>
      <c r="AI252" s="70" t="str">
        <f>IF(ISBLANK(AJ252),"",LARGE(AI243:AI251,1)+1)</f>
        <v/>
      </c>
      <c r="AJ252" s="61"/>
      <c r="AK252" s="61"/>
      <c r="AL252" s="61"/>
      <c r="AM252" s="61"/>
      <c r="AN252" s="61"/>
      <c r="AO252" s="61"/>
      <c r="AP252" s="61"/>
      <c r="AQ252" s="61"/>
      <c r="AR252" s="133"/>
      <c r="AS252" s="133"/>
      <c r="AT252" s="133"/>
      <c r="AU252" s="134"/>
      <c r="AV252" s="134"/>
      <c r="AW252" s="135"/>
      <c r="AX252" s="19"/>
      <c r="AY252" s="19"/>
      <c r="AZ252" s="1068">
        <v>224</v>
      </c>
      <c r="BA252" s="1069"/>
      <c r="BB252" s="1282" t="str">
        <f t="shared" si="64"/>
        <v/>
      </c>
      <c r="BC252" s="1283" t="str" cm="1">
        <f t="array" ref="BC252">IF(BJ252="","",IFERROR(_xlfn.TEXTJOIN(" • ",TRUE,_xlfn.UNIQUE(_xlfn._xlws.FILTER("⚠ "&amp;BQ29:BQ489,(BO29:BO489&lt;&gt;"")*ISNUMBER(SEARCH(" "&amp;BO29:BO489&amp;" "," "&amp;BJ252&amp;" "))))),""))</f>
        <v/>
      </c>
      <c r="BD252" s="1070" t="str">
        <f t="shared" si="71"/>
        <v/>
      </c>
      <c r="BE252" s="1070" t="str">
        <f t="shared" si="72"/>
        <v/>
      </c>
      <c r="BF252" s="1070" t="str">
        <f t="shared" si="73"/>
        <v/>
      </c>
      <c r="BG252" s="1070" t="str">
        <f t="shared" si="65"/>
        <v/>
      </c>
      <c r="BH252" s="1070" t="str">
        <f t="shared" si="66"/>
        <v/>
      </c>
      <c r="BI252" s="1070" t="str">
        <f t="shared" si="74"/>
        <v/>
      </c>
      <c r="BJ252" s="1070" t="str">
        <f t="shared" si="67"/>
        <v/>
      </c>
      <c r="BK252" s="1070" t="str">
        <f t="shared" si="75"/>
        <v/>
      </c>
      <c r="BL252" s="1070" t="str">
        <f t="shared" si="68"/>
        <v/>
      </c>
      <c r="BM252" s="1070" t="str">
        <f t="shared" si="69"/>
        <v/>
      </c>
      <c r="BN252" s="1071"/>
      <c r="BO252" s="1072" t="str">
        <f t="shared" si="70"/>
        <v/>
      </c>
      <c r="BP252" s="1073" t="s">
        <v>744</v>
      </c>
      <c r="BQ252" s="1074"/>
      <c r="BZ252" s="1014"/>
      <c r="CA252" s="1014"/>
      <c r="CB252" s="1014"/>
      <c r="CC252" s="1014"/>
      <c r="CD252" s="1014"/>
      <c r="CE252" s="9">
        <v>1</v>
      </c>
    </row>
    <row r="253" spans="10:83" ht="21" customHeight="1">
      <c r="J253" s="1838"/>
      <c r="K253" s="1151"/>
      <c r="L253" s="1143" t="str" cm="1">
        <f t="array" ref="L253">IF(ROW()=ROW(L243),K246,INDEX(M243:M256,ROW()-ROW(L243)))</f>
        <v/>
      </c>
      <c r="M253" s="1144" t="str">
        <f>IF(OR(L253="",K245="",K245&lt;=0,N253=""),"",TRIM(MID(L253,LEN(N253)+1+IF(MID(L253,LEN(N253)+1,1)=" ",1,0),99999)))</f>
        <v/>
      </c>
      <c r="N253" s="1143" t="str">
        <f>IF(OR(O253="",O253=0,O253="0"),"",IF(LEN(O253)&lt;=K245,O253,IF(LEN(SUBSTITUTE(P253," ",""))=K245+1,LEFT(O253,K245),LEFT(O253,FIND("§",SUBSTITUTE(P253," ","§",LEN(P253)-LEN(SUBSTITUTE(P253," ",""))))-1))))</f>
        <v/>
      </c>
      <c r="O253" s="1143" t="str">
        <f t="shared" si="76"/>
        <v/>
      </c>
      <c r="P253" s="1143" t="str">
        <f>IF(OR(O253="",O253=0,O253="0"),"",LEFT(O253,K245+1))</f>
        <v/>
      </c>
      <c r="Q253" s="1143"/>
      <c r="R253" s="1186"/>
      <c r="S253" s="1147" t="str">
        <f>IF(LEN(TRIM(T253))&gt;0,MAX(S46:S252)+1,"")</f>
        <v/>
      </c>
      <c r="T253" s="1148"/>
      <c r="U253" s="1186"/>
      <c r="V253" s="1186"/>
      <c r="X253" s="742"/>
      <c r="Y253" s="742"/>
      <c r="Z253" s="742"/>
      <c r="AA253" s="742"/>
      <c r="AB253" s="742"/>
      <c r="AC253" s="742"/>
      <c r="AD253" s="742"/>
      <c r="AE253" s="742"/>
      <c r="AF253" s="742"/>
      <c r="AG253" s="787"/>
      <c r="AH253" s="787"/>
      <c r="AI253" s="70" t="str">
        <f>IF(ISBLANK(AJ253),"",LARGE(AI243:AI252,1)+1)</f>
        <v/>
      </c>
      <c r="AJ253" s="61"/>
      <c r="AK253" s="61"/>
      <c r="AL253" s="61"/>
      <c r="AM253" s="61"/>
      <c r="AN253" s="61"/>
      <c r="AO253" s="61"/>
      <c r="AP253" s="61"/>
      <c r="AQ253" s="61"/>
      <c r="AR253" s="133"/>
      <c r="AS253" s="133"/>
      <c r="AT253" s="133"/>
      <c r="AU253" s="134"/>
      <c r="AV253" s="134"/>
      <c r="AW253" s="135"/>
      <c r="AX253" s="19"/>
      <c r="AY253" s="19"/>
      <c r="AZ253" s="1068">
        <v>225</v>
      </c>
      <c r="BA253" s="1069"/>
      <c r="BB253" s="1282" t="str">
        <f t="shared" si="64"/>
        <v/>
      </c>
      <c r="BC253" s="1283" t="str" cm="1">
        <f t="array" ref="BC253">IF(BJ253="","",IFERROR(_xlfn.TEXTJOIN(" • ",TRUE,_xlfn.UNIQUE(_xlfn._xlws.FILTER("⚠ "&amp;BQ29:BQ489,(BO29:BO489&lt;&gt;"")*ISNUMBER(SEARCH(" "&amp;BO29:BO489&amp;" "," "&amp;BJ253&amp;" "))))),""))</f>
        <v/>
      </c>
      <c r="BD253" s="1070" t="str">
        <f t="shared" si="71"/>
        <v/>
      </c>
      <c r="BE253" s="1070" t="str">
        <f t="shared" si="72"/>
        <v/>
      </c>
      <c r="BF253" s="1070" t="str">
        <f t="shared" si="73"/>
        <v/>
      </c>
      <c r="BG253" s="1070" t="str">
        <f t="shared" si="65"/>
        <v/>
      </c>
      <c r="BH253" s="1070" t="str">
        <f t="shared" si="66"/>
        <v/>
      </c>
      <c r="BI253" s="1070" t="str">
        <f t="shared" si="74"/>
        <v/>
      </c>
      <c r="BJ253" s="1070" t="str">
        <f t="shared" si="67"/>
        <v/>
      </c>
      <c r="BK253" s="1070" t="str">
        <f t="shared" si="75"/>
        <v/>
      </c>
      <c r="BL253" s="1070" t="str">
        <f t="shared" si="68"/>
        <v/>
      </c>
      <c r="BM253" s="1070" t="str">
        <f t="shared" si="69"/>
        <v/>
      </c>
      <c r="BN253" s="1071"/>
      <c r="BO253" s="1072" t="str">
        <f t="shared" si="70"/>
        <v/>
      </c>
      <c r="BP253" s="1073" t="s">
        <v>744</v>
      </c>
      <c r="BQ253" s="1074"/>
      <c r="BZ253" s="1014"/>
      <c r="CA253" s="1014"/>
      <c r="CB253" s="1014"/>
      <c r="CC253" s="1014"/>
      <c r="CD253" s="1014"/>
      <c r="CE253" s="9">
        <v>1</v>
      </c>
    </row>
    <row r="254" spans="10:83" ht="21" customHeight="1">
      <c r="J254" s="1838"/>
      <c r="K254" s="1151"/>
      <c r="L254" s="1143" t="str" cm="1">
        <f t="array" ref="L254">IF(ROW()=ROW(L243),K246,INDEX(M243:M256,ROW()-ROW(L243)))</f>
        <v/>
      </c>
      <c r="M254" s="1144" t="str">
        <f>IF(OR(L254="",K245="",K245&lt;=0,N254=""),"",TRIM(MID(L254,LEN(N254)+1+IF(MID(L254,LEN(N254)+1,1)=" ",1,0),99999)))</f>
        <v/>
      </c>
      <c r="N254" s="1143" t="str">
        <f>IF(OR(O254="",O254=0,O254="0"),"",IF(LEN(O254)&lt;=K245,O254,IF(LEN(SUBSTITUTE(P254," ",""))=K245+1,LEFT(O254,K245),LEFT(O254,FIND("§",SUBSTITUTE(P254," ","§",LEN(P254)-LEN(SUBSTITUTE(P254," ",""))))-1))))</f>
        <v/>
      </c>
      <c r="O254" s="1143" t="str">
        <f t="shared" si="76"/>
        <v/>
      </c>
      <c r="P254" s="1143" t="str">
        <f>IF(OR(O254="",O254=0,O254="0"),"",LEFT(O254,K245+1))</f>
        <v/>
      </c>
      <c r="Q254" s="1143"/>
      <c r="R254" s="1186"/>
      <c r="S254" s="1147" t="str">
        <f>IF(LEN(TRIM(T254))&gt;0,MAX(S46:S253)+1,"")</f>
        <v/>
      </c>
      <c r="T254" s="1148"/>
      <c r="U254" s="1186"/>
      <c r="V254" s="1186"/>
      <c r="X254" s="742"/>
      <c r="Y254" s="742"/>
      <c r="Z254" s="742"/>
      <c r="AA254" s="742"/>
      <c r="AB254" s="742"/>
      <c r="AC254" s="742"/>
      <c r="AD254" s="742"/>
      <c r="AE254" s="742"/>
      <c r="AF254" s="742"/>
      <c r="AG254" s="787"/>
      <c r="AH254" s="787"/>
      <c r="AI254" s="70" t="str">
        <f>IF(ISBLANK(AJ254),"",LARGE(AI243:AI253,1)+1)</f>
        <v/>
      </c>
      <c r="AJ254" s="61"/>
      <c r="AK254" s="61"/>
      <c r="AL254" s="61"/>
      <c r="AM254" s="61"/>
      <c r="AN254" s="61"/>
      <c r="AO254" s="61"/>
      <c r="AP254" s="61"/>
      <c r="AQ254" s="61"/>
      <c r="AR254" s="133"/>
      <c r="AS254" s="133"/>
      <c r="AT254" s="133"/>
      <c r="AU254" s="134"/>
      <c r="AV254" s="134"/>
      <c r="AW254" s="135"/>
      <c r="AX254" s="19"/>
      <c r="AY254" s="19"/>
      <c r="AZ254" s="1068">
        <v>226</v>
      </c>
      <c r="BA254" s="1069"/>
      <c r="BB254" s="1282" t="str">
        <f t="shared" si="64"/>
        <v/>
      </c>
      <c r="BC254" s="1283" t="str" cm="1">
        <f t="array" ref="BC254">IF(BJ254="","",IFERROR(_xlfn.TEXTJOIN(" • ",TRUE,_xlfn.UNIQUE(_xlfn._xlws.FILTER("⚠ "&amp;BQ29:BQ489,(BO29:BO489&lt;&gt;"")*ISNUMBER(SEARCH(" "&amp;BO29:BO489&amp;" "," "&amp;BJ254&amp;" "))))),""))</f>
        <v/>
      </c>
      <c r="BD254" s="1070" t="str">
        <f t="shared" si="71"/>
        <v/>
      </c>
      <c r="BE254" s="1070" t="str">
        <f t="shared" si="72"/>
        <v/>
      </c>
      <c r="BF254" s="1070" t="str">
        <f t="shared" si="73"/>
        <v/>
      </c>
      <c r="BG254" s="1070" t="str">
        <f t="shared" si="65"/>
        <v/>
      </c>
      <c r="BH254" s="1070" t="str">
        <f t="shared" si="66"/>
        <v/>
      </c>
      <c r="BI254" s="1070" t="str">
        <f t="shared" si="74"/>
        <v/>
      </c>
      <c r="BJ254" s="1070" t="str">
        <f t="shared" si="67"/>
        <v/>
      </c>
      <c r="BK254" s="1070" t="str">
        <f t="shared" si="75"/>
        <v/>
      </c>
      <c r="BL254" s="1070" t="str">
        <f t="shared" si="68"/>
        <v/>
      </c>
      <c r="BM254" s="1070" t="str">
        <f t="shared" si="69"/>
        <v/>
      </c>
      <c r="BN254" s="1071"/>
      <c r="BO254" s="1072" t="str">
        <f t="shared" si="70"/>
        <v/>
      </c>
      <c r="BP254" s="1073" t="s">
        <v>744</v>
      </c>
      <c r="BQ254" s="1074"/>
      <c r="BZ254" s="1014"/>
      <c r="CA254" s="1014"/>
      <c r="CB254" s="1014"/>
      <c r="CC254" s="1014"/>
      <c r="CD254" s="1014"/>
      <c r="CE254" s="9">
        <v>1</v>
      </c>
    </row>
    <row r="255" spans="10:83" ht="21" customHeight="1">
      <c r="J255" s="1838"/>
      <c r="K255" s="1151"/>
      <c r="L255" s="1143" t="str" cm="1">
        <f t="array" ref="L255">IF(ROW()=ROW(L243),K246,INDEX(M243:M256,ROW()-ROW(L243)))</f>
        <v/>
      </c>
      <c r="M255" s="1144" t="str">
        <f>IF(OR(L255="",K245="",K245&lt;=0,N255=""),"",TRIM(MID(L255,LEN(N255)+1+IF(MID(L255,LEN(N255)+1,1)=" ",1,0),99999)))</f>
        <v/>
      </c>
      <c r="N255" s="1143" t="str">
        <f>IF(OR(O255="",O255=0,O255="0"),"",IF(LEN(O255)&lt;=K245,O255,IF(LEN(SUBSTITUTE(P255," ",""))=K245+1,LEFT(O255,K245),LEFT(O255,FIND("§",SUBSTITUTE(P255," ","§",LEN(P255)-LEN(SUBSTITUTE(P255," ",""))))-1))))</f>
        <v/>
      </c>
      <c r="O255" s="1143" t="str">
        <f t="shared" si="76"/>
        <v/>
      </c>
      <c r="P255" s="1143" t="str">
        <f>IF(OR(O255="",O255=0,O255="0"),"",LEFT(O255,K245+1))</f>
        <v/>
      </c>
      <c r="Q255" s="1143"/>
      <c r="R255" s="1186"/>
      <c r="S255" s="1147" t="str">
        <f>IF(LEN(TRIM(T255))&gt;0,MAX(S46:S254)+1,"")</f>
        <v/>
      </c>
      <c r="T255" s="1148"/>
      <c r="U255" s="1186"/>
      <c r="V255" s="1186"/>
      <c r="X255" s="742"/>
      <c r="Y255" s="742"/>
      <c r="Z255" s="742"/>
      <c r="AA255" s="742"/>
      <c r="AB255" s="742"/>
      <c r="AC255" s="742"/>
      <c r="AD255" s="742"/>
      <c r="AE255" s="742"/>
      <c r="AF255" s="742"/>
      <c r="AG255" s="787"/>
      <c r="AH255" s="787"/>
      <c r="AI255" s="70" t="str">
        <f>IF(ISBLANK(AJ255),"",LARGE(AI243:AI254,1)+1)</f>
        <v/>
      </c>
      <c r="AJ255" s="61"/>
      <c r="AK255" s="61"/>
      <c r="AL255" s="61"/>
      <c r="AM255" s="61"/>
      <c r="AN255" s="61"/>
      <c r="AO255" s="61"/>
      <c r="AP255" s="61"/>
      <c r="AQ255" s="61"/>
      <c r="AR255" s="133"/>
      <c r="AS255" s="133"/>
      <c r="AT255" s="133"/>
      <c r="AU255" s="134"/>
      <c r="AV255" s="134"/>
      <c r="AW255" s="135"/>
      <c r="AX255" s="19"/>
      <c r="AY255" s="19"/>
      <c r="AZ255" s="1068">
        <v>227</v>
      </c>
      <c r="BA255" s="1069"/>
      <c r="BB255" s="1282" t="str">
        <f t="shared" si="64"/>
        <v/>
      </c>
      <c r="BC255" s="1283" t="str" cm="1">
        <f t="array" ref="BC255">IF(BJ255="","",IFERROR(_xlfn.TEXTJOIN(" • ",TRUE,_xlfn.UNIQUE(_xlfn._xlws.FILTER("⚠ "&amp;BQ29:BQ489,(BO29:BO489&lt;&gt;"")*ISNUMBER(SEARCH(" "&amp;BO29:BO489&amp;" "," "&amp;BJ255&amp;" "))))),""))</f>
        <v/>
      </c>
      <c r="BD255" s="1070" t="str">
        <f t="shared" si="71"/>
        <v/>
      </c>
      <c r="BE255" s="1070" t="str">
        <f t="shared" si="72"/>
        <v/>
      </c>
      <c r="BF255" s="1070" t="str">
        <f t="shared" si="73"/>
        <v/>
      </c>
      <c r="BG255" s="1070" t="str">
        <f t="shared" si="65"/>
        <v/>
      </c>
      <c r="BH255" s="1070" t="str">
        <f t="shared" si="66"/>
        <v/>
      </c>
      <c r="BI255" s="1070" t="str">
        <f t="shared" si="74"/>
        <v/>
      </c>
      <c r="BJ255" s="1070" t="str">
        <f t="shared" si="67"/>
        <v/>
      </c>
      <c r="BK255" s="1070" t="str">
        <f t="shared" si="75"/>
        <v/>
      </c>
      <c r="BL255" s="1070" t="str">
        <f t="shared" si="68"/>
        <v/>
      </c>
      <c r="BM255" s="1070" t="str">
        <f t="shared" si="69"/>
        <v/>
      </c>
      <c r="BN255" s="1071"/>
      <c r="BO255" s="1072" t="str">
        <f t="shared" si="70"/>
        <v/>
      </c>
      <c r="BP255" s="1073" t="s">
        <v>744</v>
      </c>
      <c r="BQ255" s="1074"/>
      <c r="BZ255" s="1014"/>
      <c r="CA255" s="1014"/>
      <c r="CB255" s="1014"/>
      <c r="CC255" s="1014"/>
      <c r="CD255" s="1014"/>
      <c r="CE255" s="9">
        <v>1</v>
      </c>
    </row>
    <row r="256" spans="10:83" ht="21" customHeight="1">
      <c r="J256" s="1838"/>
      <c r="K256" s="1151"/>
      <c r="L256" s="1143" t="str" cm="1">
        <f t="array" ref="L256">IF(ROW()=ROW(L243),K246,INDEX(M243:M256,ROW()-ROW(L243)))</f>
        <v/>
      </c>
      <c r="M256" s="1144" t="str">
        <f>IF(OR(L256="",K245="",K245&lt;=0,N256=""),"",TRIM(MID(L256,LEN(N256)+1+IF(MID(L256,LEN(N256)+1,1)=" ",1,0),99999)))</f>
        <v/>
      </c>
      <c r="N256" s="1143" t="str">
        <f>IF(OR(O256="",O256=0,O256="0"),"",IF(LEN(O256)&lt;=K245,O256,IF(LEN(SUBSTITUTE(P256," ",""))=K245+1,LEFT(O256,K245),LEFT(O256,FIND("§",SUBSTITUTE(P256," ","§",LEN(P256)-LEN(SUBSTITUTE(P256," ",""))))-1))))</f>
        <v/>
      </c>
      <c r="O256" s="1143" t="str">
        <f t="shared" si="76"/>
        <v/>
      </c>
      <c r="P256" s="1143" t="str">
        <f>IF(OR(O256="",O256=0,O256="0"),"",LEFT(O256,K245+1))</f>
        <v/>
      </c>
      <c r="Q256" s="1143"/>
      <c r="R256" s="1186"/>
      <c r="S256" s="1147" t="str">
        <f>IF(LEN(TRIM(T256))&gt;0,MAX(S46:S255)+1,"")</f>
        <v/>
      </c>
      <c r="T256" s="1148"/>
      <c r="U256" s="1186"/>
      <c r="V256" s="1186"/>
      <c r="X256" s="742"/>
      <c r="Y256" s="742"/>
      <c r="Z256" s="742"/>
      <c r="AA256" s="742"/>
      <c r="AB256" s="742"/>
      <c r="AC256" s="742"/>
      <c r="AD256" s="742"/>
      <c r="AE256" s="742"/>
      <c r="AF256" s="742"/>
      <c r="AG256" s="787"/>
      <c r="AH256" s="787"/>
      <c r="AI256" s="70" t="str">
        <f>IF(ISBLANK(AJ256),"",LARGE(AI243:AI255,1)+1)</f>
        <v/>
      </c>
      <c r="AJ256" s="61"/>
      <c r="AK256" s="61"/>
      <c r="AL256" s="61"/>
      <c r="AM256" s="61"/>
      <c r="AN256" s="61"/>
      <c r="AO256" s="61"/>
      <c r="AP256" s="61"/>
      <c r="AQ256" s="61"/>
      <c r="AR256" s="133"/>
      <c r="AS256" s="133"/>
      <c r="AT256" s="133"/>
      <c r="AU256" s="134"/>
      <c r="AV256" s="134"/>
      <c r="AW256" s="135"/>
      <c r="AX256" s="19"/>
      <c r="AY256" s="19"/>
      <c r="AZ256" s="1068">
        <v>228</v>
      </c>
      <c r="BA256" s="1069"/>
      <c r="BB256" s="1282" t="str">
        <f t="shared" si="64"/>
        <v/>
      </c>
      <c r="BC256" s="1283" t="str" cm="1">
        <f t="array" ref="BC256">IF(BJ256="","",IFERROR(_xlfn.TEXTJOIN(" • ",TRUE,_xlfn.UNIQUE(_xlfn._xlws.FILTER("⚠ "&amp;BQ29:BQ489,(BO29:BO489&lt;&gt;"")*ISNUMBER(SEARCH(" "&amp;BO29:BO489&amp;" "," "&amp;BJ256&amp;" "))))),""))</f>
        <v/>
      </c>
      <c r="BD256" s="1070" t="str">
        <f t="shared" si="71"/>
        <v/>
      </c>
      <c r="BE256" s="1070" t="str">
        <f t="shared" si="72"/>
        <v/>
      </c>
      <c r="BF256" s="1070" t="str">
        <f t="shared" si="73"/>
        <v/>
      </c>
      <c r="BG256" s="1070" t="str">
        <f t="shared" si="65"/>
        <v/>
      </c>
      <c r="BH256" s="1070" t="str">
        <f t="shared" si="66"/>
        <v/>
      </c>
      <c r="BI256" s="1070" t="str">
        <f t="shared" si="74"/>
        <v/>
      </c>
      <c r="BJ256" s="1070" t="str">
        <f t="shared" si="67"/>
        <v/>
      </c>
      <c r="BK256" s="1070" t="str">
        <f t="shared" si="75"/>
        <v/>
      </c>
      <c r="BL256" s="1070" t="str">
        <f t="shared" si="68"/>
        <v/>
      </c>
      <c r="BM256" s="1070" t="str">
        <f t="shared" si="69"/>
        <v/>
      </c>
      <c r="BN256" s="1071"/>
      <c r="BO256" s="1072" t="str">
        <f t="shared" si="70"/>
        <v/>
      </c>
      <c r="BP256" s="1073" t="s">
        <v>744</v>
      </c>
      <c r="BQ256" s="1074"/>
      <c r="BZ256" s="1014"/>
      <c r="CA256" s="1014"/>
      <c r="CB256" s="1014"/>
      <c r="CC256" s="1014"/>
      <c r="CD256" s="1014"/>
      <c r="CE256" s="9">
        <v>1</v>
      </c>
    </row>
    <row r="257" spans="10:83" ht="21" customHeight="1">
      <c r="J257" s="1838"/>
      <c r="K257" s="1142" t="str">
        <f>IF(TRIM(SUBSTITUTE(R62,CHAR(160),""))="","",R62)</f>
        <v/>
      </c>
      <c r="L257" s="1143" t="str" cm="1">
        <f t="array" ref="L257">IF(ROW()=ROW(L257),K260,INDEX(M257:M270,ROW()-ROW(L257)))</f>
        <v/>
      </c>
      <c r="M257" s="1144" t="str">
        <f>IF(OR(L257="",K259="",K259&lt;=0,N257=""),"",TRIM(MID(L257,LEN(N257)+1+IF(MID(L257,LEN(N257)+1,1)=" ",1,0),99999)))</f>
        <v/>
      </c>
      <c r="N257" s="1143" t="str">
        <f>IF(OR(O257="",O257=0,O257="0"),"",IF(LEN(O257)&lt;=K259,O257,IF(LEN(SUBSTITUTE(P257," ",""))=K259+1,LEFT(O257,K259),LEFT(O257,FIND("§",SUBSTITUTE(P257," ","§",LEN(P257)-LEN(SUBSTITUTE(P257," ",""))))-1))))</f>
        <v/>
      </c>
      <c r="O257" s="1143" t="str">
        <f t="shared" si="76"/>
        <v/>
      </c>
      <c r="P257" s="1143" t="str">
        <f>IF(OR(O257="",O257=0,O257="0"),"",LEFT(O257,K259+1))</f>
        <v/>
      </c>
      <c r="Q257" s="1143"/>
      <c r="R257" s="1186"/>
      <c r="S257" s="1147" t="str">
        <f>IF(LEN(TRIM(T257))&gt;0,MAX(S46:S256)+1,"")</f>
        <v/>
      </c>
      <c r="T257" s="1148"/>
      <c r="U257" s="1186"/>
      <c r="V257" s="1186"/>
      <c r="X257" s="742"/>
      <c r="Y257" s="742"/>
      <c r="Z257" s="742"/>
      <c r="AA257" s="742"/>
      <c r="AB257" s="742"/>
      <c r="AC257" s="742"/>
      <c r="AD257" s="742"/>
      <c r="AE257" s="742"/>
      <c r="AF257" s="742"/>
      <c r="AG257" s="787"/>
      <c r="AH257" s="787"/>
      <c r="AI257" s="70" t="str">
        <f>IF(ISBLANK(AJ257),"",LARGE(AI243:AI256,1)+1)</f>
        <v/>
      </c>
      <c r="AJ257" s="61"/>
      <c r="AK257" s="61"/>
      <c r="AL257" s="61"/>
      <c r="AM257" s="61"/>
      <c r="AN257" s="61"/>
      <c r="AO257" s="61"/>
      <c r="AP257" s="61"/>
      <c r="AQ257" s="61"/>
      <c r="AR257" s="133"/>
      <c r="AS257" s="133"/>
      <c r="AT257" s="133"/>
      <c r="AU257" s="134"/>
      <c r="AV257" s="134"/>
      <c r="AW257" s="135"/>
      <c r="AX257" s="19"/>
      <c r="AY257" s="19"/>
      <c r="AZ257" s="1068">
        <v>229</v>
      </c>
      <c r="BA257" s="1069"/>
      <c r="BB257" s="1282" t="str">
        <f t="shared" si="64"/>
        <v/>
      </c>
      <c r="BC257" s="1283" t="str" cm="1">
        <f t="array" ref="BC257">IF(BJ257="","",IFERROR(_xlfn.TEXTJOIN(" • ",TRUE,_xlfn.UNIQUE(_xlfn._xlws.FILTER("⚠ "&amp;BQ29:BQ489,(BO29:BO489&lt;&gt;"")*ISNUMBER(SEARCH(" "&amp;BO29:BO489&amp;" "," "&amp;BJ257&amp;" "))))),""))</f>
        <v/>
      </c>
      <c r="BD257" s="1070" t="str">
        <f t="shared" si="71"/>
        <v/>
      </c>
      <c r="BE257" s="1070" t="str">
        <f t="shared" si="72"/>
        <v/>
      </c>
      <c r="BF257" s="1070" t="str">
        <f t="shared" si="73"/>
        <v/>
      </c>
      <c r="BG257" s="1070" t="str">
        <f t="shared" si="65"/>
        <v/>
      </c>
      <c r="BH257" s="1070" t="str">
        <f t="shared" si="66"/>
        <v/>
      </c>
      <c r="BI257" s="1070" t="str">
        <f t="shared" si="74"/>
        <v/>
      </c>
      <c r="BJ257" s="1070" t="str">
        <f t="shared" si="67"/>
        <v/>
      </c>
      <c r="BK257" s="1070" t="str">
        <f t="shared" si="75"/>
        <v/>
      </c>
      <c r="BL257" s="1070" t="str">
        <f t="shared" si="68"/>
        <v/>
      </c>
      <c r="BM257" s="1070" t="str">
        <f t="shared" si="69"/>
        <v/>
      </c>
      <c r="BN257" s="1071"/>
      <c r="BO257" s="1072" t="str">
        <f t="shared" si="70"/>
        <v/>
      </c>
      <c r="BP257" s="1073" t="s">
        <v>744</v>
      </c>
      <c r="BQ257" s="1074"/>
      <c r="BZ257" s="1014"/>
      <c r="CA257" s="1014"/>
      <c r="CB257" s="1014"/>
      <c r="CC257" s="1014"/>
      <c r="CD257" s="1014"/>
      <c r="CE257" s="9">
        <v>1</v>
      </c>
    </row>
    <row r="258" spans="10:83" ht="21" customHeight="1">
      <c r="J258" s="1838"/>
      <c r="K258" s="1151" t="str">
        <f>TRIM(SUBSTITUTE(SUBSTITUTE(SUBSTITUTE(SUBSTITUTE(SUBSTITUTE(SUBSTITUTE(SUBSTITUTE(SUBSTITUTE(SUBSTITUTE(CLEAN(IF(OR(LEFT(K257,1)="-",LEFT(K257,1)="="),MID(K257,2,99999),K257)),"—","-"),"–","-"),CHAR(160)," "),CHAR(9)," "),CHAR(13)," "),CHAR(10)," ")," "," ")," "," ")," "," "))</f>
        <v/>
      </c>
      <c r="L258" s="1143" t="str" cm="1">
        <f t="array" ref="L258">IF(ROW()=ROW(L257),K260,INDEX(M257:M270,ROW()-ROW(L257)))</f>
        <v/>
      </c>
      <c r="M258" s="1144" t="str">
        <f>IF(OR(L258="",K259="",K259&lt;=0,N258=""),"",TRIM(MID(L258,LEN(N258)+1+IF(MID(L258,LEN(N258)+1,1)=" ",1,0),99999)))</f>
        <v/>
      </c>
      <c r="N258" s="1143" t="str">
        <f>IF(OR(O258="",O258=0,O258="0"),"",IF(LEN(O258)&lt;=K259,O258,IF(LEN(SUBSTITUTE(P258," ",""))=K259+1,LEFT(O258,K259),LEFT(O258,FIND("§",SUBSTITUTE(P258," ","§",LEN(P258)-LEN(SUBSTITUTE(P258," ",""))))-1))))</f>
        <v/>
      </c>
      <c r="O258" s="1143" t="str">
        <f t="shared" si="76"/>
        <v/>
      </c>
      <c r="P258" s="1143" t="str">
        <f>IF(OR(O258="",O258=0,O258="0"),"",LEFT(O258,K259+1))</f>
        <v/>
      </c>
      <c r="Q258" s="1143"/>
      <c r="R258" s="1186"/>
      <c r="S258" s="1147" t="str">
        <f>IF(LEN(TRIM(T258))&gt;0,MAX(S46:S257)+1,"")</f>
        <v/>
      </c>
      <c r="T258" s="1148"/>
      <c r="U258" s="1186"/>
      <c r="V258" s="1186"/>
      <c r="X258" s="742"/>
      <c r="Y258" s="742"/>
      <c r="Z258" s="742"/>
      <c r="AA258" s="742"/>
      <c r="AB258" s="742"/>
      <c r="AC258" s="742"/>
      <c r="AD258" s="742"/>
      <c r="AE258" s="742"/>
      <c r="AF258" s="742"/>
      <c r="AG258" s="787"/>
      <c r="AH258" s="787"/>
      <c r="AI258" s="70" t="str">
        <f>IF(ISBLANK(AJ258),"",LARGE(AI243:AI257,1)+1)</f>
        <v/>
      </c>
      <c r="AJ258" s="61"/>
      <c r="AK258" s="61"/>
      <c r="AL258" s="61"/>
      <c r="AM258" s="61"/>
      <c r="AN258" s="61"/>
      <c r="AO258" s="61"/>
      <c r="AP258" s="61"/>
      <c r="AQ258" s="61"/>
      <c r="AR258" s="133"/>
      <c r="AS258" s="133"/>
      <c r="AT258" s="133"/>
      <c r="AU258" s="134"/>
      <c r="AV258" s="134"/>
      <c r="AW258" s="135"/>
      <c r="AX258" s="19"/>
      <c r="AY258" s="19"/>
      <c r="AZ258" s="1068">
        <v>230</v>
      </c>
      <c r="BA258" s="1069"/>
      <c r="BB258" s="1282" t="str">
        <f t="shared" si="64"/>
        <v/>
      </c>
      <c r="BC258" s="1283" t="str" cm="1">
        <f t="array" ref="BC258">IF(BJ258="","",IFERROR(_xlfn.TEXTJOIN(" • ",TRUE,_xlfn.UNIQUE(_xlfn._xlws.FILTER("⚠ "&amp;BQ29:BQ489,(BO29:BO489&lt;&gt;"")*ISNUMBER(SEARCH(" "&amp;BO29:BO489&amp;" "," "&amp;BJ258&amp;" "))))),""))</f>
        <v/>
      </c>
      <c r="BD258" s="1070" t="str">
        <f t="shared" si="71"/>
        <v/>
      </c>
      <c r="BE258" s="1070" t="str">
        <f t="shared" si="72"/>
        <v/>
      </c>
      <c r="BF258" s="1070" t="str">
        <f t="shared" si="73"/>
        <v/>
      </c>
      <c r="BG258" s="1070" t="str">
        <f t="shared" si="65"/>
        <v/>
      </c>
      <c r="BH258" s="1070" t="str">
        <f t="shared" si="66"/>
        <v/>
      </c>
      <c r="BI258" s="1070" t="str">
        <f t="shared" si="74"/>
        <v/>
      </c>
      <c r="BJ258" s="1070" t="str">
        <f t="shared" si="67"/>
        <v/>
      </c>
      <c r="BK258" s="1070" t="str">
        <f t="shared" si="75"/>
        <v/>
      </c>
      <c r="BL258" s="1070" t="str">
        <f t="shared" si="68"/>
        <v/>
      </c>
      <c r="BM258" s="1070" t="str">
        <f t="shared" si="69"/>
        <v/>
      </c>
      <c r="BN258" s="1071"/>
      <c r="BO258" s="1072" t="str">
        <f t="shared" si="70"/>
        <v/>
      </c>
      <c r="BP258" s="1073" t="s">
        <v>744</v>
      </c>
      <c r="BQ258" s="1074"/>
      <c r="BZ258" s="1014"/>
      <c r="CA258" s="1014"/>
      <c r="CB258" s="1014"/>
      <c r="CC258" s="1014"/>
      <c r="CD258" s="1014"/>
      <c r="CE258" s="9">
        <v>1</v>
      </c>
    </row>
    <row r="259" spans="10:83" ht="21" customHeight="1">
      <c r="J259" s="1838"/>
      <c r="K259" s="1152">
        <f>K44</f>
        <v>120</v>
      </c>
      <c r="L259" s="1143" t="str" cm="1">
        <f t="array" ref="L259">IF(ROW()=ROW(L257),K260,INDEX(M257:M270,ROW()-ROW(L257)))</f>
        <v/>
      </c>
      <c r="M259" s="1144" t="str">
        <f>IF(OR(L259="",K259="",K259&lt;=0,N259=""),"",TRIM(MID(L259,LEN(N259)+1+IF(MID(L259,LEN(N259)+1,1)=" ",1,0),99999)))</f>
        <v/>
      </c>
      <c r="N259" s="1143" t="str">
        <f>IF(OR(O259="",O259=0,O259="0"),"",IF(LEN(O259)&lt;=K259,O259,IF(LEN(SUBSTITUTE(P259," ",""))=K259+1,LEFT(O259,K259),LEFT(O259,FIND("§",SUBSTITUTE(P259," ","§",LEN(P259)-LEN(SUBSTITUTE(P259," ",""))))-1))))</f>
        <v/>
      </c>
      <c r="O259" s="1143" t="str">
        <f t="shared" si="76"/>
        <v/>
      </c>
      <c r="P259" s="1143" t="str">
        <f>IF(OR(O259="",O259=0,O259="0"),"",LEFT(O259,K259+1))</f>
        <v/>
      </c>
      <c r="Q259" s="1143"/>
      <c r="R259" s="1186"/>
      <c r="S259" s="1147" t="str">
        <f>IF(LEN(TRIM(T259))&gt;0,MAX(S46:S258)+1,"")</f>
        <v/>
      </c>
      <c r="T259" s="1148"/>
      <c r="U259" s="1186"/>
      <c r="V259" s="1186"/>
      <c r="X259" s="742"/>
      <c r="Y259" s="742"/>
      <c r="Z259" s="742"/>
      <c r="AA259" s="742"/>
      <c r="AB259" s="742"/>
      <c r="AC259" s="742"/>
      <c r="AD259" s="742"/>
      <c r="AE259" s="742"/>
      <c r="AF259" s="742"/>
      <c r="AG259" s="787"/>
      <c r="AH259" s="787"/>
      <c r="AI259" s="70" t="str">
        <f>IF(ISBLANK(AJ259),"",LARGE(AI243:AI258,1)+1)</f>
        <v/>
      </c>
      <c r="AJ259" s="61"/>
      <c r="AK259" s="61"/>
      <c r="AL259" s="61"/>
      <c r="AM259" s="61"/>
      <c r="AN259" s="61"/>
      <c r="AO259" s="61"/>
      <c r="AP259" s="61"/>
      <c r="AQ259" s="61"/>
      <c r="AR259" s="133"/>
      <c r="AS259" s="133"/>
      <c r="AT259" s="133"/>
      <c r="AU259" s="134"/>
      <c r="AV259" s="134"/>
      <c r="AW259" s="135"/>
      <c r="AX259" s="19"/>
      <c r="AY259" s="19"/>
      <c r="AZ259" s="1068">
        <v>231</v>
      </c>
      <c r="BA259" s="1069"/>
      <c r="BB259" s="1282" t="str">
        <f t="shared" si="64"/>
        <v/>
      </c>
      <c r="BC259" s="1283" t="str" cm="1">
        <f t="array" ref="BC259">IF(BJ259="","",IFERROR(_xlfn.TEXTJOIN(" • ",TRUE,_xlfn.UNIQUE(_xlfn._xlws.FILTER("⚠ "&amp;BQ29:BQ489,(BO29:BO489&lt;&gt;"")*ISNUMBER(SEARCH(" "&amp;BO29:BO489&amp;" "," "&amp;BJ259&amp;" "))))),""))</f>
        <v/>
      </c>
      <c r="BD259" s="1070" t="str">
        <f t="shared" si="71"/>
        <v/>
      </c>
      <c r="BE259" s="1070" t="str">
        <f t="shared" si="72"/>
        <v/>
      </c>
      <c r="BF259" s="1070" t="str">
        <f t="shared" si="73"/>
        <v/>
      </c>
      <c r="BG259" s="1070" t="str">
        <f t="shared" si="65"/>
        <v/>
      </c>
      <c r="BH259" s="1070" t="str">
        <f t="shared" si="66"/>
        <v/>
      </c>
      <c r="BI259" s="1070" t="str">
        <f t="shared" si="74"/>
        <v/>
      </c>
      <c r="BJ259" s="1070" t="str">
        <f t="shared" si="67"/>
        <v/>
      </c>
      <c r="BK259" s="1070" t="str">
        <f t="shared" si="75"/>
        <v/>
      </c>
      <c r="BL259" s="1070" t="str">
        <f t="shared" si="68"/>
        <v/>
      </c>
      <c r="BM259" s="1070" t="str">
        <f t="shared" si="69"/>
        <v/>
      </c>
      <c r="BN259" s="1071"/>
      <c r="BO259" s="1072" t="str">
        <f t="shared" si="70"/>
        <v/>
      </c>
      <c r="BP259" s="1073" t="s">
        <v>744</v>
      </c>
      <c r="BQ259" s="1074"/>
      <c r="BZ259" s="1014"/>
      <c r="CA259" s="1014"/>
      <c r="CB259" s="1014"/>
      <c r="CC259" s="1014"/>
      <c r="CD259" s="1014"/>
      <c r="CE259" s="9">
        <v>1</v>
      </c>
    </row>
    <row r="260" spans="10:83" ht="21" customHeight="1">
      <c r="J260" s="1838"/>
      <c r="K260" s="1151" t="str">
        <f>IF(UPPER(TRIM(K45))="X",K264,K258)</f>
        <v/>
      </c>
      <c r="L260" s="1143" t="str" cm="1">
        <f t="array" ref="L260">IF(ROW()=ROW(L257),K260,INDEX(M257:M270,ROW()-ROW(L257)))</f>
        <v/>
      </c>
      <c r="M260" s="1144" t="str">
        <f>IF(OR(L260="",K259="",K259&lt;=0,N260=""),"",TRIM(MID(L260,LEN(N260)+1+IF(MID(L260,LEN(N260)+1,1)=" ",1,0),99999)))</f>
        <v/>
      </c>
      <c r="N260" s="1143" t="str">
        <f>IF(OR(O260="",O260=0,O260="0"),"",IF(LEN(O260)&lt;=K259,O260,IF(LEN(SUBSTITUTE(P260," ",""))=K259+1,LEFT(O260,K259),LEFT(O260,FIND("§",SUBSTITUTE(P260," ","§",LEN(P260)-LEN(SUBSTITUTE(P260," ",""))))-1))))</f>
        <v/>
      </c>
      <c r="O260" s="1143" t="str">
        <f t="shared" si="76"/>
        <v/>
      </c>
      <c r="P260" s="1143" t="str">
        <f>IF(OR(O260="",O260=0,O260="0"),"",LEFT(O260,K259+1))</f>
        <v/>
      </c>
      <c r="Q260" s="1143"/>
      <c r="R260" s="1186"/>
      <c r="S260" s="1147" t="str">
        <f>IF(LEN(TRIM(T260))&gt;0,MAX(S46:S259)+1,"")</f>
        <v/>
      </c>
      <c r="T260" s="1148"/>
      <c r="U260" s="1186"/>
      <c r="V260" s="1186"/>
      <c r="X260" s="742"/>
      <c r="Y260" s="742"/>
      <c r="Z260" s="742"/>
      <c r="AA260" s="742"/>
      <c r="AB260" s="742"/>
      <c r="AC260" s="742"/>
      <c r="AD260" s="742"/>
      <c r="AE260" s="742"/>
      <c r="AF260" s="742"/>
      <c r="AG260" s="787"/>
      <c r="AH260" s="787"/>
      <c r="AI260" s="70" t="str">
        <f>IF(ISBLANK(AJ260),"",LARGE(AI243:AI259,1)+1)</f>
        <v/>
      </c>
      <c r="AJ260" s="61"/>
      <c r="AK260" s="61"/>
      <c r="AL260" s="61"/>
      <c r="AM260" s="61"/>
      <c r="AN260" s="61"/>
      <c r="AO260" s="61"/>
      <c r="AP260" s="61"/>
      <c r="AQ260" s="61"/>
      <c r="AR260" s="133"/>
      <c r="AS260" s="133"/>
      <c r="AT260" s="133"/>
      <c r="AU260" s="134"/>
      <c r="AV260" s="134"/>
      <c r="AW260" s="135"/>
      <c r="AX260" s="19"/>
      <c r="AY260" s="19"/>
      <c r="AZ260" s="1068">
        <v>232</v>
      </c>
      <c r="BA260" s="1069"/>
      <c r="BB260" s="1282" t="str">
        <f t="shared" si="64"/>
        <v/>
      </c>
      <c r="BC260" s="1283" t="str" cm="1">
        <f t="array" ref="BC260">IF(BJ260="","",IFERROR(_xlfn.TEXTJOIN(" • ",TRUE,_xlfn.UNIQUE(_xlfn._xlws.FILTER("⚠ "&amp;BQ29:BQ489,(BO29:BO489&lt;&gt;"")*ISNUMBER(SEARCH(" "&amp;BO29:BO489&amp;" "," "&amp;BJ260&amp;" "))))),""))</f>
        <v/>
      </c>
      <c r="BD260" s="1070" t="str">
        <f t="shared" si="71"/>
        <v/>
      </c>
      <c r="BE260" s="1070" t="str">
        <f t="shared" si="72"/>
        <v/>
      </c>
      <c r="BF260" s="1070" t="str">
        <f t="shared" si="73"/>
        <v/>
      </c>
      <c r="BG260" s="1070" t="str">
        <f t="shared" si="65"/>
        <v/>
      </c>
      <c r="BH260" s="1070" t="str">
        <f t="shared" si="66"/>
        <v/>
      </c>
      <c r="BI260" s="1070" t="str">
        <f t="shared" si="74"/>
        <v/>
      </c>
      <c r="BJ260" s="1070" t="str">
        <f t="shared" si="67"/>
        <v/>
      </c>
      <c r="BK260" s="1070" t="str">
        <f t="shared" si="75"/>
        <v/>
      </c>
      <c r="BL260" s="1070" t="str">
        <f t="shared" si="68"/>
        <v/>
      </c>
      <c r="BM260" s="1070" t="str">
        <f t="shared" si="69"/>
        <v/>
      </c>
      <c r="BN260" s="1071"/>
      <c r="BO260" s="1072" t="str">
        <f t="shared" si="70"/>
        <v/>
      </c>
      <c r="BP260" s="1073" t="s">
        <v>744</v>
      </c>
      <c r="BQ260" s="1074"/>
      <c r="BZ260" s="1014"/>
      <c r="CA260" s="1014"/>
      <c r="CB260" s="1014"/>
      <c r="CC260" s="1014"/>
      <c r="CD260" s="1014"/>
      <c r="CE260" s="9">
        <v>1</v>
      </c>
    </row>
    <row r="261" spans="10:83" ht="21" customHeight="1">
      <c r="J261" s="1838"/>
      <c r="K261" s="1155" t="str">
        <f>TRIM(SUBSTITUTE(SUBSTITUTE(SUBSTITUTE(SUBSTITUTE(SUBSTITUTE(SUBSTITUTE(SUBSTITUTE(SUBSTITUTE(SUBSTITUTE(SUBSTITUTE(K258,","," "),";"," "),":"," "),"!"," "),"?"," "),"…"," "),"»"," "),"«"," "),"/"," "),"."," "))</f>
        <v/>
      </c>
      <c r="L261" s="1143" t="str" cm="1">
        <f t="array" ref="L261">IF(ROW()=ROW(L257),K260,INDEX(M257:M270,ROW()-ROW(L257)))</f>
        <v/>
      </c>
      <c r="M261" s="1144" t="str">
        <f>IF(OR(L261="",K259="",K259&lt;=0,N261=""),"",TRIM(MID(L261,LEN(N261)+1+IF(MID(L261,LEN(N261)+1,1)=" ",1,0),99999)))</f>
        <v/>
      </c>
      <c r="N261" s="1143" t="str">
        <f>IF(OR(O261="",O261=0,O261="0"),"",IF(LEN(O261)&lt;=K259,O261,IF(LEN(SUBSTITUTE(P261," ",""))=K259+1,LEFT(O261,K259),LEFT(O261,FIND("§",SUBSTITUTE(P261," ","§",LEN(P261)-LEN(SUBSTITUTE(P261," ",""))))-1))))</f>
        <v/>
      </c>
      <c r="O261" s="1143" t="str">
        <f t="shared" si="76"/>
        <v/>
      </c>
      <c r="P261" s="1143" t="str">
        <f>IF(OR(O261="",O261=0,O261="0"),"",LEFT(O261,K259+1))</f>
        <v/>
      </c>
      <c r="Q261" s="1143"/>
      <c r="R261" s="1186"/>
      <c r="S261" s="1147" t="str">
        <f>IF(LEN(TRIM(T261))&gt;0,MAX(S46:S260)+1,"")</f>
        <v/>
      </c>
      <c r="T261" s="1148"/>
      <c r="U261" s="1186"/>
      <c r="V261" s="1186"/>
      <c r="X261" s="742"/>
      <c r="Y261" s="742"/>
      <c r="Z261" s="742"/>
      <c r="AA261" s="742"/>
      <c r="AB261" s="742"/>
      <c r="AC261" s="742"/>
      <c r="AD261" s="742"/>
      <c r="AE261" s="742"/>
      <c r="AF261" s="742"/>
      <c r="AG261" s="787"/>
      <c r="AH261" s="787"/>
      <c r="AI261" s="70" t="str">
        <f>IF(ISBLANK(AJ261),"",LARGE(AI243:AI260,1)+1)</f>
        <v/>
      </c>
      <c r="AJ261" s="61"/>
      <c r="AK261" s="61"/>
      <c r="AL261" s="61"/>
      <c r="AM261" s="61"/>
      <c r="AN261" s="61"/>
      <c r="AO261" s="61"/>
      <c r="AP261" s="61"/>
      <c r="AQ261" s="61"/>
      <c r="AR261" s="133"/>
      <c r="AS261" s="133"/>
      <c r="AT261" s="133"/>
      <c r="AU261" s="134"/>
      <c r="AV261" s="134"/>
      <c r="AW261" s="135"/>
      <c r="AX261" s="19"/>
      <c r="AY261" s="19"/>
      <c r="AZ261" s="1068">
        <v>233</v>
      </c>
      <c r="BA261" s="1069"/>
      <c r="BB261" s="1282" t="str">
        <f t="shared" si="64"/>
        <v/>
      </c>
      <c r="BC261" s="1283" t="str" cm="1">
        <f t="array" ref="BC261">IF(BJ261="","",IFERROR(_xlfn.TEXTJOIN(" • ",TRUE,_xlfn.UNIQUE(_xlfn._xlws.FILTER("⚠ "&amp;BQ29:BQ489,(BO29:BO489&lt;&gt;"")*ISNUMBER(SEARCH(" "&amp;BO29:BO489&amp;" "," "&amp;BJ261&amp;" "))))),""))</f>
        <v/>
      </c>
      <c r="BD261" s="1070" t="str">
        <f t="shared" si="71"/>
        <v/>
      </c>
      <c r="BE261" s="1070" t="str">
        <f t="shared" si="72"/>
        <v/>
      </c>
      <c r="BF261" s="1070" t="str">
        <f t="shared" si="73"/>
        <v/>
      </c>
      <c r="BG261" s="1070" t="str">
        <f t="shared" si="65"/>
        <v/>
      </c>
      <c r="BH261" s="1070" t="str">
        <f t="shared" si="66"/>
        <v/>
      </c>
      <c r="BI261" s="1070" t="str">
        <f t="shared" si="74"/>
        <v/>
      </c>
      <c r="BJ261" s="1070" t="str">
        <f t="shared" si="67"/>
        <v/>
      </c>
      <c r="BK261" s="1070" t="str">
        <f t="shared" si="75"/>
        <v/>
      </c>
      <c r="BL261" s="1070" t="str">
        <f t="shared" si="68"/>
        <v/>
      </c>
      <c r="BM261" s="1070" t="str">
        <f t="shared" si="69"/>
        <v/>
      </c>
      <c r="BN261" s="1071"/>
      <c r="BO261" s="1072" t="str">
        <f t="shared" si="70"/>
        <v/>
      </c>
      <c r="BP261" s="1073" t="s">
        <v>744</v>
      </c>
      <c r="BQ261" s="1074"/>
      <c r="BZ261" s="1014"/>
      <c r="CA261" s="1014"/>
      <c r="CB261" s="1014"/>
      <c r="CC261" s="1014"/>
      <c r="CD261" s="1014"/>
      <c r="CE261" s="9">
        <v>1</v>
      </c>
    </row>
    <row r="262" spans="10:83" ht="21" customHeight="1">
      <c r="J262" s="1838"/>
      <c r="K262" s="1143" t="str">
        <f>TRIM(SUBSTITUTE(SUBSTITUTE(SUBSTITUTE(SUBSTITUTE(SUBSTITUTE(SUBSTITUTE(SUBSTITUTE(SUBSTITUTE(K261,"("," "),")"," "),CHAR(34)," "),"-"," "),"_"," "),"&lt;"," "),"&gt;"," "),"="," "))</f>
        <v/>
      </c>
      <c r="L262" s="1143" t="str" cm="1">
        <f t="array" ref="L262">IF(ROW()=ROW(L257),K260,INDEX(M257:M270,ROW()-ROW(L257)))</f>
        <v/>
      </c>
      <c r="M262" s="1144" t="str">
        <f>IF(OR(L262="",K259="",K259&lt;=0,N262=""),"",TRIM(MID(L262,LEN(N262)+1+IF(MID(L262,LEN(N262)+1,1)=" ",1,0),99999)))</f>
        <v/>
      </c>
      <c r="N262" s="1143" t="str">
        <f>IF(OR(O262="",O262=0,O262="0"),"",IF(LEN(O262)&lt;=K259,O262,IF(LEN(SUBSTITUTE(P262," ",""))=K259+1,LEFT(O262,K259),LEFT(O262,FIND("§",SUBSTITUTE(P262," ","§",LEN(P262)-LEN(SUBSTITUTE(P262," ",""))))-1))))</f>
        <v/>
      </c>
      <c r="O262" s="1143" t="str">
        <f t="shared" si="76"/>
        <v/>
      </c>
      <c r="P262" s="1143" t="str">
        <f>IF(OR(O262="",O262=0,O262="0"),"",LEFT(O262,K259+1))</f>
        <v/>
      </c>
      <c r="Q262" s="1143"/>
      <c r="R262" s="1186"/>
      <c r="S262" s="1147" t="str">
        <f>IF(LEN(TRIM(T262))&gt;0,MAX(S46:S261)+1,"")</f>
        <v/>
      </c>
      <c r="T262" s="1148"/>
      <c r="U262" s="1186"/>
      <c r="V262" s="1186"/>
      <c r="X262" s="742"/>
      <c r="Y262" s="742"/>
      <c r="Z262" s="742"/>
      <c r="AA262" s="742"/>
      <c r="AB262" s="742"/>
      <c r="AC262" s="742"/>
      <c r="AD262" s="742"/>
      <c r="AE262" s="742"/>
      <c r="AF262" s="742"/>
      <c r="AG262" s="787"/>
      <c r="AH262" s="787"/>
      <c r="AI262" s="90" t="s">
        <v>118</v>
      </c>
      <c r="AJ262" s="91"/>
      <c r="AK262" s="91"/>
      <c r="AL262" s="91"/>
      <c r="AM262" s="91"/>
      <c r="AN262" s="91"/>
      <c r="AO262" s="91"/>
      <c r="AP262" s="91"/>
      <c r="AQ262" s="91"/>
      <c r="AR262" s="91"/>
      <c r="AS262" s="91"/>
      <c r="AT262" s="91"/>
      <c r="AU262" s="91"/>
      <c r="AV262" s="91"/>
      <c r="AW262" s="835" t="s">
        <v>118</v>
      </c>
      <c r="AX262" s="19"/>
      <c r="AY262" s="19"/>
      <c r="AZ262" s="1068">
        <v>234</v>
      </c>
      <c r="BA262" s="1069"/>
      <c r="BB262" s="1282" t="str">
        <f t="shared" si="64"/>
        <v/>
      </c>
      <c r="BC262" s="1283" t="str" cm="1">
        <f t="array" ref="BC262">IF(BJ262="","",IFERROR(_xlfn.TEXTJOIN(" • ",TRUE,_xlfn.UNIQUE(_xlfn._xlws.FILTER("⚠ "&amp;BQ29:BQ489,(BO29:BO489&lt;&gt;"")*ISNUMBER(SEARCH(" "&amp;BO29:BO489&amp;" "," "&amp;BJ262&amp;" "))))),""))</f>
        <v/>
      </c>
      <c r="BD262" s="1070" t="str">
        <f t="shared" si="71"/>
        <v/>
      </c>
      <c r="BE262" s="1070" t="str">
        <f t="shared" si="72"/>
        <v/>
      </c>
      <c r="BF262" s="1070" t="str">
        <f t="shared" si="73"/>
        <v/>
      </c>
      <c r="BG262" s="1070" t="str">
        <f t="shared" si="65"/>
        <v/>
      </c>
      <c r="BH262" s="1070" t="str">
        <f t="shared" si="66"/>
        <v/>
      </c>
      <c r="BI262" s="1070" t="str">
        <f t="shared" si="74"/>
        <v/>
      </c>
      <c r="BJ262" s="1070" t="str">
        <f t="shared" si="67"/>
        <v/>
      </c>
      <c r="BK262" s="1070" t="str">
        <f t="shared" si="75"/>
        <v/>
      </c>
      <c r="BL262" s="1070" t="str">
        <f t="shared" si="68"/>
        <v/>
      </c>
      <c r="BM262" s="1070" t="str">
        <f t="shared" si="69"/>
        <v/>
      </c>
      <c r="BN262" s="1071"/>
      <c r="BO262" s="1072" t="str">
        <f t="shared" si="70"/>
        <v/>
      </c>
      <c r="BP262" s="1073" t="s">
        <v>744</v>
      </c>
      <c r="BQ262" s="1074"/>
      <c r="BZ262" s="1014"/>
      <c r="CA262" s="1014"/>
      <c r="CB262" s="1014"/>
      <c r="CC262" s="1014"/>
      <c r="CD262" s="1014"/>
      <c r="CE262" s="9">
        <v>1</v>
      </c>
    </row>
    <row r="263" spans="10:83" ht="21" customHeight="1">
      <c r="J263" s="1838"/>
      <c r="K263" s="1151" t="str">
        <f>TRIM(SUBSTITUTE(SUBSTITUTE(SUBSTITUTE(SUBSTITUTE(K262,"►"," "),"▼"," "),"▲"," "),"◄"," "))</f>
        <v/>
      </c>
      <c r="L263" s="1143" t="str" cm="1">
        <f t="array" ref="L263">IF(ROW()=ROW(L257),K260,INDEX(M257:M270,ROW()-ROW(L257)))</f>
        <v/>
      </c>
      <c r="M263" s="1144" t="str">
        <f>IF(OR(L263="",K259="",K259&lt;=0,N263=""),"",TRIM(MID(L263,LEN(N263)+1+IF(MID(L263,LEN(N263)+1,1)=" ",1,0),99999)))</f>
        <v/>
      </c>
      <c r="N263" s="1143" t="str">
        <f>IF(OR(O263="",O263=0,O263="0"),"",IF(LEN(O263)&lt;=K259,O263,IF(LEN(SUBSTITUTE(P263," ",""))=K259+1,LEFT(O263,K259),LEFT(O263,FIND("§",SUBSTITUTE(P263," ","§",LEN(P263)-LEN(SUBSTITUTE(P263," ",""))))-1))))</f>
        <v/>
      </c>
      <c r="O263" s="1143" t="str">
        <f t="shared" si="76"/>
        <v/>
      </c>
      <c r="P263" s="1143" t="str">
        <f>IF(OR(O263="",O263=0,O263="0"),"",LEFT(O263,K259+1))</f>
        <v/>
      </c>
      <c r="Q263" s="1143"/>
      <c r="R263" s="1186"/>
      <c r="S263" s="1147" t="str">
        <f>IF(LEN(TRIM(T263))&gt;0,MAX(S46:S262)+1,"")</f>
        <v/>
      </c>
      <c r="T263" s="1148"/>
      <c r="U263" s="1186"/>
      <c r="V263" s="1186"/>
      <c r="X263" s="742"/>
      <c r="Y263" s="742"/>
      <c r="Z263" s="742"/>
      <c r="AA263" s="742"/>
      <c r="AB263" s="742"/>
      <c r="AC263" s="742"/>
      <c r="AD263" s="742"/>
      <c r="AE263" s="742"/>
      <c r="AF263" s="742"/>
      <c r="AG263" s="787"/>
      <c r="AH263" s="787"/>
      <c r="AI263" s="812" t="s">
        <v>593</v>
      </c>
      <c r="AJ263" s="61"/>
      <c r="AK263" s="61"/>
      <c r="AL263" s="61"/>
      <c r="AM263" s="61"/>
      <c r="AN263" s="61"/>
      <c r="AO263" s="61"/>
      <c r="AP263" s="61"/>
      <c r="AQ263" s="61"/>
      <c r="AR263" s="61"/>
      <c r="AS263" s="97"/>
      <c r="AT263" s="905"/>
      <c r="AU263" s="126"/>
      <c r="AV263" s="126"/>
      <c r="AW263" s="127"/>
      <c r="AX263" s="19"/>
      <c r="AY263" s="19"/>
      <c r="AZ263" s="1068">
        <v>235</v>
      </c>
      <c r="BA263" s="1069"/>
      <c r="BB263" s="1282" t="str">
        <f t="shared" si="64"/>
        <v/>
      </c>
      <c r="BC263" s="1283" t="str" cm="1">
        <f t="array" ref="BC263">IF(BJ263="","",IFERROR(_xlfn.TEXTJOIN(" • ",TRUE,_xlfn.UNIQUE(_xlfn._xlws.FILTER("⚠ "&amp;BQ29:BQ489,(BO29:BO489&lt;&gt;"")*ISNUMBER(SEARCH(" "&amp;BO29:BO489&amp;" "," "&amp;BJ263&amp;" "))))),""))</f>
        <v/>
      </c>
      <c r="BD263" s="1070" t="str">
        <f t="shared" si="71"/>
        <v/>
      </c>
      <c r="BE263" s="1070" t="str">
        <f t="shared" si="72"/>
        <v/>
      </c>
      <c r="BF263" s="1070" t="str">
        <f t="shared" si="73"/>
        <v/>
      </c>
      <c r="BG263" s="1070" t="str">
        <f t="shared" si="65"/>
        <v/>
      </c>
      <c r="BH263" s="1070" t="str">
        <f t="shared" si="66"/>
        <v/>
      </c>
      <c r="BI263" s="1070" t="str">
        <f t="shared" si="74"/>
        <v/>
      </c>
      <c r="BJ263" s="1070" t="str">
        <f t="shared" si="67"/>
        <v/>
      </c>
      <c r="BK263" s="1070" t="str">
        <f t="shared" si="75"/>
        <v/>
      </c>
      <c r="BL263" s="1070" t="str">
        <f t="shared" si="68"/>
        <v/>
      </c>
      <c r="BM263" s="1070" t="str">
        <f t="shared" si="69"/>
        <v/>
      </c>
      <c r="BN263" s="1071"/>
      <c r="BO263" s="1072" t="str">
        <f t="shared" si="70"/>
        <v/>
      </c>
      <c r="BP263" s="1073" t="s">
        <v>744</v>
      </c>
      <c r="BQ263" s="1074"/>
      <c r="BZ263" s="1014"/>
      <c r="CA263" s="1014"/>
      <c r="CB263" s="1014"/>
      <c r="CC263" s="1014"/>
      <c r="CD263" s="1014"/>
      <c r="CE263" s="9">
        <v>1</v>
      </c>
    </row>
    <row r="264" spans="10:83" ht="21" customHeight="1">
      <c r="J264" s="1838"/>
      <c r="K264" s="1151" t="str">
        <f>TRIM(SUBSTITUTE(SUBSTITUTE(K263,"“"," "),"”"," "))</f>
        <v/>
      </c>
      <c r="L264" s="1143" t="str" cm="1">
        <f t="array" ref="L264">IF(ROW()=ROW(L257),K260,INDEX(M257:M270,ROW()-ROW(L257)))</f>
        <v/>
      </c>
      <c r="M264" s="1144" t="str">
        <f>IF(OR(L264="",K259="",K259&lt;=0,N264=""),"",TRIM(MID(L264,LEN(N264)+1+IF(MID(L264,LEN(N264)+1,1)=" ",1,0),99999)))</f>
        <v/>
      </c>
      <c r="N264" s="1143" t="str">
        <f>IF(OR(O264="",O264=0,O264="0"),"",IF(LEN(O264)&lt;=K259,O264,IF(LEN(SUBSTITUTE(P264," ",""))=K259+1,LEFT(O264,K259),LEFT(O264,FIND("§",SUBSTITUTE(P264," ","§",LEN(P264)-LEN(SUBSTITUTE(P264," ",""))))-1))))</f>
        <v/>
      </c>
      <c r="O264" s="1143" t="str">
        <f t="shared" si="76"/>
        <v/>
      </c>
      <c r="P264" s="1143" t="str">
        <f>IF(OR(O264="",O264=0,O264="0"),"",LEFT(O264,K259+1))</f>
        <v/>
      </c>
      <c r="Q264" s="1143"/>
      <c r="R264" s="1186"/>
      <c r="S264" s="1147" t="str">
        <f>IF(LEN(TRIM(T264))&gt;0,MAX(S46:S263)+1,"")</f>
        <v/>
      </c>
      <c r="T264" s="1148"/>
      <c r="U264" s="1186"/>
      <c r="V264" s="1186"/>
      <c r="X264" s="742"/>
      <c r="Y264" s="742"/>
      <c r="Z264" s="742"/>
      <c r="AA264" s="742"/>
      <c r="AB264" s="742"/>
      <c r="AC264" s="742"/>
      <c r="AD264" s="742"/>
      <c r="AE264" s="742"/>
      <c r="AF264" s="742"/>
      <c r="AG264" s="787"/>
      <c r="AH264" s="787"/>
      <c r="AI264" s="179">
        <v>0</v>
      </c>
      <c r="AJ264" s="61"/>
      <c r="AK264" s="61"/>
      <c r="AL264" s="61"/>
      <c r="AM264" s="61"/>
      <c r="AN264" s="61"/>
      <c r="AO264" s="61"/>
      <c r="AP264" s="61"/>
      <c r="AQ264" s="61"/>
      <c r="AR264" s="61"/>
      <c r="AS264" s="97"/>
      <c r="AT264" s="906">
        <v>3.472222222222222E-3</v>
      </c>
      <c r="AU264" s="173" t="s">
        <v>86</v>
      </c>
      <c r="AV264" s="861" t="s">
        <v>189</v>
      </c>
      <c r="AW264" s="864">
        <v>100</v>
      </c>
      <c r="AX264" s="19"/>
      <c r="AY264" s="19"/>
      <c r="AZ264" s="1068">
        <v>236</v>
      </c>
      <c r="BA264" s="1069"/>
      <c r="BB264" s="1282" t="str">
        <f t="shared" si="64"/>
        <v/>
      </c>
      <c r="BC264" s="1283" t="str" cm="1">
        <f t="array" ref="BC264">IF(BJ264="","",IFERROR(_xlfn.TEXTJOIN(" • ",TRUE,_xlfn.UNIQUE(_xlfn._xlws.FILTER("⚠ "&amp;BQ29:BQ489,(BO29:BO489&lt;&gt;"")*ISNUMBER(SEARCH(" "&amp;BO29:BO489&amp;" "," "&amp;BJ264&amp;" "))))),""))</f>
        <v/>
      </c>
      <c r="BD264" s="1070" t="str">
        <f t="shared" si="71"/>
        <v/>
      </c>
      <c r="BE264" s="1070" t="str">
        <f t="shared" si="72"/>
        <v/>
      </c>
      <c r="BF264" s="1070" t="str">
        <f t="shared" si="73"/>
        <v/>
      </c>
      <c r="BG264" s="1070" t="str">
        <f t="shared" si="65"/>
        <v/>
      </c>
      <c r="BH264" s="1070" t="str">
        <f t="shared" si="66"/>
        <v/>
      </c>
      <c r="BI264" s="1070" t="str">
        <f t="shared" si="74"/>
        <v/>
      </c>
      <c r="BJ264" s="1070" t="str">
        <f t="shared" si="67"/>
        <v/>
      </c>
      <c r="BK264" s="1070" t="str">
        <f t="shared" si="75"/>
        <v/>
      </c>
      <c r="BL264" s="1070" t="str">
        <f t="shared" si="68"/>
        <v/>
      </c>
      <c r="BM264" s="1070" t="str">
        <f t="shared" si="69"/>
        <v/>
      </c>
      <c r="BN264" s="1071"/>
      <c r="BO264" s="1072" t="str">
        <f t="shared" si="70"/>
        <v/>
      </c>
      <c r="BP264" s="1073" t="s">
        <v>744</v>
      </c>
      <c r="BQ264" s="1074"/>
      <c r="BZ264" s="1014"/>
      <c r="CA264" s="1014"/>
      <c r="CB264" s="1014"/>
      <c r="CC264" s="1014"/>
      <c r="CD264" s="1014"/>
      <c r="CE264" s="9">
        <v>1</v>
      </c>
    </row>
    <row r="265" spans="10:83" ht="21" customHeight="1">
      <c r="J265" s="1838"/>
      <c r="K265" s="1151"/>
      <c r="L265" s="1143" t="str" cm="1">
        <f t="array" ref="L265">IF(ROW()=ROW(L257),K260,INDEX(M257:M270,ROW()-ROW(L257)))</f>
        <v/>
      </c>
      <c r="M265" s="1144" t="str">
        <f>IF(OR(L265="",K259="",K259&lt;=0,N265=""),"",TRIM(MID(L265,LEN(N265)+1+IF(MID(L265,LEN(N265)+1,1)=" ",1,0),99999)))</f>
        <v/>
      </c>
      <c r="N265" s="1143" t="str">
        <f>IF(OR(O265="",O265=0,O265="0"),"",IF(LEN(O265)&lt;=K259,O265,IF(LEN(SUBSTITUTE(P265," ",""))=K259+1,LEFT(O265,K259),LEFT(O265,FIND("§",SUBSTITUTE(P265," ","§",LEN(P265)-LEN(SUBSTITUTE(P265," ",""))))-1))))</f>
        <v/>
      </c>
      <c r="O265" s="1143" t="str">
        <f t="shared" si="76"/>
        <v/>
      </c>
      <c r="P265" s="1143" t="str">
        <f>IF(OR(O265="",O265=0,O265="0"),"",LEFT(O265,K259+1))</f>
        <v/>
      </c>
      <c r="Q265" s="1143"/>
      <c r="R265" s="1186"/>
      <c r="S265" s="1147" t="str">
        <f>IF(LEN(TRIM(T265))&gt;0,MAX(S46:S264)+1,"")</f>
        <v/>
      </c>
      <c r="T265" s="1148"/>
      <c r="U265" s="1186"/>
      <c r="V265" s="1186"/>
      <c r="X265" s="742"/>
      <c r="Y265" s="742"/>
      <c r="Z265" s="742"/>
      <c r="AA265" s="742"/>
      <c r="AB265" s="742"/>
      <c r="AC265" s="742"/>
      <c r="AD265" s="742"/>
      <c r="AE265" s="742"/>
      <c r="AF265" s="742"/>
      <c r="AG265" s="787"/>
      <c r="AH265" s="787"/>
      <c r="AI265" s="181" t="str">
        <f>IF(ISBLANK(AJ265),"",LARGE(AI264:AI264,1)+1)</f>
        <v/>
      </c>
      <c r="AJ265" s="61"/>
      <c r="AK265" s="61"/>
      <c r="AL265" s="61"/>
      <c r="AM265" s="61"/>
      <c r="AN265" s="61"/>
      <c r="AO265" s="61"/>
      <c r="AP265" s="61"/>
      <c r="AQ265" s="61"/>
      <c r="AR265" s="61"/>
      <c r="AS265" s="97"/>
      <c r="AT265" s="907">
        <v>1.0416666666666666E-2</v>
      </c>
      <c r="AU265" s="173" t="s">
        <v>87</v>
      </c>
      <c r="AV265" s="862" t="s">
        <v>190</v>
      </c>
      <c r="AW265" s="865">
        <v>90</v>
      </c>
      <c r="AX265" s="19"/>
      <c r="AY265" s="19"/>
      <c r="AZ265" s="1068">
        <v>237</v>
      </c>
      <c r="BA265" s="1069"/>
      <c r="BB265" s="1282" t="str">
        <f t="shared" si="64"/>
        <v/>
      </c>
      <c r="BC265" s="1283" t="str" cm="1">
        <f t="array" ref="BC265">IF(BJ265="","",IFERROR(_xlfn.TEXTJOIN(" • ",TRUE,_xlfn.UNIQUE(_xlfn._xlws.FILTER("⚠ "&amp;BQ29:BQ489,(BO29:BO489&lt;&gt;"")*ISNUMBER(SEARCH(" "&amp;BO29:BO489&amp;" "," "&amp;BJ265&amp;" "))))),""))</f>
        <v/>
      </c>
      <c r="BD265" s="1070" t="str">
        <f t="shared" si="71"/>
        <v/>
      </c>
      <c r="BE265" s="1070" t="str">
        <f t="shared" si="72"/>
        <v/>
      </c>
      <c r="BF265" s="1070" t="str">
        <f t="shared" si="73"/>
        <v/>
      </c>
      <c r="BG265" s="1070" t="str">
        <f t="shared" si="65"/>
        <v/>
      </c>
      <c r="BH265" s="1070" t="str">
        <f t="shared" si="66"/>
        <v/>
      </c>
      <c r="BI265" s="1070" t="str">
        <f t="shared" si="74"/>
        <v/>
      </c>
      <c r="BJ265" s="1070" t="str">
        <f t="shared" si="67"/>
        <v/>
      </c>
      <c r="BK265" s="1070" t="str">
        <f t="shared" si="75"/>
        <v/>
      </c>
      <c r="BL265" s="1070" t="str">
        <f t="shared" si="68"/>
        <v/>
      </c>
      <c r="BM265" s="1070" t="str">
        <f t="shared" si="69"/>
        <v/>
      </c>
      <c r="BN265" s="1071"/>
      <c r="BO265" s="1072" t="str">
        <f t="shared" si="70"/>
        <v/>
      </c>
      <c r="BP265" s="1073" t="s">
        <v>744</v>
      </c>
      <c r="BQ265" s="1074"/>
      <c r="BZ265" s="1014"/>
      <c r="CA265" s="1014"/>
      <c r="CB265" s="1014"/>
      <c r="CC265" s="1014"/>
      <c r="CD265" s="1014"/>
      <c r="CE265" s="9">
        <v>1</v>
      </c>
    </row>
    <row r="266" spans="10:83" ht="21" customHeight="1">
      <c r="J266" s="1838"/>
      <c r="K266" s="1151"/>
      <c r="L266" s="1143" t="str" cm="1">
        <f t="array" ref="L266">IF(ROW()=ROW(L257),K260,INDEX(M257:M270,ROW()-ROW(L257)))</f>
        <v/>
      </c>
      <c r="M266" s="1144" t="str">
        <f>IF(OR(L266="",K259="",K259&lt;=0,N266=""),"",TRIM(MID(L266,LEN(N266)+1+IF(MID(L266,LEN(N266)+1,1)=" ",1,0),99999)))</f>
        <v/>
      </c>
      <c r="N266" s="1143" t="str">
        <f>IF(OR(O266="",O266=0,O266="0"),"",IF(LEN(O266)&lt;=K259,O266,IF(LEN(SUBSTITUTE(P266," ",""))=K259+1,LEFT(O266,K259),LEFT(O266,FIND("§",SUBSTITUTE(P266," ","§",LEN(P266)-LEN(SUBSTITUTE(P266," ",""))))-1))))</f>
        <v/>
      </c>
      <c r="O266" s="1143" t="str">
        <f t="shared" si="76"/>
        <v/>
      </c>
      <c r="P266" s="1143" t="str">
        <f>IF(OR(O266="",O266=0,O266="0"),"",LEFT(O266,K259+1))</f>
        <v/>
      </c>
      <c r="Q266" s="1143"/>
      <c r="R266" s="1186"/>
      <c r="S266" s="1147" t="str">
        <f>IF(LEN(TRIM(T266))&gt;0,MAX(S46:S265)+1,"")</f>
        <v/>
      </c>
      <c r="T266" s="1148"/>
      <c r="U266" s="1186"/>
      <c r="V266" s="1186"/>
      <c r="X266" s="742"/>
      <c r="Y266" s="742"/>
      <c r="Z266" s="742"/>
      <c r="AA266" s="742"/>
      <c r="AB266" s="742"/>
      <c r="AC266" s="742"/>
      <c r="AD266" s="742"/>
      <c r="AE266" s="742"/>
      <c r="AF266" s="742"/>
      <c r="AG266" s="787"/>
      <c r="AH266" s="787"/>
      <c r="AI266" s="181" t="str">
        <f>IF(ISBLANK(AJ266),"",LARGE(AI264:AI265,1)+1)</f>
        <v/>
      </c>
      <c r="AJ266" s="61"/>
      <c r="AK266" s="61"/>
      <c r="AL266" s="61"/>
      <c r="AM266" s="61"/>
      <c r="AN266" s="61"/>
      <c r="AO266" s="61"/>
      <c r="AP266" s="61"/>
      <c r="AQ266" s="61"/>
      <c r="AR266" s="61"/>
      <c r="AS266" s="97"/>
      <c r="AT266" s="908">
        <v>2.0833333333333332E-2</v>
      </c>
      <c r="AU266" s="173" t="s">
        <v>191</v>
      </c>
      <c r="AV266" s="62"/>
      <c r="AW266" s="866"/>
      <c r="AX266" s="19"/>
      <c r="AY266" s="19"/>
      <c r="AZ266" s="1068">
        <v>238</v>
      </c>
      <c r="BA266" s="1069"/>
      <c r="BB266" s="1282" t="str">
        <f t="shared" si="64"/>
        <v/>
      </c>
      <c r="BC266" s="1283" t="str" cm="1">
        <f t="array" ref="BC266">IF(BJ266="","",IFERROR(_xlfn.TEXTJOIN(" • ",TRUE,_xlfn.UNIQUE(_xlfn._xlws.FILTER("⚠ "&amp;BQ29:BQ489,(BO29:BO489&lt;&gt;"")*ISNUMBER(SEARCH(" "&amp;BO29:BO489&amp;" "," "&amp;BJ266&amp;" "))))),""))</f>
        <v/>
      </c>
      <c r="BD266" s="1070" t="str">
        <f t="shared" si="71"/>
        <v/>
      </c>
      <c r="BE266" s="1070" t="str">
        <f t="shared" si="72"/>
        <v/>
      </c>
      <c r="BF266" s="1070" t="str">
        <f t="shared" si="73"/>
        <v/>
      </c>
      <c r="BG266" s="1070" t="str">
        <f t="shared" si="65"/>
        <v/>
      </c>
      <c r="BH266" s="1070" t="str">
        <f t="shared" si="66"/>
        <v/>
      </c>
      <c r="BI266" s="1070" t="str">
        <f t="shared" si="74"/>
        <v/>
      </c>
      <c r="BJ266" s="1070" t="str">
        <f t="shared" si="67"/>
        <v/>
      </c>
      <c r="BK266" s="1070" t="str">
        <f t="shared" si="75"/>
        <v/>
      </c>
      <c r="BL266" s="1070" t="str">
        <f t="shared" si="68"/>
        <v/>
      </c>
      <c r="BM266" s="1070" t="str">
        <f t="shared" si="69"/>
        <v/>
      </c>
      <c r="BN266" s="1071"/>
      <c r="BO266" s="1072" t="str">
        <f t="shared" si="70"/>
        <v/>
      </c>
      <c r="BP266" s="1073" t="s">
        <v>744</v>
      </c>
      <c r="BQ266" s="1074"/>
      <c r="BZ266" s="1014"/>
      <c r="CA266" s="1014"/>
      <c r="CB266" s="1014"/>
      <c r="CC266" s="1014"/>
      <c r="CD266" s="1014"/>
      <c r="CE266" s="9">
        <v>1</v>
      </c>
    </row>
    <row r="267" spans="10:83" ht="21" customHeight="1">
      <c r="J267" s="1838"/>
      <c r="K267" s="1151"/>
      <c r="L267" s="1143" t="str" cm="1">
        <f t="array" ref="L267">IF(ROW()=ROW(L257),K260,INDEX(M257:M270,ROW()-ROW(L257)))</f>
        <v/>
      </c>
      <c r="M267" s="1144" t="str">
        <f>IF(OR(L267="",K259="",K259&lt;=0,N267=""),"",TRIM(MID(L267,LEN(N267)+1+IF(MID(L267,LEN(N267)+1,1)=" ",1,0),99999)))</f>
        <v/>
      </c>
      <c r="N267" s="1143" t="str">
        <f>IF(OR(O267="",O267=0,O267="0"),"",IF(LEN(O267)&lt;=K259,O267,IF(LEN(SUBSTITUTE(P267," ",""))=K259+1,LEFT(O267,K259),LEFT(O267,FIND("§",SUBSTITUTE(P267," ","§",LEN(P267)-LEN(SUBSTITUTE(P267," ",""))))-1))))</f>
        <v/>
      </c>
      <c r="O267" s="1143" t="str">
        <f t="shared" si="76"/>
        <v/>
      </c>
      <c r="P267" s="1143" t="str">
        <f>IF(OR(O267="",O267=0,O267="0"),"",LEFT(O267,K259+1))</f>
        <v/>
      </c>
      <c r="Q267" s="1143"/>
      <c r="R267" s="1186"/>
      <c r="S267" s="1147" t="str">
        <f>IF(LEN(TRIM(T267))&gt;0,MAX(S46:S266)+1,"")</f>
        <v/>
      </c>
      <c r="T267" s="1148"/>
      <c r="U267" s="1186"/>
      <c r="V267" s="1186"/>
      <c r="X267" s="742"/>
      <c r="Y267" s="742"/>
      <c r="Z267" s="742"/>
      <c r="AA267" s="742"/>
      <c r="AB267" s="742"/>
      <c r="AC267" s="742"/>
      <c r="AD267" s="742"/>
      <c r="AE267" s="742"/>
      <c r="AF267" s="742"/>
      <c r="AG267" s="787"/>
      <c r="AH267" s="787"/>
      <c r="AI267" s="181" t="str">
        <f>IF(ISBLANK(AJ267),"",LARGE(AI264:AI266,1)+1)</f>
        <v/>
      </c>
      <c r="AJ267" s="61"/>
      <c r="AK267" s="61"/>
      <c r="AL267" s="61"/>
      <c r="AM267" s="61"/>
      <c r="AN267" s="61"/>
      <c r="AO267" s="61"/>
      <c r="AP267" s="61"/>
      <c r="AQ267" s="61"/>
      <c r="AR267" s="61"/>
      <c r="AS267" s="67"/>
      <c r="AT267" s="909">
        <f>AT264+AT265+AT266</f>
        <v>3.4722222222222224E-2</v>
      </c>
      <c r="AU267" s="863" t="s">
        <v>89</v>
      </c>
      <c r="AV267" s="62"/>
      <c r="AW267" s="866"/>
      <c r="AX267" s="19"/>
      <c r="AY267" s="19"/>
      <c r="AZ267" s="1068">
        <v>239</v>
      </c>
      <c r="BA267" s="1069"/>
      <c r="BB267" s="1282" t="str">
        <f t="shared" si="64"/>
        <v/>
      </c>
      <c r="BC267" s="1283" t="str" cm="1">
        <f t="array" ref="BC267">IF(BJ267="","",IFERROR(_xlfn.TEXTJOIN(" • ",TRUE,_xlfn.UNIQUE(_xlfn._xlws.FILTER("⚠ "&amp;BQ29:BQ489,(BO29:BO489&lt;&gt;"")*ISNUMBER(SEARCH(" "&amp;BO29:BO489&amp;" "," "&amp;BJ267&amp;" "))))),""))</f>
        <v/>
      </c>
      <c r="BD267" s="1070" t="str">
        <f t="shared" si="71"/>
        <v/>
      </c>
      <c r="BE267" s="1070" t="str">
        <f t="shared" si="72"/>
        <v/>
      </c>
      <c r="BF267" s="1070" t="str">
        <f t="shared" si="73"/>
        <v/>
      </c>
      <c r="BG267" s="1070" t="str">
        <f t="shared" si="65"/>
        <v/>
      </c>
      <c r="BH267" s="1070" t="str">
        <f t="shared" si="66"/>
        <v/>
      </c>
      <c r="BI267" s="1070" t="str">
        <f t="shared" si="74"/>
        <v/>
      </c>
      <c r="BJ267" s="1070" t="str">
        <f t="shared" si="67"/>
        <v/>
      </c>
      <c r="BK267" s="1070" t="str">
        <f t="shared" si="75"/>
        <v/>
      </c>
      <c r="BL267" s="1070" t="str">
        <f t="shared" si="68"/>
        <v/>
      </c>
      <c r="BM267" s="1070" t="str">
        <f t="shared" si="69"/>
        <v/>
      </c>
      <c r="BN267" s="1071"/>
      <c r="BO267" s="1072" t="str">
        <f t="shared" si="70"/>
        <v/>
      </c>
      <c r="BP267" s="1073" t="s">
        <v>744</v>
      </c>
      <c r="BQ267" s="1074"/>
      <c r="BZ267" s="1014"/>
      <c r="CA267" s="1014"/>
      <c r="CB267" s="1014"/>
      <c r="CC267" s="1014"/>
      <c r="CD267" s="1014"/>
      <c r="CE267" s="9">
        <v>1</v>
      </c>
    </row>
    <row r="268" spans="10:83" ht="21" customHeight="1">
      <c r="J268" s="1838"/>
      <c r="K268" s="1151"/>
      <c r="L268" s="1143" t="str" cm="1">
        <f t="array" ref="L268">IF(ROW()=ROW(L257),K260,INDEX(M257:M270,ROW()-ROW(L257)))</f>
        <v/>
      </c>
      <c r="M268" s="1144" t="str">
        <f>IF(OR(L268="",K259="",K259&lt;=0,N268=""),"",TRIM(MID(L268,LEN(N268)+1+IF(MID(L268,LEN(N268)+1,1)=" ",1,0),99999)))</f>
        <v/>
      </c>
      <c r="N268" s="1143" t="str">
        <f>IF(OR(O268="",O268=0,O268="0"),"",IF(LEN(O268)&lt;=K259,O268,IF(LEN(SUBSTITUTE(P268," ",""))=K259+1,LEFT(O268,K259),LEFT(O268,FIND("§",SUBSTITUTE(P268," ","§",LEN(P268)-LEN(SUBSTITUTE(P268," ",""))))-1))))</f>
        <v/>
      </c>
      <c r="O268" s="1143" t="str">
        <f t="shared" si="76"/>
        <v/>
      </c>
      <c r="P268" s="1143" t="str">
        <f>IF(OR(O268="",O268=0,O268="0"),"",LEFT(O268,K259+1))</f>
        <v/>
      </c>
      <c r="Q268" s="1143"/>
      <c r="R268" s="1186"/>
      <c r="S268" s="1147" t="str">
        <f>IF(LEN(TRIM(T268))&gt;0,MAX(S46:S267)+1,"")</f>
        <v/>
      </c>
      <c r="T268" s="1148"/>
      <c r="U268" s="1186"/>
      <c r="V268" s="1186"/>
      <c r="X268" s="742"/>
      <c r="Y268" s="742"/>
      <c r="Z268" s="742"/>
      <c r="AA268" s="742"/>
      <c r="AB268" s="742"/>
      <c r="AC268" s="742"/>
      <c r="AD268" s="742"/>
      <c r="AE268" s="742"/>
      <c r="AF268" s="742"/>
      <c r="AG268" s="787"/>
      <c r="AH268" s="787"/>
      <c r="AI268" s="181"/>
      <c r="AJ268" s="61"/>
      <c r="AK268" s="61"/>
      <c r="AL268" s="61"/>
      <c r="AM268" s="61"/>
      <c r="AN268" s="61"/>
      <c r="AO268" s="61"/>
      <c r="AP268" s="61"/>
      <c r="AQ268" s="61"/>
      <c r="AR268" s="61"/>
      <c r="AS268" s="67"/>
      <c r="AT268" s="902"/>
      <c r="AU268" s="903"/>
      <c r="AV268" s="903"/>
      <c r="AW268" s="904"/>
      <c r="AX268" s="19"/>
      <c r="AY268" s="19"/>
      <c r="AZ268" s="1068">
        <v>240</v>
      </c>
      <c r="BA268" s="1069"/>
      <c r="BB268" s="1282" t="str">
        <f t="shared" si="64"/>
        <v/>
      </c>
      <c r="BC268" s="1283" t="str" cm="1">
        <f t="array" ref="BC268">IF(BJ268="","",IFERROR(_xlfn.TEXTJOIN(" • ",TRUE,_xlfn.UNIQUE(_xlfn._xlws.FILTER("⚠ "&amp;BQ29:BQ489,(BO29:BO489&lt;&gt;"")*ISNUMBER(SEARCH(" "&amp;BO29:BO489&amp;" "," "&amp;BJ268&amp;" "))))),""))</f>
        <v/>
      </c>
      <c r="BD268" s="1070" t="str">
        <f t="shared" si="71"/>
        <v/>
      </c>
      <c r="BE268" s="1070" t="str">
        <f t="shared" si="72"/>
        <v/>
      </c>
      <c r="BF268" s="1070" t="str">
        <f t="shared" si="73"/>
        <v/>
      </c>
      <c r="BG268" s="1070" t="str">
        <f t="shared" si="65"/>
        <v/>
      </c>
      <c r="BH268" s="1070" t="str">
        <f t="shared" si="66"/>
        <v/>
      </c>
      <c r="BI268" s="1070" t="str">
        <f t="shared" si="74"/>
        <v/>
      </c>
      <c r="BJ268" s="1070" t="str">
        <f t="shared" si="67"/>
        <v/>
      </c>
      <c r="BK268" s="1070" t="str">
        <f t="shared" si="75"/>
        <v/>
      </c>
      <c r="BL268" s="1070" t="str">
        <f t="shared" si="68"/>
        <v/>
      </c>
      <c r="BM268" s="1070" t="str">
        <f t="shared" si="69"/>
        <v/>
      </c>
      <c r="BN268" s="1071"/>
      <c r="BO268" s="1072" t="str">
        <f t="shared" si="70"/>
        <v/>
      </c>
      <c r="BP268" s="1073" t="s">
        <v>744</v>
      </c>
      <c r="BQ268" s="1074"/>
      <c r="BZ268" s="1014"/>
      <c r="CA268" s="1014"/>
      <c r="CB268" s="1014"/>
      <c r="CC268" s="1014"/>
      <c r="CD268" s="1014"/>
      <c r="CE268" s="9">
        <v>1</v>
      </c>
    </row>
    <row r="269" spans="10:83" ht="21" customHeight="1">
      <c r="J269" s="1838"/>
      <c r="K269" s="1151"/>
      <c r="L269" s="1143" t="str" cm="1">
        <f t="array" ref="L269">IF(ROW()=ROW(L257),K260,INDEX(M257:M270,ROW()-ROW(L257)))</f>
        <v/>
      </c>
      <c r="M269" s="1144" t="str">
        <f>IF(OR(L269="",K259="",K259&lt;=0,N269=""),"",TRIM(MID(L269,LEN(N269)+1+IF(MID(L269,LEN(N269)+1,1)=" ",1,0),99999)))</f>
        <v/>
      </c>
      <c r="N269" s="1143" t="str">
        <f>IF(OR(O269="",O269=0,O269="0"),"",IF(LEN(O269)&lt;=K259,O269,IF(LEN(SUBSTITUTE(P269," ",""))=K259+1,LEFT(O269,K259),LEFT(O269,FIND("§",SUBSTITUTE(P269," ","§",LEN(P269)-LEN(SUBSTITUTE(P269," ",""))))-1))))</f>
        <v/>
      </c>
      <c r="O269" s="1143" t="str">
        <f t="shared" si="76"/>
        <v/>
      </c>
      <c r="P269" s="1143" t="str">
        <f>IF(OR(O269="",O269=0,O269="0"),"",LEFT(O269,K259+1))</f>
        <v/>
      </c>
      <c r="Q269" s="1143"/>
      <c r="R269" s="1186"/>
      <c r="S269" s="1147" t="str">
        <f>IF(LEN(TRIM(T269))&gt;0,MAX(S46:S268)+1,"")</f>
        <v/>
      </c>
      <c r="T269" s="1148"/>
      <c r="U269" s="1186"/>
      <c r="V269" s="1186"/>
      <c r="X269" s="742"/>
      <c r="Y269" s="742"/>
      <c r="Z269" s="742"/>
      <c r="AA269" s="742"/>
      <c r="AB269" s="742"/>
      <c r="AC269" s="742"/>
      <c r="AD269" s="742"/>
      <c r="AE269" s="742"/>
      <c r="AF269" s="742"/>
      <c r="AG269" s="787"/>
      <c r="AH269" s="787"/>
      <c r="AI269" s="181"/>
      <c r="AJ269" s="61"/>
      <c r="AK269" s="61"/>
      <c r="AL269" s="61"/>
      <c r="AM269" s="61"/>
      <c r="AN269" s="61"/>
      <c r="AO269" s="61"/>
      <c r="AP269" s="61"/>
      <c r="AQ269" s="61"/>
      <c r="AR269" s="61"/>
      <c r="AS269" s="176"/>
      <c r="AT269" s="176"/>
      <c r="AU269" s="177"/>
      <c r="AV269" s="177"/>
      <c r="AW269" s="178"/>
      <c r="AX269" s="19"/>
      <c r="AY269" s="19"/>
      <c r="AZ269" s="1068">
        <v>241</v>
      </c>
      <c r="BA269" s="1069"/>
      <c r="BB269" s="1282" t="str">
        <f t="shared" si="64"/>
        <v/>
      </c>
      <c r="BC269" s="1283" t="str" cm="1">
        <f t="array" ref="BC269">IF(BJ269="","",IFERROR(_xlfn.TEXTJOIN(" • ",TRUE,_xlfn.UNIQUE(_xlfn._xlws.FILTER("⚠ "&amp;BQ29:BQ489,(BO29:BO489&lt;&gt;"")*ISNUMBER(SEARCH(" "&amp;BO29:BO489&amp;" "," "&amp;BJ269&amp;" "))))),""))</f>
        <v/>
      </c>
      <c r="BD269" s="1070" t="str">
        <f t="shared" si="71"/>
        <v/>
      </c>
      <c r="BE269" s="1070" t="str">
        <f t="shared" si="72"/>
        <v/>
      </c>
      <c r="BF269" s="1070" t="str">
        <f t="shared" si="73"/>
        <v/>
      </c>
      <c r="BG269" s="1070" t="str">
        <f t="shared" si="65"/>
        <v/>
      </c>
      <c r="BH269" s="1070" t="str">
        <f t="shared" si="66"/>
        <v/>
      </c>
      <c r="BI269" s="1070" t="str">
        <f t="shared" si="74"/>
        <v/>
      </c>
      <c r="BJ269" s="1070" t="str">
        <f t="shared" si="67"/>
        <v/>
      </c>
      <c r="BK269" s="1070" t="str">
        <f t="shared" si="75"/>
        <v/>
      </c>
      <c r="BL269" s="1070" t="str">
        <f t="shared" si="68"/>
        <v/>
      </c>
      <c r="BM269" s="1070" t="str">
        <f t="shared" si="69"/>
        <v/>
      </c>
      <c r="BN269" s="1071"/>
      <c r="BO269" s="1072" t="str">
        <f t="shared" si="70"/>
        <v/>
      </c>
      <c r="BP269" s="1073" t="s">
        <v>744</v>
      </c>
      <c r="BQ269" s="1074"/>
      <c r="BZ269" s="1014"/>
      <c r="CA269" s="1014"/>
      <c r="CB269" s="1014"/>
      <c r="CC269" s="1014"/>
      <c r="CD269" s="1014"/>
      <c r="CE269" s="9">
        <v>1</v>
      </c>
    </row>
    <row r="270" spans="10:83" ht="21" customHeight="1">
      <c r="J270" s="1838"/>
      <c r="K270" s="1151"/>
      <c r="L270" s="1143" t="str" cm="1">
        <f t="array" ref="L270">IF(ROW()=ROW(L257),K260,INDEX(M257:M270,ROW()-ROW(L257)))</f>
        <v/>
      </c>
      <c r="M270" s="1144" t="str">
        <f>IF(OR(L270="",K259="",K259&lt;=0,N270=""),"",TRIM(MID(L270,LEN(N270)+1+IF(MID(L270,LEN(N270)+1,1)=" ",1,0),99999)))</f>
        <v/>
      </c>
      <c r="N270" s="1143" t="str">
        <f>IF(OR(O270="",O270=0,O270="0"),"",IF(LEN(O270)&lt;=K259,O270,IF(LEN(SUBSTITUTE(P270," ",""))=K259+1,LEFT(O270,K259),LEFT(O270,FIND("§",SUBSTITUTE(P270," ","§",LEN(P270)-LEN(SUBSTITUTE(P270," ",""))))-1))))</f>
        <v/>
      </c>
      <c r="O270" s="1143" t="str">
        <f t="shared" si="76"/>
        <v/>
      </c>
      <c r="P270" s="1143" t="str">
        <f>IF(OR(O270="",O270=0,O270="0"),"",LEFT(O270,K259+1))</f>
        <v/>
      </c>
      <c r="Q270" s="1143"/>
      <c r="R270" s="1186"/>
      <c r="S270" s="1147" t="str">
        <f>IF(LEN(TRIM(T270))&gt;0,MAX(S46:S269)+1,"")</f>
        <v/>
      </c>
      <c r="T270" s="1148"/>
      <c r="U270" s="1186"/>
      <c r="V270" s="1186"/>
      <c r="X270" s="742"/>
      <c r="Y270" s="742"/>
      <c r="Z270" s="742"/>
      <c r="AA270" s="742"/>
      <c r="AB270" s="742"/>
      <c r="AC270" s="742"/>
      <c r="AD270" s="742"/>
      <c r="AE270" s="742"/>
      <c r="AF270" s="742"/>
      <c r="AG270" s="787"/>
      <c r="AH270" s="787"/>
      <c r="AI270" s="181" t="str">
        <f>IF(ISBLANK(AJ270),"",LARGE(AI264:AI269,1)+1)</f>
        <v/>
      </c>
      <c r="AJ270" s="61"/>
      <c r="AK270" s="61"/>
      <c r="AL270" s="61"/>
      <c r="AM270" s="61"/>
      <c r="AN270" s="61"/>
      <c r="AO270" s="61"/>
      <c r="AP270" s="61"/>
      <c r="AQ270" s="61"/>
      <c r="AR270" s="61"/>
      <c r="AS270" s="133"/>
      <c r="AT270" s="133"/>
      <c r="AU270" s="134"/>
      <c r="AV270" s="134"/>
      <c r="AW270" s="135"/>
      <c r="AX270" s="19"/>
      <c r="AY270" s="19"/>
      <c r="AZ270" s="1068">
        <v>242</v>
      </c>
      <c r="BA270" s="1069"/>
      <c r="BB270" s="1282" t="str">
        <f t="shared" si="64"/>
        <v/>
      </c>
      <c r="BC270" s="1283" t="str" cm="1">
        <f t="array" ref="BC270">IF(BJ270="","",IFERROR(_xlfn.TEXTJOIN(" • ",TRUE,_xlfn.UNIQUE(_xlfn._xlws.FILTER("⚠ "&amp;BQ29:BQ489,(BO29:BO489&lt;&gt;"")*ISNUMBER(SEARCH(" "&amp;BO29:BO489&amp;" "," "&amp;BJ270&amp;" "))))),""))</f>
        <v/>
      </c>
      <c r="BD270" s="1070" t="str">
        <f t="shared" si="71"/>
        <v/>
      </c>
      <c r="BE270" s="1070" t="str">
        <f t="shared" si="72"/>
        <v/>
      </c>
      <c r="BF270" s="1070" t="str">
        <f t="shared" si="73"/>
        <v/>
      </c>
      <c r="BG270" s="1070" t="str">
        <f t="shared" si="65"/>
        <v/>
      </c>
      <c r="BH270" s="1070" t="str">
        <f t="shared" si="66"/>
        <v/>
      </c>
      <c r="BI270" s="1070" t="str">
        <f t="shared" si="74"/>
        <v/>
      </c>
      <c r="BJ270" s="1070" t="str">
        <f t="shared" si="67"/>
        <v/>
      </c>
      <c r="BK270" s="1070" t="str">
        <f t="shared" si="75"/>
        <v/>
      </c>
      <c r="BL270" s="1070" t="str">
        <f t="shared" si="68"/>
        <v/>
      </c>
      <c r="BM270" s="1070" t="str">
        <f t="shared" si="69"/>
        <v/>
      </c>
      <c r="BN270" s="1071"/>
      <c r="BO270" s="1072" t="str">
        <f t="shared" si="70"/>
        <v/>
      </c>
      <c r="BP270" s="1073" t="s">
        <v>744</v>
      </c>
      <c r="BQ270" s="1074"/>
      <c r="BZ270" s="1014"/>
      <c r="CA270" s="1014"/>
      <c r="CB270" s="1014"/>
      <c r="CC270" s="1014"/>
      <c r="CD270" s="1014"/>
      <c r="CE270" s="9">
        <v>1</v>
      </c>
    </row>
    <row r="271" spans="10:83" ht="21" customHeight="1">
      <c r="J271" s="1838"/>
      <c r="K271" s="1142" t="str">
        <f>IF(TRIM(SUBSTITUTE(R63,CHAR(160),""))="","",R63)</f>
        <v/>
      </c>
      <c r="L271" s="1143" t="str" cm="1">
        <f t="array" ref="L271">IF(ROW()=ROW(L271),K274,INDEX(M271:M284,ROW()-ROW(L271)))</f>
        <v/>
      </c>
      <c r="M271" s="1144" t="str">
        <f>IF(OR(L271="",K273="",K273&lt;=0,N271=""),"",TRIM(MID(L271,LEN(N271)+1+IF(MID(L271,LEN(N271)+1,1)=" ",1,0),99999)))</f>
        <v/>
      </c>
      <c r="N271" s="1143" t="str">
        <f>IF(OR(O271="",O271=0,O271="0"),"",IF(LEN(O271)&lt;=K273,O271,IF(LEN(SUBSTITUTE(P271," ",""))=K273+1,LEFT(O271,K273),LEFT(O271,FIND("§",SUBSTITUTE(P271," ","§",LEN(P271)-LEN(SUBSTITUTE(P271," ",""))))-1))))</f>
        <v/>
      </c>
      <c r="O271" s="1143" t="str">
        <f t="shared" si="76"/>
        <v/>
      </c>
      <c r="P271" s="1143" t="str">
        <f>IF(OR(O271="",O271=0,O271="0"),"",LEFT(O271,K273+1))</f>
        <v/>
      </c>
      <c r="Q271" s="1143"/>
      <c r="R271" s="1186"/>
      <c r="S271" s="1147" t="str">
        <f>IF(LEN(TRIM(T271))&gt;0,MAX(S46:S270)+1,"")</f>
        <v/>
      </c>
      <c r="T271" s="1148"/>
      <c r="U271" s="1186"/>
      <c r="V271" s="1186"/>
      <c r="X271" s="742"/>
      <c r="Y271" s="742"/>
      <c r="Z271" s="742"/>
      <c r="AA271" s="742"/>
      <c r="AB271" s="742"/>
      <c r="AC271" s="742"/>
      <c r="AD271" s="742"/>
      <c r="AE271" s="742"/>
      <c r="AF271" s="742"/>
      <c r="AG271" s="787"/>
      <c r="AH271" s="787"/>
      <c r="AI271" s="181" t="str">
        <f>IF(ISBLANK(AJ271),"",LARGE(AI264:AI270,1)+1)</f>
        <v/>
      </c>
      <c r="AJ271" s="61"/>
      <c r="AK271" s="61"/>
      <c r="AL271" s="61"/>
      <c r="AM271" s="61"/>
      <c r="AN271" s="61"/>
      <c r="AO271" s="61"/>
      <c r="AP271" s="61"/>
      <c r="AQ271" s="61"/>
      <c r="AR271" s="61"/>
      <c r="AS271" s="133"/>
      <c r="AT271" s="133"/>
      <c r="AU271" s="134"/>
      <c r="AV271" s="134"/>
      <c r="AW271" s="135"/>
      <c r="AX271" s="19"/>
      <c r="AY271" s="19"/>
      <c r="AZ271" s="1068">
        <v>243</v>
      </c>
      <c r="BA271" s="1069"/>
      <c r="BB271" s="1282" t="str">
        <f t="shared" si="64"/>
        <v/>
      </c>
      <c r="BC271" s="1283" t="str" cm="1">
        <f t="array" ref="BC271">IF(BJ271="","",IFERROR(_xlfn.TEXTJOIN(" • ",TRUE,_xlfn.UNIQUE(_xlfn._xlws.FILTER("⚠ "&amp;BQ29:BQ489,(BO29:BO489&lt;&gt;"")*ISNUMBER(SEARCH(" "&amp;BO29:BO489&amp;" "," "&amp;BJ271&amp;" "))))),""))</f>
        <v/>
      </c>
      <c r="BD271" s="1070" t="str">
        <f t="shared" si="71"/>
        <v/>
      </c>
      <c r="BE271" s="1070" t="str">
        <f t="shared" si="72"/>
        <v/>
      </c>
      <c r="BF271" s="1070" t="str">
        <f t="shared" si="73"/>
        <v/>
      </c>
      <c r="BG271" s="1070" t="str">
        <f t="shared" si="65"/>
        <v/>
      </c>
      <c r="BH271" s="1070" t="str">
        <f t="shared" si="66"/>
        <v/>
      </c>
      <c r="BI271" s="1070" t="str">
        <f t="shared" si="74"/>
        <v/>
      </c>
      <c r="BJ271" s="1070" t="str">
        <f t="shared" si="67"/>
        <v/>
      </c>
      <c r="BK271" s="1070" t="str">
        <f t="shared" si="75"/>
        <v/>
      </c>
      <c r="BL271" s="1070" t="str">
        <f t="shared" si="68"/>
        <v/>
      </c>
      <c r="BM271" s="1070" t="str">
        <f t="shared" si="69"/>
        <v/>
      </c>
      <c r="BN271" s="1071"/>
      <c r="BO271" s="1072" t="str">
        <f t="shared" si="70"/>
        <v/>
      </c>
      <c r="BP271" s="1073" t="s">
        <v>744</v>
      </c>
      <c r="BQ271" s="1074"/>
      <c r="BZ271" s="1014"/>
      <c r="CA271" s="1014"/>
      <c r="CB271" s="1014"/>
      <c r="CC271" s="1014"/>
      <c r="CD271" s="1014"/>
      <c r="CE271" s="9">
        <v>1</v>
      </c>
    </row>
    <row r="272" spans="10:83" ht="21" customHeight="1">
      <c r="J272" s="1838"/>
      <c r="K272" s="1151" t="str">
        <f>TRIM(SUBSTITUTE(SUBSTITUTE(SUBSTITUTE(SUBSTITUTE(SUBSTITUTE(SUBSTITUTE(SUBSTITUTE(SUBSTITUTE(SUBSTITUTE(CLEAN(IF(OR(LEFT(K271,1)="-",LEFT(K271,1)="="),MID(K271,2,99999),K271)),"—","-"),"–","-"),CHAR(160)," "),CHAR(9)," "),CHAR(13)," "),CHAR(10)," ")," "," ")," "," ")," "," "))</f>
        <v/>
      </c>
      <c r="L272" s="1143" t="str" cm="1">
        <f t="array" ref="L272">IF(ROW()=ROW(L271),K274,INDEX(M271:M284,ROW()-ROW(L271)))</f>
        <v/>
      </c>
      <c r="M272" s="1144" t="str">
        <f>IF(OR(L272="",K273="",K273&lt;=0,N272=""),"",TRIM(MID(L272,LEN(N272)+1+IF(MID(L272,LEN(N272)+1,1)=" ",1,0),99999)))</f>
        <v/>
      </c>
      <c r="N272" s="1143" t="str">
        <f>IF(OR(O272="",O272=0,O272="0"),"",IF(LEN(O272)&lt;=K273,O272,IF(LEN(SUBSTITUTE(P272," ",""))=K273+1,LEFT(O272,K273),LEFT(O272,FIND("§",SUBSTITUTE(P272," ","§",LEN(P272)-LEN(SUBSTITUTE(P272," ",""))))-1))))</f>
        <v/>
      </c>
      <c r="O272" s="1143" t="str">
        <f t="shared" si="76"/>
        <v/>
      </c>
      <c r="P272" s="1143" t="str">
        <f>IF(OR(O272="",O272=0,O272="0"),"",LEFT(O272,K273+1))</f>
        <v/>
      </c>
      <c r="Q272" s="1143"/>
      <c r="R272" s="1186"/>
      <c r="S272" s="1147" t="str">
        <f>IF(LEN(TRIM(T272))&gt;0,MAX(S46:S271)+1,"")</f>
        <v/>
      </c>
      <c r="T272" s="1148"/>
      <c r="U272" s="1186"/>
      <c r="V272" s="1186"/>
      <c r="X272" s="742"/>
      <c r="Y272" s="742"/>
      <c r="Z272" s="742"/>
      <c r="AA272" s="742"/>
      <c r="AB272" s="742"/>
      <c r="AC272" s="742"/>
      <c r="AD272" s="742"/>
      <c r="AE272" s="742"/>
      <c r="AF272" s="742"/>
      <c r="AG272" s="787"/>
      <c r="AH272" s="787"/>
      <c r="AI272" s="181" t="str">
        <f>IF(ISBLANK(AJ272),"",LARGE(AI264:AI271,1)+1)</f>
        <v/>
      </c>
      <c r="AJ272" s="61"/>
      <c r="AK272" s="61"/>
      <c r="AL272" s="61"/>
      <c r="AM272" s="61"/>
      <c r="AN272" s="61"/>
      <c r="AO272" s="61"/>
      <c r="AP272" s="61"/>
      <c r="AQ272" s="61"/>
      <c r="AR272" s="61"/>
      <c r="AS272" s="133"/>
      <c r="AT272" s="133"/>
      <c r="AU272" s="134"/>
      <c r="AV272" s="134"/>
      <c r="AW272" s="135"/>
      <c r="AX272" s="19"/>
      <c r="AY272" s="19"/>
      <c r="AZ272" s="1068">
        <v>244</v>
      </c>
      <c r="BA272" s="1069"/>
      <c r="BB272" s="1282" t="str">
        <f t="shared" si="64"/>
        <v/>
      </c>
      <c r="BC272" s="1283" t="str" cm="1">
        <f t="array" ref="BC272">IF(BJ272="","",IFERROR(_xlfn.TEXTJOIN(" • ",TRUE,_xlfn.UNIQUE(_xlfn._xlws.FILTER("⚠ "&amp;BQ29:BQ489,(BO29:BO489&lt;&gt;"")*ISNUMBER(SEARCH(" "&amp;BO29:BO489&amp;" "," "&amp;BJ272&amp;" "))))),""))</f>
        <v/>
      </c>
      <c r="BD272" s="1070" t="str">
        <f t="shared" si="71"/>
        <v/>
      </c>
      <c r="BE272" s="1070" t="str">
        <f t="shared" si="72"/>
        <v/>
      </c>
      <c r="BF272" s="1070" t="str">
        <f t="shared" si="73"/>
        <v/>
      </c>
      <c r="BG272" s="1070" t="str">
        <f t="shared" si="65"/>
        <v/>
      </c>
      <c r="BH272" s="1070" t="str">
        <f t="shared" si="66"/>
        <v/>
      </c>
      <c r="BI272" s="1070" t="str">
        <f t="shared" si="74"/>
        <v/>
      </c>
      <c r="BJ272" s="1070" t="str">
        <f t="shared" si="67"/>
        <v/>
      </c>
      <c r="BK272" s="1070" t="str">
        <f t="shared" si="75"/>
        <v/>
      </c>
      <c r="BL272" s="1070" t="str">
        <f t="shared" si="68"/>
        <v/>
      </c>
      <c r="BM272" s="1070" t="str">
        <f t="shared" si="69"/>
        <v/>
      </c>
      <c r="BN272" s="1071"/>
      <c r="BO272" s="1072" t="str">
        <f t="shared" si="70"/>
        <v/>
      </c>
      <c r="BP272" s="1073" t="s">
        <v>744</v>
      </c>
      <c r="BQ272" s="1074"/>
      <c r="BZ272" s="1014"/>
      <c r="CA272" s="1014"/>
      <c r="CB272" s="1014"/>
      <c r="CC272" s="1014"/>
      <c r="CD272" s="1014"/>
      <c r="CE272" s="9">
        <v>1</v>
      </c>
    </row>
    <row r="273" spans="10:83" ht="21" customHeight="1">
      <c r="J273" s="1838"/>
      <c r="K273" s="1152">
        <f>K44</f>
        <v>120</v>
      </c>
      <c r="L273" s="1143" t="str" cm="1">
        <f t="array" ref="L273">IF(ROW()=ROW(L271),K274,INDEX(M271:M284,ROW()-ROW(L271)))</f>
        <v/>
      </c>
      <c r="M273" s="1144" t="str">
        <f>IF(OR(L273="",K273="",K273&lt;=0,N273=""),"",TRIM(MID(L273,LEN(N273)+1+IF(MID(L273,LEN(N273)+1,1)=" ",1,0),99999)))</f>
        <v/>
      </c>
      <c r="N273" s="1143" t="str">
        <f>IF(OR(O273="",O273=0,O273="0"),"",IF(LEN(O273)&lt;=K273,O273,IF(LEN(SUBSTITUTE(P273," ",""))=K273+1,LEFT(O273,K273),LEFT(O273,FIND("§",SUBSTITUTE(P273," ","§",LEN(P273)-LEN(SUBSTITUTE(P273," ",""))))-1))))</f>
        <v/>
      </c>
      <c r="O273" s="1143" t="str">
        <f t="shared" si="76"/>
        <v/>
      </c>
      <c r="P273" s="1143" t="str">
        <f>IF(OR(O273="",O273=0,O273="0"),"",LEFT(O273,K273+1))</f>
        <v/>
      </c>
      <c r="Q273" s="1143"/>
      <c r="R273" s="1186"/>
      <c r="S273" s="1147" t="str">
        <f>IF(LEN(TRIM(T273))&gt;0,MAX(S46:S272)+1,"")</f>
        <v/>
      </c>
      <c r="T273" s="1148"/>
      <c r="U273" s="1186"/>
      <c r="V273" s="1186"/>
      <c r="X273" s="742"/>
      <c r="Y273" s="742"/>
      <c r="Z273" s="742"/>
      <c r="AA273" s="742"/>
      <c r="AB273" s="742"/>
      <c r="AC273" s="742"/>
      <c r="AD273" s="742"/>
      <c r="AE273" s="742"/>
      <c r="AF273" s="742"/>
      <c r="AG273" s="787"/>
      <c r="AH273" s="787"/>
      <c r="AI273" s="181" t="str">
        <f>IF(ISBLANK(AJ273),"",LARGE(AI264:AI272,1)+1)</f>
        <v/>
      </c>
      <c r="AJ273" s="61"/>
      <c r="AK273" s="61"/>
      <c r="AL273" s="61"/>
      <c r="AM273" s="61"/>
      <c r="AN273" s="61"/>
      <c r="AO273" s="61"/>
      <c r="AP273" s="61"/>
      <c r="AQ273" s="61"/>
      <c r="AR273" s="61"/>
      <c r="AS273" s="133"/>
      <c r="AT273" s="133"/>
      <c r="AU273" s="134"/>
      <c r="AV273" s="134"/>
      <c r="AW273" s="135"/>
      <c r="AX273" s="19"/>
      <c r="AY273" s="19"/>
      <c r="AZ273" s="1068">
        <v>245</v>
      </c>
      <c r="BA273" s="1069"/>
      <c r="BB273" s="1282" t="str">
        <f t="shared" si="64"/>
        <v/>
      </c>
      <c r="BC273" s="1283" t="str" cm="1">
        <f t="array" ref="BC273">IF(BJ273="","",IFERROR(_xlfn.TEXTJOIN(" • ",TRUE,_xlfn.UNIQUE(_xlfn._xlws.FILTER("⚠ "&amp;BQ29:BQ489,(BO29:BO489&lt;&gt;"")*ISNUMBER(SEARCH(" "&amp;BO29:BO489&amp;" "," "&amp;BJ273&amp;" "))))),""))</f>
        <v/>
      </c>
      <c r="BD273" s="1070" t="str">
        <f t="shared" si="71"/>
        <v/>
      </c>
      <c r="BE273" s="1070" t="str">
        <f t="shared" si="72"/>
        <v/>
      </c>
      <c r="BF273" s="1070" t="str">
        <f t="shared" si="73"/>
        <v/>
      </c>
      <c r="BG273" s="1070" t="str">
        <f t="shared" si="65"/>
        <v/>
      </c>
      <c r="BH273" s="1070" t="str">
        <f t="shared" si="66"/>
        <v/>
      </c>
      <c r="BI273" s="1070" t="str">
        <f t="shared" si="74"/>
        <v/>
      </c>
      <c r="BJ273" s="1070" t="str">
        <f t="shared" si="67"/>
        <v/>
      </c>
      <c r="BK273" s="1070" t="str">
        <f t="shared" si="75"/>
        <v/>
      </c>
      <c r="BL273" s="1070" t="str">
        <f t="shared" si="68"/>
        <v/>
      </c>
      <c r="BM273" s="1070" t="str">
        <f t="shared" si="69"/>
        <v/>
      </c>
      <c r="BN273" s="1071"/>
      <c r="BO273" s="1072" t="str">
        <f t="shared" si="70"/>
        <v/>
      </c>
      <c r="BP273" s="1073" t="s">
        <v>744</v>
      </c>
      <c r="BQ273" s="1074"/>
      <c r="BZ273" s="1014"/>
      <c r="CA273" s="1014"/>
      <c r="CB273" s="1014"/>
      <c r="CC273" s="1014"/>
      <c r="CD273" s="1014"/>
      <c r="CE273" s="9">
        <v>1</v>
      </c>
    </row>
    <row r="274" spans="10:83" ht="21" customHeight="1">
      <c r="J274" s="1838"/>
      <c r="K274" s="1151" t="str">
        <f>IF(UPPER(TRIM(K45))="X",K278,K272)</f>
        <v/>
      </c>
      <c r="L274" s="1143" t="str" cm="1">
        <f t="array" ref="L274">IF(ROW()=ROW(L271),K274,INDEX(M271:M284,ROW()-ROW(L271)))</f>
        <v/>
      </c>
      <c r="M274" s="1144" t="str">
        <f>IF(OR(L274="",K273="",K273&lt;=0,N274=""),"",TRIM(MID(L274,LEN(N274)+1+IF(MID(L274,LEN(N274)+1,1)=" ",1,0),99999)))</f>
        <v/>
      </c>
      <c r="N274" s="1143" t="str">
        <f>IF(OR(O274="",O274=0,O274="0"),"",IF(LEN(O274)&lt;=K273,O274,IF(LEN(SUBSTITUTE(P274," ",""))=K273+1,LEFT(O274,K273),LEFT(O274,FIND("§",SUBSTITUTE(P274," ","§",LEN(P274)-LEN(SUBSTITUTE(P274," ",""))))-1))))</f>
        <v/>
      </c>
      <c r="O274" s="1143" t="str">
        <f t="shared" si="76"/>
        <v/>
      </c>
      <c r="P274" s="1143" t="str">
        <f>IF(OR(O274="",O274=0,O274="0"),"",LEFT(O274,K273+1))</f>
        <v/>
      </c>
      <c r="Q274" s="1143"/>
      <c r="R274" s="1186"/>
      <c r="S274" s="1147" t="str">
        <f>IF(LEN(TRIM(T274))&gt;0,MAX(S46:S273)+1,"")</f>
        <v/>
      </c>
      <c r="T274" s="1148"/>
      <c r="U274" s="1186"/>
      <c r="V274" s="1186"/>
      <c r="X274" s="742"/>
      <c r="Y274" s="742"/>
      <c r="Z274" s="742"/>
      <c r="AA274" s="742"/>
      <c r="AB274" s="742"/>
      <c r="AC274" s="742"/>
      <c r="AD274" s="742"/>
      <c r="AE274" s="742"/>
      <c r="AF274" s="742"/>
      <c r="AG274" s="787"/>
      <c r="AH274" s="787"/>
      <c r="AI274" s="181" t="str">
        <f>IF(ISBLANK(AJ274),"",LARGE(AI264:AI273,1)+1)</f>
        <v/>
      </c>
      <c r="AJ274" s="61"/>
      <c r="AK274" s="61"/>
      <c r="AL274" s="61"/>
      <c r="AM274" s="61"/>
      <c r="AN274" s="61"/>
      <c r="AO274" s="61"/>
      <c r="AP274" s="61"/>
      <c r="AQ274" s="61"/>
      <c r="AR274" s="61"/>
      <c r="AS274" s="133"/>
      <c r="AT274" s="133"/>
      <c r="AU274" s="134"/>
      <c r="AV274" s="134"/>
      <c r="AW274" s="135"/>
      <c r="AX274" s="19"/>
      <c r="AY274" s="19"/>
      <c r="AZ274" s="1068">
        <v>246</v>
      </c>
      <c r="BA274" s="1069"/>
      <c r="BB274" s="1282" t="str">
        <f t="shared" si="64"/>
        <v/>
      </c>
      <c r="BC274" s="1283" t="str" cm="1">
        <f t="array" ref="BC274">IF(BJ274="","",IFERROR(_xlfn.TEXTJOIN(" • ",TRUE,_xlfn.UNIQUE(_xlfn._xlws.FILTER("⚠ "&amp;BQ29:BQ489,(BO29:BO489&lt;&gt;"")*ISNUMBER(SEARCH(" "&amp;BO29:BO489&amp;" "," "&amp;BJ274&amp;" "))))),""))</f>
        <v/>
      </c>
      <c r="BD274" s="1070" t="str">
        <f t="shared" si="71"/>
        <v/>
      </c>
      <c r="BE274" s="1070" t="str">
        <f t="shared" si="72"/>
        <v/>
      </c>
      <c r="BF274" s="1070" t="str">
        <f t="shared" si="73"/>
        <v/>
      </c>
      <c r="BG274" s="1070" t="str">
        <f t="shared" si="65"/>
        <v/>
      </c>
      <c r="BH274" s="1070" t="str">
        <f t="shared" si="66"/>
        <v/>
      </c>
      <c r="BI274" s="1070" t="str">
        <f t="shared" si="74"/>
        <v/>
      </c>
      <c r="BJ274" s="1070" t="str">
        <f t="shared" si="67"/>
        <v/>
      </c>
      <c r="BK274" s="1070" t="str">
        <f t="shared" si="75"/>
        <v/>
      </c>
      <c r="BL274" s="1070" t="str">
        <f t="shared" si="68"/>
        <v/>
      </c>
      <c r="BM274" s="1070" t="str">
        <f t="shared" si="69"/>
        <v/>
      </c>
      <c r="BN274" s="1071"/>
      <c r="BO274" s="1072" t="str">
        <f t="shared" si="70"/>
        <v/>
      </c>
      <c r="BP274" s="1073" t="s">
        <v>744</v>
      </c>
      <c r="BQ274" s="1074"/>
      <c r="BZ274" s="1014"/>
      <c r="CA274" s="1014"/>
      <c r="CB274" s="1014"/>
      <c r="CC274" s="1014"/>
      <c r="CD274" s="1014"/>
      <c r="CE274" s="9">
        <v>1</v>
      </c>
    </row>
    <row r="275" spans="10:83" ht="21" customHeight="1">
      <c r="J275" s="1838"/>
      <c r="K275" s="1155" t="str">
        <f>TRIM(SUBSTITUTE(SUBSTITUTE(SUBSTITUTE(SUBSTITUTE(SUBSTITUTE(SUBSTITUTE(SUBSTITUTE(SUBSTITUTE(SUBSTITUTE(SUBSTITUTE(K272,","," "),";"," "),":"," "),"!"," "),"?"," "),"…"," "),"»"," "),"«"," "),"/"," "),"."," "))</f>
        <v/>
      </c>
      <c r="L275" s="1143" t="str" cm="1">
        <f t="array" ref="L275">IF(ROW()=ROW(L271),K274,INDEX(M271:M284,ROW()-ROW(L271)))</f>
        <v/>
      </c>
      <c r="M275" s="1144" t="str">
        <f>IF(OR(L275="",K273="",K273&lt;=0,N275=""),"",TRIM(MID(L275,LEN(N275)+1+IF(MID(L275,LEN(N275)+1,1)=" ",1,0),99999)))</f>
        <v/>
      </c>
      <c r="N275" s="1143" t="str">
        <f>IF(OR(O275="",O275=0,O275="0"),"",IF(LEN(O275)&lt;=K273,O275,IF(LEN(SUBSTITUTE(P275," ",""))=K273+1,LEFT(O275,K273),LEFT(O275,FIND("§",SUBSTITUTE(P275," ","§",LEN(P275)-LEN(SUBSTITUTE(P275," ",""))))-1))))</f>
        <v/>
      </c>
      <c r="O275" s="1143" t="str">
        <f t="shared" si="76"/>
        <v/>
      </c>
      <c r="P275" s="1143" t="str">
        <f>IF(OR(O275="",O275=0,O275="0"),"",LEFT(O275,K273+1))</f>
        <v/>
      </c>
      <c r="Q275" s="1143"/>
      <c r="R275" s="1186"/>
      <c r="S275" s="1147" t="str">
        <f>IF(LEN(TRIM(T275))&gt;0,MAX(S46:S274)+1,"")</f>
        <v/>
      </c>
      <c r="T275" s="1148"/>
      <c r="U275" s="1186"/>
      <c r="V275" s="1186"/>
      <c r="X275" s="742"/>
      <c r="Y275" s="742"/>
      <c r="Z275" s="742"/>
      <c r="AA275" s="742"/>
      <c r="AB275" s="742"/>
      <c r="AC275" s="742"/>
      <c r="AD275" s="742"/>
      <c r="AE275" s="742"/>
      <c r="AF275" s="742"/>
      <c r="AG275" s="787"/>
      <c r="AH275" s="787"/>
      <c r="AI275" s="181" t="str">
        <f>IF(ISBLANK(AJ275),"",LARGE(AI264:AI274,1)+1)</f>
        <v/>
      </c>
      <c r="AJ275" s="61"/>
      <c r="AK275" s="61"/>
      <c r="AL275" s="61"/>
      <c r="AM275" s="61"/>
      <c r="AN275" s="61"/>
      <c r="AO275" s="61"/>
      <c r="AP275" s="61"/>
      <c r="AQ275" s="61"/>
      <c r="AR275" s="61"/>
      <c r="AS275" s="133"/>
      <c r="AT275" s="133"/>
      <c r="AU275" s="134"/>
      <c r="AV275" s="134"/>
      <c r="AW275" s="135"/>
      <c r="AX275" s="19"/>
      <c r="AY275" s="19"/>
      <c r="AZ275" s="1068">
        <v>247</v>
      </c>
      <c r="BA275" s="1069"/>
      <c r="BB275" s="1282" t="str">
        <f t="shared" si="64"/>
        <v/>
      </c>
      <c r="BC275" s="1283" t="str" cm="1">
        <f t="array" ref="BC275">IF(BJ275="","",IFERROR(_xlfn.TEXTJOIN(" • ",TRUE,_xlfn.UNIQUE(_xlfn._xlws.FILTER("⚠ "&amp;BQ29:BQ489,(BO29:BO489&lt;&gt;"")*ISNUMBER(SEARCH(" "&amp;BO29:BO489&amp;" "," "&amp;BJ275&amp;" "))))),""))</f>
        <v/>
      </c>
      <c r="BD275" s="1070" t="str">
        <f t="shared" si="71"/>
        <v/>
      </c>
      <c r="BE275" s="1070" t="str">
        <f t="shared" si="72"/>
        <v/>
      </c>
      <c r="BF275" s="1070" t="str">
        <f t="shared" si="73"/>
        <v/>
      </c>
      <c r="BG275" s="1070" t="str">
        <f t="shared" si="65"/>
        <v/>
      </c>
      <c r="BH275" s="1070" t="str">
        <f t="shared" si="66"/>
        <v/>
      </c>
      <c r="BI275" s="1070" t="str">
        <f t="shared" si="74"/>
        <v/>
      </c>
      <c r="BJ275" s="1070" t="str">
        <f t="shared" si="67"/>
        <v/>
      </c>
      <c r="BK275" s="1070" t="str">
        <f t="shared" si="75"/>
        <v/>
      </c>
      <c r="BL275" s="1070" t="str">
        <f t="shared" si="68"/>
        <v/>
      </c>
      <c r="BM275" s="1070" t="str">
        <f t="shared" si="69"/>
        <v/>
      </c>
      <c r="BN275" s="1071"/>
      <c r="BO275" s="1072" t="str">
        <f t="shared" si="70"/>
        <v/>
      </c>
      <c r="BP275" s="1073" t="s">
        <v>744</v>
      </c>
      <c r="BQ275" s="1074"/>
      <c r="BZ275" s="1014"/>
      <c r="CA275" s="1014"/>
      <c r="CB275" s="1014"/>
      <c r="CC275" s="1014"/>
      <c r="CD275" s="1014"/>
      <c r="CE275" s="9">
        <v>1</v>
      </c>
    </row>
    <row r="276" spans="10:83" ht="21" customHeight="1">
      <c r="J276" s="1838"/>
      <c r="K276" s="1143" t="str">
        <f>TRIM(SUBSTITUTE(SUBSTITUTE(SUBSTITUTE(SUBSTITUTE(SUBSTITUTE(SUBSTITUTE(SUBSTITUTE(SUBSTITUTE(K275,"("," "),")"," "),CHAR(34)," "),"-"," "),"_"," "),"&lt;"," "),"&gt;"," "),"="," "))</f>
        <v/>
      </c>
      <c r="L276" s="1143" t="str" cm="1">
        <f t="array" ref="L276">IF(ROW()=ROW(L271),K274,INDEX(M271:M284,ROW()-ROW(L271)))</f>
        <v/>
      </c>
      <c r="M276" s="1144" t="str">
        <f>IF(OR(L276="",K273="",K273&lt;=0,N276=""),"",TRIM(MID(L276,LEN(N276)+1+IF(MID(L276,LEN(N276)+1,1)=" ",1,0),99999)))</f>
        <v/>
      </c>
      <c r="N276" s="1143" t="str">
        <f>IF(OR(O276="",O276=0,O276="0"),"",IF(LEN(O276)&lt;=K273,O276,IF(LEN(SUBSTITUTE(P276," ",""))=K273+1,LEFT(O276,K273),LEFT(O276,FIND("§",SUBSTITUTE(P276," ","§",LEN(P276)-LEN(SUBSTITUTE(P276," ",""))))-1))))</f>
        <v/>
      </c>
      <c r="O276" s="1143" t="str">
        <f t="shared" si="76"/>
        <v/>
      </c>
      <c r="P276" s="1143" t="str">
        <f>IF(OR(O276="",O276=0,O276="0"),"",LEFT(O276,K273+1))</f>
        <v/>
      </c>
      <c r="Q276" s="1143"/>
      <c r="R276" s="1186"/>
      <c r="S276" s="1147" t="str">
        <f>IF(LEN(TRIM(T276))&gt;0,MAX(S46:S275)+1,"")</f>
        <v/>
      </c>
      <c r="T276" s="1148"/>
      <c r="U276" s="1186"/>
      <c r="V276" s="1186"/>
      <c r="X276" s="742"/>
      <c r="Y276" s="742"/>
      <c r="Z276" s="742"/>
      <c r="AA276" s="742"/>
      <c r="AB276" s="742"/>
      <c r="AC276" s="742"/>
      <c r="AD276" s="742"/>
      <c r="AE276" s="742"/>
      <c r="AF276" s="742"/>
      <c r="AG276" s="787"/>
      <c r="AH276" s="787"/>
      <c r="AI276" s="181" t="str">
        <f>IF(ISBLANK(AJ276),"",LARGE(AI264:AI275,1)+1)</f>
        <v/>
      </c>
      <c r="AJ276" s="61"/>
      <c r="AK276" s="61"/>
      <c r="AL276" s="61"/>
      <c r="AM276" s="61"/>
      <c r="AN276" s="61"/>
      <c r="AO276" s="61"/>
      <c r="AP276" s="61"/>
      <c r="AQ276" s="61"/>
      <c r="AR276" s="61"/>
      <c r="AS276" s="133"/>
      <c r="AT276" s="133"/>
      <c r="AU276" s="134"/>
      <c r="AV276" s="134"/>
      <c r="AW276" s="135"/>
      <c r="AX276" s="19"/>
      <c r="AY276" s="19"/>
      <c r="AZ276" s="1068">
        <v>248</v>
      </c>
      <c r="BA276" s="1069"/>
      <c r="BB276" s="1282" t="str">
        <f t="shared" si="64"/>
        <v/>
      </c>
      <c r="BC276" s="1283" t="str" cm="1">
        <f t="array" ref="BC276">IF(BJ276="","",IFERROR(_xlfn.TEXTJOIN(" • ",TRUE,_xlfn.UNIQUE(_xlfn._xlws.FILTER("⚠ "&amp;BQ29:BQ489,(BO29:BO489&lt;&gt;"")*ISNUMBER(SEARCH(" "&amp;BO29:BO489&amp;" "," "&amp;BJ276&amp;" "))))),""))</f>
        <v/>
      </c>
      <c r="BD276" s="1070" t="str">
        <f t="shared" si="71"/>
        <v/>
      </c>
      <c r="BE276" s="1070" t="str">
        <f t="shared" si="72"/>
        <v/>
      </c>
      <c r="BF276" s="1070" t="str">
        <f t="shared" si="73"/>
        <v/>
      </c>
      <c r="BG276" s="1070" t="str">
        <f t="shared" si="65"/>
        <v/>
      </c>
      <c r="BH276" s="1070" t="str">
        <f t="shared" si="66"/>
        <v/>
      </c>
      <c r="BI276" s="1070" t="str">
        <f t="shared" si="74"/>
        <v/>
      </c>
      <c r="BJ276" s="1070" t="str">
        <f t="shared" si="67"/>
        <v/>
      </c>
      <c r="BK276" s="1070" t="str">
        <f t="shared" si="75"/>
        <v/>
      </c>
      <c r="BL276" s="1070" t="str">
        <f t="shared" si="68"/>
        <v/>
      </c>
      <c r="BM276" s="1070" t="str">
        <f t="shared" si="69"/>
        <v/>
      </c>
      <c r="BN276" s="1071"/>
      <c r="BO276" s="1072" t="str">
        <f t="shared" si="70"/>
        <v/>
      </c>
      <c r="BP276" s="1073" t="s">
        <v>744</v>
      </c>
      <c r="BQ276" s="1074"/>
      <c r="BZ276" s="1014"/>
      <c r="CA276" s="1014"/>
      <c r="CB276" s="1014"/>
      <c r="CC276" s="1014"/>
      <c r="CD276" s="1014"/>
      <c r="CE276" s="9">
        <v>1</v>
      </c>
    </row>
    <row r="277" spans="10:83" ht="21" customHeight="1">
      <c r="J277" s="1838"/>
      <c r="K277" s="1151" t="str">
        <f>TRIM(SUBSTITUTE(SUBSTITUTE(SUBSTITUTE(SUBSTITUTE(K276,"►"," "),"▼"," "),"▲"," "),"◄"," "))</f>
        <v/>
      </c>
      <c r="L277" s="1143" t="str" cm="1">
        <f t="array" ref="L277">IF(ROW()=ROW(L271),K274,INDEX(M271:M284,ROW()-ROW(L271)))</f>
        <v/>
      </c>
      <c r="M277" s="1144" t="str">
        <f>IF(OR(L277="",K273="",K273&lt;=0,N277=""),"",TRIM(MID(L277,LEN(N277)+1+IF(MID(L277,LEN(N277)+1,1)=" ",1,0),99999)))</f>
        <v/>
      </c>
      <c r="N277" s="1143" t="str">
        <f>IF(OR(O277="",O277=0,O277="0"),"",IF(LEN(O277)&lt;=K273,O277,IF(LEN(SUBSTITUTE(P277," ",""))=K273+1,LEFT(O277,K273),LEFT(O277,FIND("§",SUBSTITUTE(P277," ","§",LEN(P277)-LEN(SUBSTITUTE(P277," ",""))))-1))))</f>
        <v/>
      </c>
      <c r="O277" s="1143" t="str">
        <f t="shared" si="76"/>
        <v/>
      </c>
      <c r="P277" s="1143" t="str">
        <f>IF(OR(O277="",O277=0,O277="0"),"",LEFT(O277,K273+1))</f>
        <v/>
      </c>
      <c r="Q277" s="1143"/>
      <c r="R277" s="1186"/>
      <c r="S277" s="1147" t="str">
        <f>IF(LEN(TRIM(T277))&gt;0,MAX(S46:S276)+1,"")</f>
        <v/>
      </c>
      <c r="T277" s="1148"/>
      <c r="U277" s="1186"/>
      <c r="V277" s="1186"/>
      <c r="X277" s="742"/>
      <c r="Y277" s="742"/>
      <c r="Z277" s="742"/>
      <c r="AA277" s="742"/>
      <c r="AB277" s="742"/>
      <c r="AC277" s="742"/>
      <c r="AD277" s="742"/>
      <c r="AE277" s="742"/>
      <c r="AF277" s="742"/>
      <c r="AG277" s="787"/>
      <c r="AH277" s="787"/>
      <c r="AI277" s="181" t="str">
        <f>IF(ISBLANK(AJ277),"",LARGE(AI264:AI276,1)+1)</f>
        <v/>
      </c>
      <c r="AJ277" s="61"/>
      <c r="AK277" s="61"/>
      <c r="AL277" s="61"/>
      <c r="AM277" s="61"/>
      <c r="AN277" s="61"/>
      <c r="AO277" s="61"/>
      <c r="AP277" s="61"/>
      <c r="AQ277" s="61"/>
      <c r="AR277" s="61"/>
      <c r="AS277" s="133"/>
      <c r="AT277" s="133"/>
      <c r="AU277" s="134"/>
      <c r="AV277" s="134"/>
      <c r="AW277" s="135"/>
      <c r="AX277" s="19"/>
      <c r="AY277" s="19"/>
      <c r="AZ277" s="1068">
        <v>249</v>
      </c>
      <c r="BA277" s="1069"/>
      <c r="BB277" s="1282" t="str">
        <f t="shared" si="64"/>
        <v/>
      </c>
      <c r="BC277" s="1283" t="str" cm="1">
        <f t="array" ref="BC277">IF(BJ277="","",IFERROR(_xlfn.TEXTJOIN(" • ",TRUE,_xlfn.UNIQUE(_xlfn._xlws.FILTER("⚠ "&amp;BQ29:BQ489,(BO29:BO489&lt;&gt;"")*ISNUMBER(SEARCH(" "&amp;BO29:BO489&amp;" "," "&amp;BJ277&amp;" "))))),""))</f>
        <v/>
      </c>
      <c r="BD277" s="1070" t="str">
        <f t="shared" si="71"/>
        <v/>
      </c>
      <c r="BE277" s="1070" t="str">
        <f t="shared" si="72"/>
        <v/>
      </c>
      <c r="BF277" s="1070" t="str">
        <f t="shared" si="73"/>
        <v/>
      </c>
      <c r="BG277" s="1070" t="str">
        <f t="shared" si="65"/>
        <v/>
      </c>
      <c r="BH277" s="1070" t="str">
        <f t="shared" si="66"/>
        <v/>
      </c>
      <c r="BI277" s="1070" t="str">
        <f t="shared" si="74"/>
        <v/>
      </c>
      <c r="BJ277" s="1070" t="str">
        <f t="shared" si="67"/>
        <v/>
      </c>
      <c r="BK277" s="1070" t="str">
        <f t="shared" si="75"/>
        <v/>
      </c>
      <c r="BL277" s="1070" t="str">
        <f t="shared" si="68"/>
        <v/>
      </c>
      <c r="BM277" s="1070" t="str">
        <f t="shared" si="69"/>
        <v/>
      </c>
      <c r="BN277" s="1071"/>
      <c r="BO277" s="1072" t="str">
        <f t="shared" si="70"/>
        <v/>
      </c>
      <c r="BP277" s="1073" t="s">
        <v>744</v>
      </c>
      <c r="BQ277" s="1074"/>
      <c r="BZ277" s="1014"/>
      <c r="CA277" s="1014"/>
      <c r="CB277" s="1014"/>
      <c r="CC277" s="1014"/>
      <c r="CD277" s="1014"/>
      <c r="CE277" s="9">
        <v>1</v>
      </c>
    </row>
    <row r="278" spans="10:83" ht="21" customHeight="1">
      <c r="J278" s="1838"/>
      <c r="K278" s="1151" t="str">
        <f>TRIM(SUBSTITUTE(SUBSTITUTE(K277,"“"," "),"”"," "))</f>
        <v/>
      </c>
      <c r="L278" s="1143" t="str" cm="1">
        <f t="array" ref="L278">IF(ROW()=ROW(L271),K274,INDEX(M271:M284,ROW()-ROW(L271)))</f>
        <v/>
      </c>
      <c r="M278" s="1144" t="str">
        <f>IF(OR(L278="",K273="",K273&lt;=0,N278=""),"",TRIM(MID(L278,LEN(N278)+1+IF(MID(L278,LEN(N278)+1,1)=" ",1,0),99999)))</f>
        <v/>
      </c>
      <c r="N278" s="1143" t="str">
        <f>IF(OR(O278="",O278=0,O278="0"),"",IF(LEN(O278)&lt;=K273,O278,IF(LEN(SUBSTITUTE(P278," ",""))=K273+1,LEFT(O278,K273),LEFT(O278,FIND("§",SUBSTITUTE(P278," ","§",LEN(P278)-LEN(SUBSTITUTE(P278," ",""))))-1))))</f>
        <v/>
      </c>
      <c r="O278" s="1143" t="str">
        <f t="shared" si="76"/>
        <v/>
      </c>
      <c r="P278" s="1143" t="str">
        <f>IF(OR(O278="",O278=0,O278="0"),"",LEFT(O278,K273+1))</f>
        <v/>
      </c>
      <c r="Q278" s="1143"/>
      <c r="R278" s="1186"/>
      <c r="S278" s="1147" t="str">
        <f>IF(LEN(TRIM(T278))&gt;0,MAX(S46:S277)+1,"")</f>
        <v/>
      </c>
      <c r="T278" s="1148"/>
      <c r="U278" s="1186"/>
      <c r="V278" s="1186"/>
      <c r="X278" s="742"/>
      <c r="Y278" s="742"/>
      <c r="Z278" s="742"/>
      <c r="AA278" s="742"/>
      <c r="AB278" s="742"/>
      <c r="AC278" s="742"/>
      <c r="AD278" s="742"/>
      <c r="AE278" s="742"/>
      <c r="AF278" s="742"/>
      <c r="AG278" s="787"/>
      <c r="AH278" s="787"/>
      <c r="AI278" s="181" t="str">
        <f>IF(ISBLANK(AJ278),"",LARGE(AI264:AI277,1)+1)</f>
        <v/>
      </c>
      <c r="AJ278" s="61"/>
      <c r="AK278" s="61"/>
      <c r="AL278" s="61"/>
      <c r="AM278" s="61"/>
      <c r="AN278" s="61"/>
      <c r="AO278" s="61"/>
      <c r="AP278" s="61"/>
      <c r="AQ278" s="61"/>
      <c r="AR278" s="61"/>
      <c r="AS278" s="133"/>
      <c r="AT278" s="133"/>
      <c r="AU278" s="134"/>
      <c r="AV278" s="134"/>
      <c r="AW278" s="135"/>
      <c r="AX278" s="19"/>
      <c r="AY278" s="19"/>
      <c r="AZ278" s="1068">
        <v>250</v>
      </c>
      <c r="BA278" s="1069"/>
      <c r="BB278" s="1282" t="str">
        <f t="shared" si="64"/>
        <v/>
      </c>
      <c r="BC278" s="1283" t="str" cm="1">
        <f t="array" ref="BC278">IF(BJ278="","",IFERROR(_xlfn.TEXTJOIN(" • ",TRUE,_xlfn.UNIQUE(_xlfn._xlws.FILTER("⚠ "&amp;BQ29:BQ489,(BO29:BO489&lt;&gt;"")*ISNUMBER(SEARCH(" "&amp;BO29:BO489&amp;" "," "&amp;BJ278&amp;" "))))),""))</f>
        <v/>
      </c>
      <c r="BD278" s="1070" t="str">
        <f t="shared" si="71"/>
        <v/>
      </c>
      <c r="BE278" s="1070" t="str">
        <f t="shared" si="72"/>
        <v/>
      </c>
      <c r="BF278" s="1070" t="str">
        <f t="shared" si="73"/>
        <v/>
      </c>
      <c r="BG278" s="1070" t="str">
        <f t="shared" si="65"/>
        <v/>
      </c>
      <c r="BH278" s="1070" t="str">
        <f t="shared" si="66"/>
        <v/>
      </c>
      <c r="BI278" s="1070" t="str">
        <f t="shared" si="74"/>
        <v/>
      </c>
      <c r="BJ278" s="1070" t="str">
        <f t="shared" si="67"/>
        <v/>
      </c>
      <c r="BK278" s="1070" t="str">
        <f t="shared" si="75"/>
        <v/>
      </c>
      <c r="BL278" s="1070" t="str">
        <f t="shared" si="68"/>
        <v/>
      </c>
      <c r="BM278" s="1070" t="str">
        <f t="shared" si="69"/>
        <v/>
      </c>
      <c r="BN278" s="1071"/>
      <c r="BO278" s="1072" t="str">
        <f t="shared" si="70"/>
        <v/>
      </c>
      <c r="BP278" s="1073" t="s">
        <v>744</v>
      </c>
      <c r="BQ278" s="1074"/>
      <c r="BZ278" s="1014"/>
      <c r="CA278" s="1014"/>
      <c r="CB278" s="1014"/>
      <c r="CC278" s="1014"/>
      <c r="CD278" s="1014"/>
      <c r="CE278" s="9">
        <v>1</v>
      </c>
    </row>
    <row r="279" spans="10:83" ht="21" customHeight="1">
      <c r="J279" s="1838"/>
      <c r="K279" s="1151"/>
      <c r="L279" s="1143" t="str" cm="1">
        <f t="array" ref="L279">IF(ROW()=ROW(L271),K274,INDEX(M271:M284,ROW()-ROW(L271)))</f>
        <v/>
      </c>
      <c r="M279" s="1144" t="str">
        <f>IF(OR(L279="",K273="",K273&lt;=0,N279=""),"",TRIM(MID(L279,LEN(N279)+1+IF(MID(L279,LEN(N279)+1,1)=" ",1,0),99999)))</f>
        <v/>
      </c>
      <c r="N279" s="1143" t="str">
        <f>IF(OR(O279="",O279=0,O279="0"),"",IF(LEN(O279)&lt;=K273,O279,IF(LEN(SUBSTITUTE(P279," ",""))=K273+1,LEFT(O279,K273),LEFT(O279,FIND("§",SUBSTITUTE(P279," ","§",LEN(P279)-LEN(SUBSTITUTE(P279," ",""))))-1))))</f>
        <v/>
      </c>
      <c r="O279" s="1143" t="str">
        <f t="shared" si="76"/>
        <v/>
      </c>
      <c r="P279" s="1143" t="str">
        <f>IF(OR(O279="",O279=0,O279="0"),"",LEFT(O279,K273+1))</f>
        <v/>
      </c>
      <c r="Q279" s="1143"/>
      <c r="R279" s="1186"/>
      <c r="S279" s="1147" t="str">
        <f>IF(LEN(TRIM(T279))&gt;0,MAX(S46:S278)+1,"")</f>
        <v/>
      </c>
      <c r="T279" s="1148"/>
      <c r="U279" s="1186"/>
      <c r="V279" s="1186"/>
      <c r="X279" s="742"/>
      <c r="Y279" s="742"/>
      <c r="Z279" s="742"/>
      <c r="AA279" s="742"/>
      <c r="AB279" s="742"/>
      <c r="AC279" s="742"/>
      <c r="AD279" s="742"/>
      <c r="AE279" s="742"/>
      <c r="AF279" s="742"/>
      <c r="AG279" s="787"/>
      <c r="AH279" s="787"/>
      <c r="AI279" s="181" t="str">
        <f>IF(ISBLANK(AJ279),"",LARGE(AI264:AI278,1)+1)</f>
        <v/>
      </c>
      <c r="AJ279" s="61"/>
      <c r="AK279" s="61"/>
      <c r="AL279" s="61"/>
      <c r="AM279" s="61"/>
      <c r="AN279" s="61"/>
      <c r="AO279" s="61"/>
      <c r="AP279" s="61"/>
      <c r="AQ279" s="61"/>
      <c r="AR279" s="61"/>
      <c r="AS279" s="133"/>
      <c r="AT279" s="133"/>
      <c r="AU279" s="134"/>
      <c r="AV279" s="134"/>
      <c r="AW279" s="135"/>
      <c r="AX279" s="19"/>
      <c r="AY279" s="19"/>
      <c r="AZ279" s="1068">
        <v>251</v>
      </c>
      <c r="BA279" s="1069"/>
      <c r="BB279" s="1282" t="str">
        <f t="shared" si="64"/>
        <v/>
      </c>
      <c r="BC279" s="1283" t="str" cm="1">
        <f t="array" ref="BC279">IF(BJ279="","",IFERROR(_xlfn.TEXTJOIN(" • ",TRUE,_xlfn.UNIQUE(_xlfn._xlws.FILTER("⚠ "&amp;BQ29:BQ489,(BO29:BO489&lt;&gt;"")*ISNUMBER(SEARCH(" "&amp;BO29:BO489&amp;" "," "&amp;BJ279&amp;" "))))),""))</f>
        <v/>
      </c>
      <c r="BD279" s="1070" t="str">
        <f t="shared" si="71"/>
        <v/>
      </c>
      <c r="BE279" s="1070" t="str">
        <f t="shared" si="72"/>
        <v/>
      </c>
      <c r="BF279" s="1070" t="str">
        <f t="shared" si="73"/>
        <v/>
      </c>
      <c r="BG279" s="1070" t="str">
        <f t="shared" si="65"/>
        <v/>
      </c>
      <c r="BH279" s="1070" t="str">
        <f t="shared" si="66"/>
        <v/>
      </c>
      <c r="BI279" s="1070" t="str">
        <f t="shared" si="74"/>
        <v/>
      </c>
      <c r="BJ279" s="1070" t="str">
        <f t="shared" si="67"/>
        <v/>
      </c>
      <c r="BK279" s="1070" t="str">
        <f t="shared" si="75"/>
        <v/>
      </c>
      <c r="BL279" s="1070" t="str">
        <f t="shared" si="68"/>
        <v/>
      </c>
      <c r="BM279" s="1070" t="str">
        <f t="shared" si="69"/>
        <v/>
      </c>
      <c r="BN279" s="1071"/>
      <c r="BO279" s="1072" t="str">
        <f t="shared" si="70"/>
        <v/>
      </c>
      <c r="BP279" s="1073" t="s">
        <v>744</v>
      </c>
      <c r="BQ279" s="1074"/>
      <c r="BZ279" s="1014"/>
      <c r="CA279" s="1014"/>
      <c r="CB279" s="1014"/>
      <c r="CC279" s="1014"/>
      <c r="CD279" s="1014"/>
      <c r="CE279" s="9">
        <v>1</v>
      </c>
    </row>
    <row r="280" spans="10:83" ht="21" customHeight="1">
      <c r="J280" s="1838"/>
      <c r="K280" s="1151"/>
      <c r="L280" s="1143" t="str" cm="1">
        <f t="array" ref="L280">IF(ROW()=ROW(L271),K274,INDEX(M271:M284,ROW()-ROW(L271)))</f>
        <v/>
      </c>
      <c r="M280" s="1144" t="str">
        <f>IF(OR(L280="",K273="",K273&lt;=0,N280=""),"",TRIM(MID(L280,LEN(N280)+1+IF(MID(L280,LEN(N280)+1,1)=" ",1,0),99999)))</f>
        <v/>
      </c>
      <c r="N280" s="1143" t="str">
        <f>IF(OR(O280="",O280=0,O280="0"),"",IF(LEN(O280)&lt;=K273,O280,IF(LEN(SUBSTITUTE(P280," ",""))=K273+1,LEFT(O280,K273),LEFT(O280,FIND("§",SUBSTITUTE(P280," ","§",LEN(P280)-LEN(SUBSTITUTE(P280," ",""))))-1))))</f>
        <v/>
      </c>
      <c r="O280" s="1143" t="str">
        <f t="shared" si="76"/>
        <v/>
      </c>
      <c r="P280" s="1143" t="str">
        <f>IF(OR(O280="",O280=0,O280="0"),"",LEFT(O280,K273+1))</f>
        <v/>
      </c>
      <c r="Q280" s="1143"/>
      <c r="R280" s="1186"/>
      <c r="S280" s="1147" t="str">
        <f>IF(LEN(TRIM(T280))&gt;0,MAX(S46:S279)+1,"")</f>
        <v/>
      </c>
      <c r="T280" s="1148"/>
      <c r="U280" s="1186"/>
      <c r="V280" s="1186"/>
      <c r="X280" s="742"/>
      <c r="Y280" s="742"/>
      <c r="Z280" s="742"/>
      <c r="AA280" s="742"/>
      <c r="AB280" s="742"/>
      <c r="AC280" s="742"/>
      <c r="AD280" s="742"/>
      <c r="AE280" s="742"/>
      <c r="AF280" s="742"/>
      <c r="AG280" s="787"/>
      <c r="AH280" s="787"/>
      <c r="AI280" s="181" t="str">
        <f>IF(ISBLANK(AJ280),"",LARGE(AI264:AI279,1)+1)</f>
        <v/>
      </c>
      <c r="AJ280" s="61"/>
      <c r="AK280" s="61"/>
      <c r="AL280" s="61"/>
      <c r="AM280" s="61"/>
      <c r="AN280" s="61"/>
      <c r="AO280" s="61"/>
      <c r="AP280" s="61"/>
      <c r="AQ280" s="61"/>
      <c r="AR280" s="61"/>
      <c r="AS280" s="133"/>
      <c r="AT280" s="133"/>
      <c r="AU280" s="134"/>
      <c r="AV280" s="134"/>
      <c r="AW280" s="135"/>
      <c r="AX280" s="19"/>
      <c r="AY280" s="19"/>
      <c r="AZ280" s="1068">
        <v>252</v>
      </c>
      <c r="BA280" s="1069"/>
      <c r="BB280" s="1282" t="str">
        <f t="shared" si="64"/>
        <v/>
      </c>
      <c r="BC280" s="1283" t="str" cm="1">
        <f t="array" ref="BC280">IF(BJ280="","",IFERROR(_xlfn.TEXTJOIN(" • ",TRUE,_xlfn.UNIQUE(_xlfn._xlws.FILTER("⚠ "&amp;BQ29:BQ489,(BO29:BO489&lt;&gt;"")*ISNUMBER(SEARCH(" "&amp;BO29:BO489&amp;" "," "&amp;BJ280&amp;" "))))),""))</f>
        <v/>
      </c>
      <c r="BD280" s="1070" t="str">
        <f t="shared" si="71"/>
        <v/>
      </c>
      <c r="BE280" s="1070" t="str">
        <f t="shared" si="72"/>
        <v/>
      </c>
      <c r="BF280" s="1070" t="str">
        <f t="shared" si="73"/>
        <v/>
      </c>
      <c r="BG280" s="1070" t="str">
        <f t="shared" si="65"/>
        <v/>
      </c>
      <c r="BH280" s="1070" t="str">
        <f t="shared" si="66"/>
        <v/>
      </c>
      <c r="BI280" s="1070" t="str">
        <f t="shared" si="74"/>
        <v/>
      </c>
      <c r="BJ280" s="1070" t="str">
        <f t="shared" si="67"/>
        <v/>
      </c>
      <c r="BK280" s="1070" t="str">
        <f t="shared" si="75"/>
        <v/>
      </c>
      <c r="BL280" s="1070" t="str">
        <f t="shared" si="68"/>
        <v/>
      </c>
      <c r="BM280" s="1070" t="str">
        <f t="shared" si="69"/>
        <v/>
      </c>
      <c r="BN280" s="1071"/>
      <c r="BO280" s="1072" t="str">
        <f t="shared" si="70"/>
        <v/>
      </c>
      <c r="BP280" s="1073" t="s">
        <v>744</v>
      </c>
      <c r="BQ280" s="1074"/>
      <c r="BZ280" s="1014"/>
      <c r="CA280" s="1014"/>
      <c r="CB280" s="1014"/>
      <c r="CC280" s="1014"/>
      <c r="CD280" s="1014"/>
      <c r="CE280" s="9">
        <v>1</v>
      </c>
    </row>
    <row r="281" spans="10:83" ht="21" customHeight="1">
      <c r="J281" s="1838"/>
      <c r="K281" s="1151"/>
      <c r="L281" s="1143" t="str" cm="1">
        <f t="array" ref="L281">IF(ROW()=ROW(L271),K274,INDEX(M271:M284,ROW()-ROW(L271)))</f>
        <v/>
      </c>
      <c r="M281" s="1144" t="str">
        <f>IF(OR(L281="",K273="",K273&lt;=0,N281=""),"",TRIM(MID(L281,LEN(N281)+1+IF(MID(L281,LEN(N281)+1,1)=" ",1,0),99999)))</f>
        <v/>
      </c>
      <c r="N281" s="1143" t="str">
        <f>IF(OR(O281="",O281=0,O281="0"),"",IF(LEN(O281)&lt;=K273,O281,IF(LEN(SUBSTITUTE(P281," ",""))=K273+1,LEFT(O281,K273),LEFT(O281,FIND("§",SUBSTITUTE(P281," ","§",LEN(P281)-LEN(SUBSTITUTE(P281," ",""))))-1))))</f>
        <v/>
      </c>
      <c r="O281" s="1143" t="str">
        <f t="shared" si="76"/>
        <v/>
      </c>
      <c r="P281" s="1143" t="str">
        <f>IF(OR(O281="",O281=0,O281="0"),"",LEFT(O281,K273+1))</f>
        <v/>
      </c>
      <c r="Q281" s="1143"/>
      <c r="R281" s="1186"/>
      <c r="S281" s="1147" t="str">
        <f>IF(LEN(TRIM(T281))&gt;0,MAX(S46:S280)+1,"")</f>
        <v/>
      </c>
      <c r="T281" s="1148"/>
      <c r="U281" s="1186"/>
      <c r="V281" s="1186"/>
      <c r="X281" s="742"/>
      <c r="Y281" s="742"/>
      <c r="Z281" s="742"/>
      <c r="AA281" s="742"/>
      <c r="AB281" s="742"/>
      <c r="AC281" s="742"/>
      <c r="AD281" s="742"/>
      <c r="AE281" s="742"/>
      <c r="AF281" s="742"/>
      <c r="AG281" s="787"/>
      <c r="AH281" s="787"/>
      <c r="AI281" s="181" t="str">
        <f>IF(ISBLANK(AJ281),"",LARGE(AI264:AI280,1)+1)</f>
        <v/>
      </c>
      <c r="AJ281" s="61"/>
      <c r="AK281" s="61"/>
      <c r="AL281" s="61"/>
      <c r="AM281" s="61"/>
      <c r="AN281" s="61"/>
      <c r="AO281" s="61"/>
      <c r="AP281" s="61"/>
      <c r="AQ281" s="61"/>
      <c r="AR281" s="61"/>
      <c r="AS281" s="133"/>
      <c r="AT281" s="133"/>
      <c r="AU281" s="134"/>
      <c r="AV281" s="134"/>
      <c r="AW281" s="135"/>
      <c r="AX281" s="19"/>
      <c r="AY281" s="19"/>
      <c r="AZ281" s="1068">
        <v>253</v>
      </c>
      <c r="BA281" s="1069"/>
      <c r="BB281" s="1282" t="str">
        <f t="shared" si="64"/>
        <v/>
      </c>
      <c r="BC281" s="1283" t="str" cm="1">
        <f t="array" ref="BC281">IF(BJ281="","",IFERROR(_xlfn.TEXTJOIN(" • ",TRUE,_xlfn.UNIQUE(_xlfn._xlws.FILTER("⚠ "&amp;BQ29:BQ489,(BO29:BO489&lt;&gt;"")*ISNUMBER(SEARCH(" "&amp;BO29:BO489&amp;" "," "&amp;BJ281&amp;" "))))),""))</f>
        <v/>
      </c>
      <c r="BD281" s="1070" t="str">
        <f t="shared" si="71"/>
        <v/>
      </c>
      <c r="BE281" s="1070" t="str">
        <f t="shared" si="72"/>
        <v/>
      </c>
      <c r="BF281" s="1070" t="str">
        <f t="shared" si="73"/>
        <v/>
      </c>
      <c r="BG281" s="1070" t="str">
        <f t="shared" si="65"/>
        <v/>
      </c>
      <c r="BH281" s="1070" t="str">
        <f t="shared" si="66"/>
        <v/>
      </c>
      <c r="BI281" s="1070" t="str">
        <f t="shared" si="74"/>
        <v/>
      </c>
      <c r="BJ281" s="1070" t="str">
        <f t="shared" si="67"/>
        <v/>
      </c>
      <c r="BK281" s="1070" t="str">
        <f t="shared" si="75"/>
        <v/>
      </c>
      <c r="BL281" s="1070" t="str">
        <f t="shared" si="68"/>
        <v/>
      </c>
      <c r="BM281" s="1070" t="str">
        <f t="shared" si="69"/>
        <v/>
      </c>
      <c r="BN281" s="1071"/>
      <c r="BO281" s="1072" t="str">
        <f t="shared" si="70"/>
        <v/>
      </c>
      <c r="BP281" s="1073" t="s">
        <v>744</v>
      </c>
      <c r="BQ281" s="1074"/>
      <c r="BZ281" s="1014"/>
      <c r="CA281" s="1014"/>
      <c r="CB281" s="1014"/>
      <c r="CC281" s="1014"/>
      <c r="CD281" s="1014"/>
      <c r="CE281" s="9">
        <v>1</v>
      </c>
    </row>
    <row r="282" spans="10:83" ht="21" customHeight="1">
      <c r="J282" s="1838"/>
      <c r="K282" s="1151"/>
      <c r="L282" s="1143" t="str" cm="1">
        <f t="array" ref="L282">IF(ROW()=ROW(L271),K274,INDEX(M271:M284,ROW()-ROW(L271)))</f>
        <v/>
      </c>
      <c r="M282" s="1144" t="str">
        <f>IF(OR(L282="",K273="",K273&lt;=0,N282=""),"",TRIM(MID(L282,LEN(N282)+1+IF(MID(L282,LEN(N282)+1,1)=" ",1,0),99999)))</f>
        <v/>
      </c>
      <c r="N282" s="1143" t="str">
        <f>IF(OR(O282="",O282=0,O282="0"),"",IF(LEN(O282)&lt;=K273,O282,IF(LEN(SUBSTITUTE(P282," ",""))=K273+1,LEFT(O282,K273),LEFT(O282,FIND("§",SUBSTITUTE(P282," ","§",LEN(P282)-LEN(SUBSTITUTE(P282," ",""))))-1))))</f>
        <v/>
      </c>
      <c r="O282" s="1143" t="str">
        <f t="shared" si="76"/>
        <v/>
      </c>
      <c r="P282" s="1143" t="str">
        <f>IF(OR(O282="",O282=0,O282="0"),"",LEFT(O282,K273+1))</f>
        <v/>
      </c>
      <c r="Q282" s="1143"/>
      <c r="R282" s="1186"/>
      <c r="S282" s="1147" t="str">
        <f>IF(LEN(TRIM(T282))&gt;0,MAX(S46:S281)+1,"")</f>
        <v/>
      </c>
      <c r="T282" s="1148"/>
      <c r="U282" s="1186"/>
      <c r="V282" s="1186"/>
      <c r="X282" s="742"/>
      <c r="Y282" s="742"/>
      <c r="Z282" s="742"/>
      <c r="AA282" s="742"/>
      <c r="AB282" s="742"/>
      <c r="AC282" s="742"/>
      <c r="AD282" s="742"/>
      <c r="AE282" s="742"/>
      <c r="AF282" s="742"/>
      <c r="AG282" s="787"/>
      <c r="AH282" s="787"/>
      <c r="AI282" s="181" t="str">
        <f>IF(ISBLANK(AJ282),"",LARGE(AI264:AI281,1)+1)</f>
        <v/>
      </c>
      <c r="AJ282" s="61"/>
      <c r="AK282" s="61"/>
      <c r="AL282" s="61"/>
      <c r="AM282" s="61"/>
      <c r="AN282" s="61"/>
      <c r="AO282" s="61"/>
      <c r="AP282" s="61"/>
      <c r="AQ282" s="61"/>
      <c r="AR282" s="61"/>
      <c r="AS282" s="133"/>
      <c r="AT282" s="133"/>
      <c r="AU282" s="134"/>
      <c r="AV282" s="134"/>
      <c r="AW282" s="135"/>
      <c r="AX282" s="19"/>
      <c r="AY282" s="19"/>
      <c r="AZ282" s="1068">
        <v>254</v>
      </c>
      <c r="BA282" s="1069"/>
      <c r="BB282" s="1282" t="str">
        <f t="shared" si="64"/>
        <v/>
      </c>
      <c r="BC282" s="1283" t="str" cm="1">
        <f t="array" ref="BC282">IF(BJ282="","",IFERROR(_xlfn.TEXTJOIN(" • ",TRUE,_xlfn.UNIQUE(_xlfn._xlws.FILTER("⚠ "&amp;BQ29:BQ489,(BO29:BO489&lt;&gt;"")*ISNUMBER(SEARCH(" "&amp;BO29:BO489&amp;" "," "&amp;BJ282&amp;" "))))),""))</f>
        <v/>
      </c>
      <c r="BD282" s="1070" t="str">
        <f t="shared" si="71"/>
        <v/>
      </c>
      <c r="BE282" s="1070" t="str">
        <f t="shared" si="72"/>
        <v/>
      </c>
      <c r="BF282" s="1070" t="str">
        <f t="shared" si="73"/>
        <v/>
      </c>
      <c r="BG282" s="1070" t="str">
        <f t="shared" si="65"/>
        <v/>
      </c>
      <c r="BH282" s="1070" t="str">
        <f t="shared" si="66"/>
        <v/>
      </c>
      <c r="BI282" s="1070" t="str">
        <f t="shared" si="74"/>
        <v/>
      </c>
      <c r="BJ282" s="1070" t="str">
        <f t="shared" si="67"/>
        <v/>
      </c>
      <c r="BK282" s="1070" t="str">
        <f t="shared" si="75"/>
        <v/>
      </c>
      <c r="BL282" s="1070" t="str">
        <f t="shared" si="68"/>
        <v/>
      </c>
      <c r="BM282" s="1070" t="str">
        <f t="shared" si="69"/>
        <v/>
      </c>
      <c r="BN282" s="1071"/>
      <c r="BO282" s="1072" t="str">
        <f t="shared" si="70"/>
        <v/>
      </c>
      <c r="BP282" s="1073" t="s">
        <v>744</v>
      </c>
      <c r="BQ282" s="1074"/>
      <c r="BZ282" s="1014"/>
      <c r="CA282" s="1014"/>
      <c r="CB282" s="1014"/>
      <c r="CC282" s="1014"/>
      <c r="CD282" s="1014"/>
      <c r="CE282" s="9">
        <v>1</v>
      </c>
    </row>
    <row r="283" spans="10:83" ht="21" customHeight="1">
      <c r="J283" s="1838"/>
      <c r="K283" s="1151"/>
      <c r="L283" s="1143" t="str" cm="1">
        <f t="array" ref="L283">IF(ROW()=ROW(L271),K274,INDEX(M271:M284,ROW()-ROW(L271)))</f>
        <v/>
      </c>
      <c r="M283" s="1144" t="str">
        <f>IF(OR(L283="",K273="",K273&lt;=0,N283=""),"",TRIM(MID(L283,LEN(N283)+1+IF(MID(L283,LEN(N283)+1,1)=" ",1,0),99999)))</f>
        <v/>
      </c>
      <c r="N283" s="1143" t="str">
        <f>IF(OR(O283="",O283=0,O283="0"),"",IF(LEN(O283)&lt;=K273,O283,IF(LEN(SUBSTITUTE(P283," ",""))=K273+1,LEFT(O283,K273),LEFT(O283,FIND("§",SUBSTITUTE(P283," ","§",LEN(P283)-LEN(SUBSTITUTE(P283," ",""))))-1))))</f>
        <v/>
      </c>
      <c r="O283" s="1143" t="str">
        <f t="shared" si="76"/>
        <v/>
      </c>
      <c r="P283" s="1143" t="str">
        <f>IF(OR(O283="",O283=0,O283="0"),"",LEFT(O283,K273+1))</f>
        <v/>
      </c>
      <c r="Q283" s="1143"/>
      <c r="R283" s="1186"/>
      <c r="S283" s="1147" t="str">
        <f>IF(LEN(TRIM(T283))&gt;0,MAX(S46:S282)+1,"")</f>
        <v/>
      </c>
      <c r="T283" s="1148"/>
      <c r="U283" s="1186"/>
      <c r="V283" s="1186"/>
      <c r="X283" s="742"/>
      <c r="Y283" s="742"/>
      <c r="Z283" s="742"/>
      <c r="AA283" s="742"/>
      <c r="AB283" s="742"/>
      <c r="AC283" s="742"/>
      <c r="AD283" s="742"/>
      <c r="AE283" s="742"/>
      <c r="AF283" s="742"/>
      <c r="AG283" s="787"/>
      <c r="AH283" s="787"/>
      <c r="AI283" s="90" t="s">
        <v>118</v>
      </c>
      <c r="AJ283" s="91"/>
      <c r="AK283" s="91"/>
      <c r="AL283" s="91"/>
      <c r="AM283" s="91"/>
      <c r="AN283" s="91"/>
      <c r="AO283" s="91"/>
      <c r="AP283" s="91"/>
      <c r="AQ283" s="91"/>
      <c r="AR283" s="91"/>
      <c r="AS283" s="91"/>
      <c r="AT283" s="91"/>
      <c r="AU283" s="91"/>
      <c r="AV283" s="91"/>
      <c r="AW283" s="835" t="s">
        <v>118</v>
      </c>
      <c r="AX283" s="19"/>
      <c r="AY283" s="19"/>
      <c r="AZ283" s="1068">
        <v>255</v>
      </c>
      <c r="BA283" s="1069"/>
      <c r="BB283" s="1282" t="str">
        <f t="shared" si="64"/>
        <v/>
      </c>
      <c r="BC283" s="1283" t="str" cm="1">
        <f t="array" ref="BC283">IF(BJ283="","",IFERROR(_xlfn.TEXTJOIN(" • ",TRUE,_xlfn.UNIQUE(_xlfn._xlws.FILTER("⚠ "&amp;BQ29:BQ489,(BO29:BO489&lt;&gt;"")*ISNUMBER(SEARCH(" "&amp;BO29:BO489&amp;" "," "&amp;BJ283&amp;" "))))),""))</f>
        <v/>
      </c>
      <c r="BD283" s="1070" t="str">
        <f t="shared" si="71"/>
        <v/>
      </c>
      <c r="BE283" s="1070" t="str">
        <f t="shared" si="72"/>
        <v/>
      </c>
      <c r="BF283" s="1070" t="str">
        <f t="shared" si="73"/>
        <v/>
      </c>
      <c r="BG283" s="1070" t="str">
        <f t="shared" si="65"/>
        <v/>
      </c>
      <c r="BH283" s="1070" t="str">
        <f t="shared" si="66"/>
        <v/>
      </c>
      <c r="BI283" s="1070" t="str">
        <f t="shared" si="74"/>
        <v/>
      </c>
      <c r="BJ283" s="1070" t="str">
        <f t="shared" si="67"/>
        <v/>
      </c>
      <c r="BK283" s="1070" t="str">
        <f t="shared" si="75"/>
        <v/>
      </c>
      <c r="BL283" s="1070" t="str">
        <f t="shared" si="68"/>
        <v/>
      </c>
      <c r="BM283" s="1070" t="str">
        <f t="shared" si="69"/>
        <v/>
      </c>
      <c r="BN283" s="1071"/>
      <c r="BO283" s="1072" t="str">
        <f t="shared" si="70"/>
        <v/>
      </c>
      <c r="BP283" s="1073" t="s">
        <v>744</v>
      </c>
      <c r="BQ283" s="1074"/>
      <c r="BZ283" s="1014"/>
      <c r="CA283" s="1014"/>
      <c r="CB283" s="1014"/>
      <c r="CC283" s="1014"/>
      <c r="CD283" s="1014"/>
      <c r="CE283" s="9">
        <v>1</v>
      </c>
    </row>
    <row r="284" spans="10:83" ht="21" customHeight="1">
      <c r="J284" s="1838"/>
      <c r="K284" s="1151"/>
      <c r="L284" s="1143" t="str" cm="1">
        <f t="array" ref="L284">IF(ROW()=ROW(L271),K274,INDEX(M271:M284,ROW()-ROW(L271)))</f>
        <v/>
      </c>
      <c r="M284" s="1144" t="str">
        <f>IF(OR(L284="",K273="",K273&lt;=0,N284=""),"",TRIM(MID(L284,LEN(N284)+1+IF(MID(L284,LEN(N284)+1,1)=" ",1,0),99999)))</f>
        <v/>
      </c>
      <c r="N284" s="1143" t="str">
        <f>IF(OR(O284="",O284=0,O284="0"),"",IF(LEN(O284)&lt;=K273,O284,IF(LEN(SUBSTITUTE(P284," ",""))=K273+1,LEFT(O284,K273),LEFT(O284,FIND("§",SUBSTITUTE(P284," ","§",LEN(P284)-LEN(SUBSTITUTE(P284," ",""))))-1))))</f>
        <v/>
      </c>
      <c r="O284" s="1143" t="str">
        <f t="shared" si="76"/>
        <v/>
      </c>
      <c r="P284" s="1143" t="str">
        <f>IF(OR(O284="",O284=0,O284="0"),"",LEFT(O284,K273+1))</f>
        <v/>
      </c>
      <c r="Q284" s="1143"/>
      <c r="R284" s="1186"/>
      <c r="S284" s="1147" t="str">
        <f>IF(LEN(TRIM(T284))&gt;0,MAX(S46:S283)+1,"")</f>
        <v/>
      </c>
      <c r="T284" s="1148"/>
      <c r="U284" s="1186"/>
      <c r="V284" s="1186"/>
      <c r="X284" s="742"/>
      <c r="Y284" s="742"/>
      <c r="Z284" s="742"/>
      <c r="AA284" s="742"/>
      <c r="AB284" s="742"/>
      <c r="AC284" s="742"/>
      <c r="AD284" s="742"/>
      <c r="AE284" s="742"/>
      <c r="AF284" s="742"/>
      <c r="AG284" s="787"/>
      <c r="AH284" s="787"/>
      <c r="AI284" s="812" t="s">
        <v>593</v>
      </c>
      <c r="AJ284" s="61"/>
      <c r="AK284" s="61"/>
      <c r="AL284" s="61"/>
      <c r="AM284" s="61"/>
      <c r="AN284" s="61"/>
      <c r="AO284" s="61"/>
      <c r="AP284" s="61"/>
      <c r="AQ284" s="854"/>
      <c r="AR284" s="115"/>
      <c r="AS284" s="115"/>
      <c r="AT284" s="116"/>
      <c r="AU284" s="116"/>
      <c r="AV284" s="116"/>
      <c r="AW284" s="117" t="s">
        <v>192</v>
      </c>
      <c r="AX284" s="19"/>
      <c r="AY284" s="19"/>
      <c r="AZ284" s="1068">
        <v>256</v>
      </c>
      <c r="BA284" s="1069"/>
      <c r="BB284" s="1282" t="str">
        <f t="shared" si="64"/>
        <v/>
      </c>
      <c r="BC284" s="1283" t="str" cm="1">
        <f t="array" ref="BC284">IF(BJ284="","",IFERROR(_xlfn.TEXTJOIN(" • ",TRUE,_xlfn.UNIQUE(_xlfn._xlws.FILTER("⚠ "&amp;BQ29:BQ489,(BO29:BO489&lt;&gt;"")*ISNUMBER(SEARCH(" "&amp;BO29:BO489&amp;" "," "&amp;BJ284&amp;" "))))),""))</f>
        <v/>
      </c>
      <c r="BD284" s="1070" t="str">
        <f t="shared" si="71"/>
        <v/>
      </c>
      <c r="BE284" s="1070" t="str">
        <f t="shared" si="72"/>
        <v/>
      </c>
      <c r="BF284" s="1070" t="str">
        <f t="shared" si="73"/>
        <v/>
      </c>
      <c r="BG284" s="1070" t="str">
        <f t="shared" si="65"/>
        <v/>
      </c>
      <c r="BH284" s="1070" t="str">
        <f t="shared" si="66"/>
        <v/>
      </c>
      <c r="BI284" s="1070" t="str">
        <f t="shared" si="74"/>
        <v/>
      </c>
      <c r="BJ284" s="1070" t="str">
        <f t="shared" si="67"/>
        <v/>
      </c>
      <c r="BK284" s="1070" t="str">
        <f t="shared" si="75"/>
        <v/>
      </c>
      <c r="BL284" s="1070" t="str">
        <f t="shared" si="68"/>
        <v/>
      </c>
      <c r="BM284" s="1070" t="str">
        <f t="shared" si="69"/>
        <v/>
      </c>
      <c r="BN284" s="1071"/>
      <c r="BO284" s="1072" t="str">
        <f t="shared" si="70"/>
        <v/>
      </c>
      <c r="BP284" s="1073" t="s">
        <v>744</v>
      </c>
      <c r="BQ284" s="1074"/>
      <c r="BZ284" s="1014"/>
      <c r="CA284" s="1014"/>
      <c r="CB284" s="1014"/>
      <c r="CC284" s="1014"/>
      <c r="CD284" s="1014"/>
      <c r="CE284" s="9">
        <v>1</v>
      </c>
    </row>
    <row r="285" spans="10:83" ht="21" customHeight="1">
      <c r="J285" s="1838"/>
      <c r="K285" s="1142" t="str">
        <f>IF(TRIM(SUBSTITUTE(R64,CHAR(160),""))="","",R64)</f>
        <v/>
      </c>
      <c r="L285" s="1143" t="str" cm="1">
        <f t="array" ref="L285">IF(ROW()=ROW(L285),K288,INDEX(M285:M298,ROW()-ROW(L285)))</f>
        <v/>
      </c>
      <c r="M285" s="1144" t="str">
        <f>IF(OR(L285="",K287="",K287&lt;=0,N285=""),"",TRIM(MID(L285,LEN(N285)+1+IF(MID(L285,LEN(N285)+1,1)=" ",1,0),99999)))</f>
        <v/>
      </c>
      <c r="N285" s="1143" t="str">
        <f>IF(OR(O285="",O285=0,O285="0"),"",IF(LEN(O285)&lt;=K287,O285,IF(LEN(SUBSTITUTE(P285," ",""))=K287+1,LEFT(O285,K287),LEFT(O285,FIND("§",SUBSTITUTE(P285," ","§",LEN(P285)-LEN(SUBSTITUTE(P285," ",""))))-1))))</f>
        <v/>
      </c>
      <c r="O285" s="1143" t="str">
        <f t="shared" si="76"/>
        <v/>
      </c>
      <c r="P285" s="1143" t="str">
        <f>IF(OR(O285="",O285=0,O285="0"),"",LEFT(O285,K287+1))</f>
        <v/>
      </c>
      <c r="Q285" s="1143"/>
      <c r="R285" s="1186"/>
      <c r="S285" s="1147" t="str">
        <f>IF(LEN(TRIM(T285))&gt;0,MAX(S46:S284)+1,"")</f>
        <v/>
      </c>
      <c r="T285" s="1148"/>
      <c r="U285" s="1186"/>
      <c r="V285" s="1186"/>
      <c r="X285" s="742"/>
      <c r="Y285" s="742"/>
      <c r="Z285" s="742"/>
      <c r="AA285" s="742"/>
      <c r="AB285" s="742"/>
      <c r="AC285" s="742"/>
      <c r="AD285" s="742"/>
      <c r="AE285" s="742"/>
      <c r="AF285" s="742"/>
      <c r="AG285" s="787"/>
      <c r="AH285" s="787"/>
      <c r="AI285" s="84">
        <v>0</v>
      </c>
      <c r="AJ285" s="96"/>
      <c r="AK285" s="61"/>
      <c r="AL285" s="61"/>
      <c r="AM285" s="61"/>
      <c r="AN285" s="61"/>
      <c r="AO285" s="61"/>
      <c r="AP285" s="61"/>
      <c r="AQ285" s="914" t="s">
        <v>37</v>
      </c>
      <c r="AR285" s="829"/>
      <c r="AS285" s="1577" t="s">
        <v>38</v>
      </c>
      <c r="AT285" s="1579" t="s">
        <v>39</v>
      </c>
      <c r="AU285" s="1637" t="s">
        <v>0</v>
      </c>
      <c r="AV285" s="1639" t="s">
        <v>43</v>
      </c>
      <c r="AW285" s="1641" t="s">
        <v>47</v>
      </c>
      <c r="AX285" s="19"/>
      <c r="AY285" s="19"/>
      <c r="AZ285" s="1068">
        <v>257</v>
      </c>
      <c r="BA285" s="1069"/>
      <c r="BB285" s="1282" t="str">
        <f t="shared" ref="BB285:BB348" si="77">IF(BA285="","",IF(BC285="",BA285,BA285&amp;" *"))</f>
        <v/>
      </c>
      <c r="BC285" s="1283" t="str" cm="1">
        <f t="array" ref="BC285">IF(BJ285="","",IFERROR(_xlfn.TEXTJOIN(" • ",TRUE,_xlfn.UNIQUE(_xlfn._xlws.FILTER("⚠ "&amp;BQ29:BQ489,(BO29:BO489&lt;&gt;"")*ISNUMBER(SEARCH(" "&amp;BO29:BO489&amp;" "," "&amp;BJ285&amp;" "))))),""))</f>
        <v/>
      </c>
      <c r="BD285" s="1070" t="str">
        <f t="shared" si="71"/>
        <v/>
      </c>
      <c r="BE285" s="1070" t="str">
        <f t="shared" si="72"/>
        <v/>
      </c>
      <c r="BF285" s="1070" t="str">
        <f t="shared" si="73"/>
        <v/>
      </c>
      <c r="BG285" s="1070" t="str">
        <f t="shared" ref="BG285:BG348" si="78">IF(BF285="","",SUBSTITUTE(SUBSTITUTE(SUBSTITUTE(SUBSTITUTE(SUBSTITUTE(SUBSTITUTE(SUBSTITUTE(SUBSTITUTE(BF285,"è","e"),"é","e"),"ê","e"),"ë","e"),"ì","i"),"í","i"),"î","i"),"ï","i"))</f>
        <v/>
      </c>
      <c r="BH285" s="1070" t="str">
        <f t="shared" ref="BH285:BH348" si="79">IF(BG285="","",TRIM(SUBSTITUTE(SUBSTITUTE(SUBSTITUTE(SUBSTITUTE(SUBSTITUTE(SUBSTITUTE(SUBSTITUTE(SUBSTITUTE(SUBSTITUTE(SUBSTITUTE(SUBSTITUTE(SUBSTITUTE(BG285,"ò","o"),"ó","o"),"ô","o"),"ö","o"),"õ","o"),"ù","u"),"ú","u"),"û","u"),"ü","u"),"ý","y"),"ÿ","y"),"ñ","n")))</f>
        <v/>
      </c>
      <c r="BI285" s="1070" t="str">
        <f t="shared" si="74"/>
        <v/>
      </c>
      <c r="BJ285" s="1070" t="str">
        <f t="shared" ref="BJ285:BJ348" si="80">IF(BA285="","",LOWER(TRIM(CLEAN(SUBSTITUTE(SUBSTITUTE(SUBSTITUTE(SUBSTITUTE(SUBSTITUTE(SUBSTITUTE(SUBSTITUTE(SUBSTITUTE(SUBSTITUTE(SUBSTITUTE(SUBSTITUTE(SUBSTITUTE(SUBSTITUTE(SUBSTITUTE(SUBSTITUTE(SUBSTITUTE(SUBSTITUTE(SUBSTITUTE(SUBSTITUTE(SUBSTITUTE(SUBSTITUTE(SUBSTITUTE(BA285,CHAR(160)," "),CHAR(9)," "),CHAR(10)," "),CHAR(13)," "),"—"," "),"–"," "),"’"," "),"'"," "),""""," "),","," "),"."," "),";"," "),":"," "),"!"," "),"?"," "),"…"," "),"/"," "),"-"," "),"("," "),")"," "),"«"," "),"»"," ")))))</f>
        <v/>
      </c>
      <c r="BK285" s="1070" t="str">
        <f t="shared" si="75"/>
        <v/>
      </c>
      <c r="BL285" s="1070" t="str">
        <f t="shared" ref="BL285:BL348" si="81">IF(BK285="","",SUBSTITUTE(SUBSTITUTE(SUBSTITUTE(SUBSTITUTE(SUBSTITUTE(SUBSTITUTE(SUBSTITUTE(SUBSTITUTE(BK285,"è","e"),"é","e"),"ê","e"),"ë","e"),"ì","i"),"í","i"),"î","i"),"ï","i"))</f>
        <v/>
      </c>
      <c r="BM285" s="1070" t="str">
        <f t="shared" ref="BM285:BM348" si="82">IF(BL285="","",TRIM(SUBSTITUTE(SUBSTITUTE(SUBSTITUTE(SUBSTITUTE(SUBSTITUTE(SUBSTITUTE(SUBSTITUTE(SUBSTITUTE(SUBSTITUTE(SUBSTITUTE(SUBSTITUTE(SUBSTITUTE(BL285,"ò","o"),"ó","o"),"ô","o"),"ö","o"),"õ","o"),"ù","u"),"ú","u"),"û","u"),"ü","u"),"ý","y"),"ÿ","y"),"ñ","n")))</f>
        <v/>
      </c>
      <c r="BN285" s="1071"/>
      <c r="BO285" s="1072" t="str">
        <f t="shared" ref="BO285:BO348" si="83">IF(BN285="","",LOWER(TRIM(CLEAN(SUBSTITUTE(SUBSTITUTE(SUBSTITUTE(SUBSTITUTE(SUBSTITUTE(SUBSTITUTE(SUBSTITUTE(SUBSTITUTE(SUBSTITUTE(SUBSTITUTE(SUBSTITUTE(SUBSTITUTE(SUBSTITUTE(SUBSTITUTE(SUBSTITUTE(SUBSTITUTE(SUBSTITUTE(SUBSTITUTE(SUBSTITUTE(SUBSTITUTE(SUBSTITUTE(SUBSTITUTE(BN285,CHAR(160)," "),CHAR(9)," "),CHAR(10)," "),CHAR(13)," "),"—"," "),"–"," "),"’"," "),"'"," "),""""," "),","," "),"."," "),";"," "),":"," "),"!"," "),"?"," "),"…"," "),"/"," "),"-"," "),"("," "),")"," "),"«"," "),"»"," ")))))</f>
        <v/>
      </c>
      <c r="BP285" s="1073" t="s">
        <v>744</v>
      </c>
      <c r="BQ285" s="1074"/>
      <c r="BZ285" s="1014"/>
      <c r="CA285" s="1014"/>
      <c r="CB285" s="1014"/>
      <c r="CC285" s="1014"/>
      <c r="CD285" s="1014"/>
      <c r="CE285" s="9">
        <v>1</v>
      </c>
    </row>
    <row r="286" spans="10:83" ht="21" customHeight="1">
      <c r="J286" s="1838"/>
      <c r="K286" s="1151" t="str">
        <f>TRIM(SUBSTITUTE(SUBSTITUTE(SUBSTITUTE(SUBSTITUTE(SUBSTITUTE(SUBSTITUTE(SUBSTITUTE(SUBSTITUTE(SUBSTITUTE(CLEAN(IF(OR(LEFT(K285,1)="-",LEFT(K285,1)="="),MID(K285,2,99999),K285)),"—","-"),"–","-"),CHAR(160)," "),CHAR(9)," "),CHAR(13)," "),CHAR(10)," ")," "," ")," "," ")," "," "))</f>
        <v/>
      </c>
      <c r="L286" s="1143" t="str" cm="1">
        <f t="array" ref="L286">IF(ROW()=ROW(L285),K288,INDEX(M285:M298,ROW()-ROW(L285)))</f>
        <v/>
      </c>
      <c r="M286" s="1144" t="str">
        <f>IF(OR(L286="",K287="",K287&lt;=0,N286=""),"",TRIM(MID(L286,LEN(N286)+1+IF(MID(L286,LEN(N286)+1,1)=" ",1,0),99999)))</f>
        <v/>
      </c>
      <c r="N286" s="1143" t="str">
        <f>IF(OR(O286="",O286=0,O286="0"),"",IF(LEN(O286)&lt;=K287,O286,IF(LEN(SUBSTITUTE(P286," ",""))=K287+1,LEFT(O286,K287),LEFT(O286,FIND("§",SUBSTITUTE(P286," ","§",LEN(P286)-LEN(SUBSTITUTE(P286," ",""))))-1))))</f>
        <v/>
      </c>
      <c r="O286" s="1143" t="str">
        <f t="shared" si="76"/>
        <v/>
      </c>
      <c r="P286" s="1143" t="str">
        <f>IF(OR(O286="",O286=0,O286="0"),"",LEFT(O286,K287+1))</f>
        <v/>
      </c>
      <c r="Q286" s="1143"/>
      <c r="R286" s="1186"/>
      <c r="S286" s="1147" t="str">
        <f>IF(LEN(TRIM(T286))&gt;0,MAX(S46:S285)+1,"")</f>
        <v/>
      </c>
      <c r="T286" s="1148"/>
      <c r="U286" s="1186"/>
      <c r="V286" s="1186"/>
      <c r="X286" s="742"/>
      <c r="Y286" s="742"/>
      <c r="Z286" s="742"/>
      <c r="AA286" s="742"/>
      <c r="AB286" s="742"/>
      <c r="AC286" s="742"/>
      <c r="AD286" s="742"/>
      <c r="AE286" s="742"/>
      <c r="AF286" s="742"/>
      <c r="AG286" s="787"/>
      <c r="AH286" s="787"/>
      <c r="AI286" s="70" t="str">
        <f>IF(ISBLANK(AJ286),"",LARGE(AI285:AI285,1)+1)</f>
        <v/>
      </c>
      <c r="AJ286" s="96"/>
      <c r="AK286" s="61"/>
      <c r="AL286" s="61"/>
      <c r="AM286" s="61"/>
      <c r="AN286" s="61"/>
      <c r="AO286" s="61"/>
      <c r="AP286" s="61"/>
      <c r="AQ286" s="915" t="s">
        <v>3</v>
      </c>
      <c r="AR286" s="830" t="s">
        <v>619</v>
      </c>
      <c r="AS286" s="1578"/>
      <c r="AT286" s="1580"/>
      <c r="AU286" s="1638"/>
      <c r="AV286" s="1640"/>
      <c r="AW286" s="1642"/>
      <c r="AX286" s="19"/>
      <c r="AY286" s="19"/>
      <c r="AZ286" s="1068">
        <v>258</v>
      </c>
      <c r="BA286" s="1069"/>
      <c r="BB286" s="1282" t="str">
        <f t="shared" si="77"/>
        <v/>
      </c>
      <c r="BC286" s="1283" t="str" cm="1">
        <f t="array" ref="BC286">IF(BJ286="","",IFERROR(_xlfn.TEXTJOIN(" • ",TRUE,_xlfn.UNIQUE(_xlfn._xlws.FILTER("⚠ "&amp;BQ29:BQ489,(BO29:BO489&lt;&gt;"")*ISNUMBER(SEARCH(" "&amp;BO29:BO489&amp;" "," "&amp;BJ286&amp;" "))))),""))</f>
        <v/>
      </c>
      <c r="BD286" s="1070" t="str">
        <f t="shared" si="71"/>
        <v/>
      </c>
      <c r="BE286" s="1070" t="str">
        <f t="shared" si="72"/>
        <v/>
      </c>
      <c r="BF286" s="1070" t="str">
        <f t="shared" si="73"/>
        <v/>
      </c>
      <c r="BG286" s="1070" t="str">
        <f t="shared" si="78"/>
        <v/>
      </c>
      <c r="BH286" s="1070" t="str">
        <f t="shared" si="79"/>
        <v/>
      </c>
      <c r="BI286" s="1070" t="str">
        <f t="shared" si="74"/>
        <v/>
      </c>
      <c r="BJ286" s="1070" t="str">
        <f t="shared" si="80"/>
        <v/>
      </c>
      <c r="BK286" s="1070" t="str">
        <f t="shared" si="75"/>
        <v/>
      </c>
      <c r="BL286" s="1070" t="str">
        <f t="shared" si="81"/>
        <v/>
      </c>
      <c r="BM286" s="1070" t="str">
        <f t="shared" si="82"/>
        <v/>
      </c>
      <c r="BN286" s="1071"/>
      <c r="BO286" s="1072" t="str">
        <f t="shared" si="83"/>
        <v/>
      </c>
      <c r="BP286" s="1073" t="s">
        <v>744</v>
      </c>
      <c r="BQ286" s="1074"/>
      <c r="BZ286" s="1014"/>
      <c r="CA286" s="1014"/>
      <c r="CB286" s="1014"/>
      <c r="CC286" s="1014"/>
      <c r="CD286" s="1014"/>
      <c r="CE286" s="9">
        <v>1</v>
      </c>
    </row>
    <row r="287" spans="10:83" ht="21" customHeight="1">
      <c r="J287" s="1838"/>
      <c r="K287" s="1152">
        <f>K44</f>
        <v>120</v>
      </c>
      <c r="L287" s="1143" t="str" cm="1">
        <f t="array" ref="L287">IF(ROW()=ROW(L285),K288,INDEX(M285:M298,ROW()-ROW(L285)))</f>
        <v/>
      </c>
      <c r="M287" s="1144" t="str">
        <f>IF(OR(L287="",K287="",K287&lt;=0,N287=""),"",TRIM(MID(L287,LEN(N287)+1+IF(MID(L287,LEN(N287)+1,1)=" ",1,0),99999)))</f>
        <v/>
      </c>
      <c r="N287" s="1143" t="str">
        <f>IF(OR(O287="",O287=0,O287="0"),"",IF(LEN(O287)&lt;=K287,O287,IF(LEN(SUBSTITUTE(P287," ",""))=K287+1,LEFT(O287,K287),LEFT(O287,FIND("§",SUBSTITUTE(P287," ","§",LEN(P287)-LEN(SUBSTITUTE(P287," ",""))))-1))))</f>
        <v/>
      </c>
      <c r="O287" s="1143" t="str">
        <f t="shared" si="76"/>
        <v/>
      </c>
      <c r="P287" s="1143" t="str">
        <f>IF(OR(O287="",O287=0,O287="0"),"",LEFT(O287,K287+1))</f>
        <v/>
      </c>
      <c r="Q287" s="1143"/>
      <c r="R287" s="1186"/>
      <c r="S287" s="1147" t="str">
        <f>IF(LEN(TRIM(T287))&gt;0,MAX(S46:S286)+1,"")</f>
        <v/>
      </c>
      <c r="T287" s="1148"/>
      <c r="U287" s="1186"/>
      <c r="V287" s="1186"/>
      <c r="X287" s="742"/>
      <c r="Y287" s="742"/>
      <c r="Z287" s="742"/>
      <c r="AA287" s="742"/>
      <c r="AB287" s="742"/>
      <c r="AC287" s="742"/>
      <c r="AD287" s="742"/>
      <c r="AE287" s="742"/>
      <c r="AF287" s="742"/>
      <c r="AG287" s="787"/>
      <c r="AH287" s="787"/>
      <c r="AI287" s="70" t="str">
        <f>IF(ISBLANK(AJ287),"",LARGE(AI285:AI286,1)+1)</f>
        <v/>
      </c>
      <c r="AJ287" s="96"/>
      <c r="AK287" s="61"/>
      <c r="AL287" s="61"/>
      <c r="AM287" s="61"/>
      <c r="AN287" s="61"/>
      <c r="AO287" s="61"/>
      <c r="AP287" s="61"/>
      <c r="AQ287" s="916"/>
      <c r="AR287" s="831"/>
      <c r="AS287" s="184">
        <v>350</v>
      </c>
      <c r="AT287" s="185" t="s">
        <v>56</v>
      </c>
      <c r="AU287" s="183" t="s">
        <v>193</v>
      </c>
      <c r="AV287" s="186">
        <f>IFERROR(INDEX(AQ293:AW293,MATCH(AT287,AQ292:AW292,0)) * AS287 * IF(ISBLANK(AQ287), 1, AQ287), 0)</f>
        <v>0.35000000000000003</v>
      </c>
      <c r="AW287" s="45" t="str">
        <f>IF(AT287="","",IF(COUNTIF(AT292:AW292,SUBSTITUTE(TRIM(AT287)," (s)",""))&gt;0,IF(ROUND(AV287,3)&gt;=1,ROUND(AV287,3)&amp;" L",MAX(1,ROUND(AV287*100,0))&amp;" cl"),IF(COUNTIF(AQ292:AS292,SUBSTITUTE(TRIM(AT287)," (s)",""))&gt;0,IF(ROUND(AV287,3)&gt;=1,ROUND(AV287,3)&amp;" Kg",MAX(1,ROUND(AV287*1000,0))&amp;" g"),"")))</f>
        <v>350 g</v>
      </c>
      <c r="AX287" s="19"/>
      <c r="AY287" s="19"/>
      <c r="AZ287" s="1068">
        <v>259</v>
      </c>
      <c r="BA287" s="1069"/>
      <c r="BB287" s="1282" t="str">
        <f t="shared" si="77"/>
        <v/>
      </c>
      <c r="BC287" s="1283" t="str" cm="1">
        <f t="array" ref="BC287">IF(BJ287="","",IFERROR(_xlfn.TEXTJOIN(" • ",TRUE,_xlfn.UNIQUE(_xlfn._xlws.FILTER("⚠ "&amp;BQ29:BQ489,(BO29:BO489&lt;&gt;"")*ISNUMBER(SEARCH(" "&amp;BO29:BO489&amp;" "," "&amp;BJ287&amp;" "))))),""))</f>
        <v/>
      </c>
      <c r="BD287" s="1070" t="str">
        <f t="shared" ref="BD287:BD350" si="84">IF(BO287="","",BM287)</f>
        <v/>
      </c>
      <c r="BE287" s="1070" t="str">
        <f t="shared" ref="BE287:BE350" si="85">IF(BQ287="","",BP287&amp;" "&amp;BQ287)</f>
        <v/>
      </c>
      <c r="BF287" s="1070" t="str">
        <f t="shared" ref="BF287:BF350" si="86">IF(BJ287="","",SUBSTITUTE(SUBSTITUTE(SUBSTITUTE(SUBSTITUTE(SUBSTITUTE(SUBSTITUTE(SUBSTITUTE(SUBSTITUTE(SUBSTITUTE(LOWER(BJ287),"œ","oe"),"æ","ae"),"à","a"),"â","a"),"ä","a"),"á","a"),"ã","a"),"å","a"),"ç","c"))</f>
        <v/>
      </c>
      <c r="BG287" s="1070" t="str">
        <f t="shared" si="78"/>
        <v/>
      </c>
      <c r="BH287" s="1070" t="str">
        <f t="shared" si="79"/>
        <v/>
      </c>
      <c r="BI287" s="1070" t="str">
        <f t="shared" ref="BI287:BI350" si="87">IF(BJ287="","",BH287)</f>
        <v/>
      </c>
      <c r="BJ287" s="1070" t="str">
        <f t="shared" si="80"/>
        <v/>
      </c>
      <c r="BK287" s="1070" t="str">
        <f t="shared" ref="BK287:BK350" si="88">IF(BO287="","",SUBSTITUTE(SUBSTITUTE(SUBSTITUTE(SUBSTITUTE(SUBSTITUTE(SUBSTITUTE(SUBSTITUTE(SUBSTITUTE(SUBSTITUTE(LOWER(BO287),"œ","oe"),"æ","ae"),"à","a"),"â","a"),"ä","a"),"á","a"),"ã","a"),"å","a"),"ç","c"))</f>
        <v/>
      </c>
      <c r="BL287" s="1070" t="str">
        <f t="shared" si="81"/>
        <v/>
      </c>
      <c r="BM287" s="1070" t="str">
        <f t="shared" si="82"/>
        <v/>
      </c>
      <c r="BN287" s="1071"/>
      <c r="BO287" s="1072" t="str">
        <f t="shared" si="83"/>
        <v/>
      </c>
      <c r="BP287" s="1073" t="s">
        <v>744</v>
      </c>
      <c r="BQ287" s="1074"/>
      <c r="BZ287" s="1014"/>
      <c r="CA287" s="1014"/>
      <c r="CB287" s="1014"/>
      <c r="CC287" s="1014"/>
      <c r="CD287" s="1014"/>
      <c r="CE287" s="9">
        <v>1</v>
      </c>
    </row>
    <row r="288" spans="10:83" ht="21" customHeight="1">
      <c r="J288" s="1838"/>
      <c r="K288" s="1151" t="str">
        <f>IF(UPPER(TRIM(K45))="X",K292,K286)</f>
        <v/>
      </c>
      <c r="L288" s="1143" t="str" cm="1">
        <f t="array" ref="L288">IF(ROW()=ROW(L285),K288,INDEX(M285:M298,ROW()-ROW(L285)))</f>
        <v/>
      </c>
      <c r="M288" s="1144" t="str">
        <f>IF(OR(L288="",K287="",K287&lt;=0,N288=""),"",TRIM(MID(L288,LEN(N288)+1+IF(MID(L288,LEN(N288)+1,1)=" ",1,0),99999)))</f>
        <v/>
      </c>
      <c r="N288" s="1143" t="str">
        <f>IF(OR(O288="",O288=0,O288="0"),"",IF(LEN(O288)&lt;=K287,O288,IF(LEN(SUBSTITUTE(P288," ",""))=K287+1,LEFT(O288,K287),LEFT(O288,FIND("§",SUBSTITUTE(P288," ","§",LEN(P288)-LEN(SUBSTITUTE(P288," ",""))))-1))))</f>
        <v/>
      </c>
      <c r="O288" s="1143" t="str">
        <f t="shared" si="76"/>
        <v/>
      </c>
      <c r="P288" s="1143" t="str">
        <f>IF(OR(O288="",O288=0,O288="0"),"",LEFT(O288,K287+1))</f>
        <v/>
      </c>
      <c r="Q288" s="1143"/>
      <c r="R288" s="1186"/>
      <c r="S288" s="1147" t="str">
        <f>IF(LEN(TRIM(T288))&gt;0,MAX(S46:S287)+1,"")</f>
        <v/>
      </c>
      <c r="T288" s="1148"/>
      <c r="U288" s="1186"/>
      <c r="V288" s="1186"/>
      <c r="X288" s="742"/>
      <c r="Y288" s="742"/>
      <c r="Z288" s="742"/>
      <c r="AA288" s="742"/>
      <c r="AB288" s="742"/>
      <c r="AC288" s="742"/>
      <c r="AD288" s="742"/>
      <c r="AE288" s="742"/>
      <c r="AF288" s="742"/>
      <c r="AG288" s="787"/>
      <c r="AH288" s="787"/>
      <c r="AI288" s="70" t="str">
        <f>IF(ISBLANK(AJ288),"",LARGE(AI285:AI287,1)+1)</f>
        <v/>
      </c>
      <c r="AJ288" s="96"/>
      <c r="AK288" s="61"/>
      <c r="AL288" s="61"/>
      <c r="AM288" s="61"/>
      <c r="AN288" s="61"/>
      <c r="AO288" s="61"/>
      <c r="AP288" s="61"/>
      <c r="AQ288" s="917"/>
      <c r="AR288" s="832"/>
      <c r="AS288" s="188">
        <v>1.2</v>
      </c>
      <c r="AT288" s="189" t="s">
        <v>55</v>
      </c>
      <c r="AU288" s="187" t="s">
        <v>194</v>
      </c>
      <c r="AV288" s="186">
        <f>IFERROR(INDEX(AQ293:AW293,MATCH(AT288,AQ292:AW292,0)) * AS288 * IF(ISBLANK(AQ288), 1, AQ288), 0)</f>
        <v>1.2</v>
      </c>
      <c r="AW288" s="45" t="str">
        <f>IF(AT288="","",IF(COUNTIF(AT292:AW292,SUBSTITUTE(TRIM(AT288)," (s)",""))&gt;0,IF(ROUND(AV288,3)&gt;=1,ROUND(AV288,3)&amp;" L",MAX(1,ROUND(AV288*100,0))&amp;" cl"),IF(COUNTIF(AQ292:AS292,SUBSTITUTE(TRIM(AT288)," (s)",""))&gt;0,IF(ROUND(AV288,3)&gt;=1,ROUND(AV288,3)&amp;" Kg",MAX(1,ROUND(AV288*1000,0))&amp;" g"),"")))</f>
        <v>1.2 Kg</v>
      </c>
      <c r="AX288" s="19"/>
      <c r="AY288" s="19"/>
      <c r="AZ288" s="1068">
        <v>260</v>
      </c>
      <c r="BA288" s="1069"/>
      <c r="BB288" s="1282" t="str">
        <f t="shared" si="77"/>
        <v/>
      </c>
      <c r="BC288" s="1283" t="str" cm="1">
        <f t="array" ref="BC288">IF(BJ288="","",IFERROR(_xlfn.TEXTJOIN(" • ",TRUE,_xlfn.UNIQUE(_xlfn._xlws.FILTER("⚠ "&amp;BQ29:BQ489,(BO29:BO489&lt;&gt;"")*ISNUMBER(SEARCH(" "&amp;BO29:BO489&amp;" "," "&amp;BJ288&amp;" "))))),""))</f>
        <v/>
      </c>
      <c r="BD288" s="1070" t="str">
        <f t="shared" si="84"/>
        <v/>
      </c>
      <c r="BE288" s="1070" t="str">
        <f t="shared" si="85"/>
        <v/>
      </c>
      <c r="BF288" s="1070" t="str">
        <f t="shared" si="86"/>
        <v/>
      </c>
      <c r="BG288" s="1070" t="str">
        <f t="shared" si="78"/>
        <v/>
      </c>
      <c r="BH288" s="1070" t="str">
        <f t="shared" si="79"/>
        <v/>
      </c>
      <c r="BI288" s="1070" t="str">
        <f t="shared" si="87"/>
        <v/>
      </c>
      <c r="BJ288" s="1070" t="str">
        <f t="shared" si="80"/>
        <v/>
      </c>
      <c r="BK288" s="1070" t="str">
        <f t="shared" si="88"/>
        <v/>
      </c>
      <c r="BL288" s="1070" t="str">
        <f t="shared" si="81"/>
        <v/>
      </c>
      <c r="BM288" s="1070" t="str">
        <f t="shared" si="82"/>
        <v/>
      </c>
      <c r="BN288" s="1071"/>
      <c r="BO288" s="1072" t="str">
        <f t="shared" si="83"/>
        <v/>
      </c>
      <c r="BP288" s="1073" t="s">
        <v>744</v>
      </c>
      <c r="BQ288" s="1074"/>
      <c r="BZ288" s="1014"/>
      <c r="CA288" s="1014"/>
      <c r="CB288" s="1014"/>
      <c r="CC288" s="1014"/>
      <c r="CD288" s="1014"/>
      <c r="CE288" s="9">
        <v>1</v>
      </c>
    </row>
    <row r="289" spans="10:83" ht="21" customHeight="1">
      <c r="J289" s="1838"/>
      <c r="K289" s="1155" t="str">
        <f>TRIM(SUBSTITUTE(SUBSTITUTE(SUBSTITUTE(SUBSTITUTE(SUBSTITUTE(SUBSTITUTE(SUBSTITUTE(SUBSTITUTE(SUBSTITUTE(SUBSTITUTE(K286,","," "),";"," "),":"," "),"!"," "),"?"," "),"…"," "),"»"," "),"«"," "),"/"," "),"."," "))</f>
        <v/>
      </c>
      <c r="L289" s="1143" t="str" cm="1">
        <f t="array" ref="L289">IF(ROW()=ROW(L285),K288,INDEX(M285:M298,ROW()-ROW(L285)))</f>
        <v/>
      </c>
      <c r="M289" s="1144" t="str">
        <f>IF(OR(L289="",K287="",K287&lt;=0,N289=""),"",TRIM(MID(L289,LEN(N289)+1+IF(MID(L289,LEN(N289)+1,1)=" ",1,0),99999)))</f>
        <v/>
      </c>
      <c r="N289" s="1143" t="str">
        <f>IF(OR(O289="",O289=0,O289="0"),"",IF(LEN(O289)&lt;=K287,O289,IF(LEN(SUBSTITUTE(P289," ",""))=K287+1,LEFT(O289,K287),LEFT(O289,FIND("§",SUBSTITUTE(P289," ","§",LEN(P289)-LEN(SUBSTITUTE(P289," ",""))))-1))))</f>
        <v/>
      </c>
      <c r="O289" s="1143" t="str">
        <f t="shared" si="76"/>
        <v/>
      </c>
      <c r="P289" s="1143" t="str">
        <f>IF(OR(O289="",O289=0,O289="0"),"",LEFT(O289,K287+1))</f>
        <v/>
      </c>
      <c r="Q289" s="1143"/>
      <c r="R289" s="1186"/>
      <c r="S289" s="1147" t="str">
        <f>IF(LEN(TRIM(T289))&gt;0,MAX(S46:S288)+1,"")</f>
        <v/>
      </c>
      <c r="T289" s="1148"/>
      <c r="U289" s="1186"/>
      <c r="V289" s="1186"/>
      <c r="X289" s="742"/>
      <c r="Y289" s="742"/>
      <c r="Z289" s="742"/>
      <c r="AA289" s="742"/>
      <c r="AB289" s="742"/>
      <c r="AC289" s="742"/>
      <c r="AD289" s="742"/>
      <c r="AE289" s="742"/>
      <c r="AF289" s="742"/>
      <c r="AG289" s="787"/>
      <c r="AH289" s="787"/>
      <c r="AI289" s="70" t="str">
        <f>IF(ISBLANK(AJ289),"",LARGE(AI285:AI288,1)+1)</f>
        <v/>
      </c>
      <c r="AJ289" s="96"/>
      <c r="AK289" s="61"/>
      <c r="AL289" s="61"/>
      <c r="AM289" s="61"/>
      <c r="AN289" s="61"/>
      <c r="AO289" s="61"/>
      <c r="AP289" s="61"/>
      <c r="AQ289" s="917">
        <v>2</v>
      </c>
      <c r="AR289" s="832"/>
      <c r="AS289" s="191">
        <v>50</v>
      </c>
      <c r="AT289" s="54" t="s">
        <v>56</v>
      </c>
      <c r="AU289" s="190" t="s">
        <v>195</v>
      </c>
      <c r="AV289" s="186">
        <f>IFERROR(INDEX(AQ293:AW293,MATCH(AT289,AQ292:AW292,0)) * AS289 * IF(ISBLANK(AQ289), 1, AQ289), 0)</f>
        <v>0.1</v>
      </c>
      <c r="AW289" s="45" t="str">
        <f>IF(AT289="","",IF(COUNTIF(AT292:AW292,SUBSTITUTE(TRIM(AT289)," (s)",""))&gt;0,IF(ROUND(AV289,3)&gt;=1,ROUND(AV289,3)&amp;" L",MAX(1,ROUND(AV289*100,0))&amp;" cl"),IF(COUNTIF(AQ292:AS292,SUBSTITUTE(TRIM(AT289)," (s)",""))&gt;0,IF(ROUND(AV289,3)&gt;=1,ROUND(AV289,3)&amp;" Kg",MAX(1,ROUND(AV289*1000,0))&amp;" g"),"")))</f>
        <v>100 g</v>
      </c>
      <c r="AX289" s="19"/>
      <c r="AY289" s="19"/>
      <c r="AZ289" s="1068">
        <v>261</v>
      </c>
      <c r="BA289" s="1069"/>
      <c r="BB289" s="1282" t="str">
        <f t="shared" si="77"/>
        <v/>
      </c>
      <c r="BC289" s="1283" t="str" cm="1">
        <f t="array" ref="BC289">IF(BJ289="","",IFERROR(_xlfn.TEXTJOIN(" • ",TRUE,_xlfn.UNIQUE(_xlfn._xlws.FILTER("⚠ "&amp;BQ29:BQ489,(BO29:BO489&lt;&gt;"")*ISNUMBER(SEARCH(" "&amp;BO29:BO489&amp;" "," "&amp;BJ289&amp;" "))))),""))</f>
        <v/>
      </c>
      <c r="BD289" s="1070" t="str">
        <f t="shared" si="84"/>
        <v/>
      </c>
      <c r="BE289" s="1070" t="str">
        <f t="shared" si="85"/>
        <v/>
      </c>
      <c r="BF289" s="1070" t="str">
        <f t="shared" si="86"/>
        <v/>
      </c>
      <c r="BG289" s="1070" t="str">
        <f t="shared" si="78"/>
        <v/>
      </c>
      <c r="BH289" s="1070" t="str">
        <f t="shared" si="79"/>
        <v/>
      </c>
      <c r="BI289" s="1070" t="str">
        <f t="shared" si="87"/>
        <v/>
      </c>
      <c r="BJ289" s="1070" t="str">
        <f t="shared" si="80"/>
        <v/>
      </c>
      <c r="BK289" s="1070" t="str">
        <f t="shared" si="88"/>
        <v/>
      </c>
      <c r="BL289" s="1070" t="str">
        <f t="shared" si="81"/>
        <v/>
      </c>
      <c r="BM289" s="1070" t="str">
        <f t="shared" si="82"/>
        <v/>
      </c>
      <c r="BN289" s="1071"/>
      <c r="BO289" s="1072" t="str">
        <f t="shared" si="83"/>
        <v/>
      </c>
      <c r="BP289" s="1073" t="s">
        <v>744</v>
      </c>
      <c r="BQ289" s="1074"/>
      <c r="BZ289" s="1014"/>
      <c r="CA289" s="1014"/>
      <c r="CB289" s="1014"/>
      <c r="CC289" s="1014"/>
      <c r="CD289" s="1014"/>
      <c r="CE289" s="9">
        <v>1</v>
      </c>
    </row>
    <row r="290" spans="10:83" ht="21" customHeight="1">
      <c r="J290" s="1838"/>
      <c r="K290" s="1143" t="str">
        <f>TRIM(SUBSTITUTE(SUBSTITUTE(SUBSTITUTE(SUBSTITUTE(SUBSTITUTE(SUBSTITUTE(SUBSTITUTE(SUBSTITUTE(K289,"("," "),")"," "),CHAR(34)," "),"-"," "),"_"," "),"&lt;"," "),"&gt;"," "),"="," "))</f>
        <v/>
      </c>
      <c r="L290" s="1143" t="str" cm="1">
        <f t="array" ref="L290">IF(ROW()=ROW(L285),K288,INDEX(M285:M298,ROW()-ROW(L285)))</f>
        <v/>
      </c>
      <c r="M290" s="1144" t="str">
        <f>IF(OR(L290="",K287="",K287&lt;=0,N290=""),"",TRIM(MID(L290,LEN(N290)+1+IF(MID(L290,LEN(N290)+1,1)=" ",1,0),99999)))</f>
        <v/>
      </c>
      <c r="N290" s="1143" t="str">
        <f>IF(OR(O290="",O290=0,O290="0"),"",IF(LEN(O290)&lt;=K287,O290,IF(LEN(SUBSTITUTE(P290," ",""))=K287+1,LEFT(O290,K287),LEFT(O290,FIND("§",SUBSTITUTE(P290," ","§",LEN(P290)-LEN(SUBSTITUTE(P290," ",""))))-1))))</f>
        <v/>
      </c>
      <c r="O290" s="1143" t="str">
        <f t="shared" si="76"/>
        <v/>
      </c>
      <c r="P290" s="1143" t="str">
        <f>IF(OR(O290="",O290=0,O290="0"),"",LEFT(O290,K287+1))</f>
        <v/>
      </c>
      <c r="Q290" s="1143"/>
      <c r="R290" s="1186"/>
      <c r="S290" s="1147" t="str">
        <f>IF(LEN(TRIM(T290))&gt;0,MAX(S46:S289)+1,"")</f>
        <v/>
      </c>
      <c r="T290" s="1148"/>
      <c r="U290" s="1186"/>
      <c r="V290" s="1186"/>
      <c r="X290" s="742"/>
      <c r="Y290" s="742"/>
      <c r="Z290" s="742"/>
      <c r="AA290" s="742"/>
      <c r="AB290" s="742"/>
      <c r="AC290" s="742"/>
      <c r="AD290" s="742"/>
      <c r="AE290" s="742"/>
      <c r="AF290" s="742"/>
      <c r="AG290" s="787"/>
      <c r="AH290" s="787"/>
      <c r="AI290" s="70" t="str">
        <f>IF(ISBLANK(AJ290),"",LARGE(AI285:AI289,1)+1)</f>
        <v/>
      </c>
      <c r="AJ290" s="96"/>
      <c r="AK290" s="61"/>
      <c r="AL290" s="61"/>
      <c r="AM290" s="61"/>
      <c r="AN290" s="61"/>
      <c r="AO290" s="61"/>
      <c r="AP290" s="61"/>
      <c r="AQ290" s="917"/>
      <c r="AR290" s="832"/>
      <c r="AS290" s="191">
        <v>15</v>
      </c>
      <c r="AT290" s="197" t="s">
        <v>63</v>
      </c>
      <c r="AU290" s="187" t="s">
        <v>196</v>
      </c>
      <c r="AV290" s="186">
        <f>IFERROR(INDEX(AQ293:AW293,MATCH(AT290,AQ292:AW292,0)) * AS290 * IF(ISBLANK(AQ290), 1, AQ290), 0)</f>
        <v>1.4999999999999999E-2</v>
      </c>
      <c r="AW290" s="45" t="str">
        <f>IF(AT290="","",IF(COUNTIF(AT292:AW292,SUBSTITUTE(TRIM(AT290)," (s)",""))&gt;0,IF(ROUND(AV290,3)&gt;=1,ROUND(AV290,3)&amp;" L",MAX(1,ROUND(AV290*100,0))&amp;" cl"),IF(COUNTIF(AQ292:AS292,SUBSTITUTE(TRIM(AT290)," (s)",""))&gt;0,IF(ROUND(AV290,3)&gt;=1,ROUND(AV290,3)&amp;" Kg",MAX(1,ROUND(AV290*1000,0))&amp;" g"),"")))</f>
        <v>2 cl</v>
      </c>
      <c r="AX290" s="19"/>
      <c r="AY290" s="19"/>
      <c r="AZ290" s="1068">
        <v>262</v>
      </c>
      <c r="BA290" s="1069"/>
      <c r="BB290" s="1282" t="str">
        <f t="shared" si="77"/>
        <v/>
      </c>
      <c r="BC290" s="1283" t="str" cm="1">
        <f t="array" ref="BC290">IF(BJ290="","",IFERROR(_xlfn.TEXTJOIN(" • ",TRUE,_xlfn.UNIQUE(_xlfn._xlws.FILTER("⚠ "&amp;BQ29:BQ489,(BO29:BO489&lt;&gt;"")*ISNUMBER(SEARCH(" "&amp;BO29:BO489&amp;" "," "&amp;BJ290&amp;" "))))),""))</f>
        <v/>
      </c>
      <c r="BD290" s="1070" t="str">
        <f t="shared" si="84"/>
        <v/>
      </c>
      <c r="BE290" s="1070" t="str">
        <f t="shared" si="85"/>
        <v/>
      </c>
      <c r="BF290" s="1070" t="str">
        <f t="shared" si="86"/>
        <v/>
      </c>
      <c r="BG290" s="1070" t="str">
        <f t="shared" si="78"/>
        <v/>
      </c>
      <c r="BH290" s="1070" t="str">
        <f t="shared" si="79"/>
        <v/>
      </c>
      <c r="BI290" s="1070" t="str">
        <f t="shared" si="87"/>
        <v/>
      </c>
      <c r="BJ290" s="1070" t="str">
        <f t="shared" si="80"/>
        <v/>
      </c>
      <c r="BK290" s="1070" t="str">
        <f t="shared" si="88"/>
        <v/>
      </c>
      <c r="BL290" s="1070" t="str">
        <f t="shared" si="81"/>
        <v/>
      </c>
      <c r="BM290" s="1070" t="str">
        <f t="shared" si="82"/>
        <v/>
      </c>
      <c r="BN290" s="1071"/>
      <c r="BO290" s="1072" t="str">
        <f t="shared" si="83"/>
        <v/>
      </c>
      <c r="BP290" s="1073" t="s">
        <v>744</v>
      </c>
      <c r="BQ290" s="1074"/>
      <c r="BZ290" s="1014"/>
      <c r="CA290" s="1014"/>
      <c r="CB290" s="1014"/>
      <c r="CC290" s="1014"/>
      <c r="CD290" s="1014"/>
      <c r="CE290" s="9">
        <v>1</v>
      </c>
    </row>
    <row r="291" spans="10:83" ht="21" customHeight="1">
      <c r="J291" s="1838"/>
      <c r="K291" s="1151" t="str">
        <f>TRIM(SUBSTITUTE(SUBSTITUTE(SUBSTITUTE(SUBSTITUTE(K290,"►"," "),"▼"," "),"▲"," "),"◄"," "))</f>
        <v/>
      </c>
      <c r="L291" s="1143" t="str" cm="1">
        <f t="array" ref="L291">IF(ROW()=ROW(L285),K288,INDEX(M285:M298,ROW()-ROW(L285)))</f>
        <v/>
      </c>
      <c r="M291" s="1144" t="str">
        <f>IF(OR(L291="",K287="",K287&lt;=0,N291=""),"",TRIM(MID(L291,LEN(N291)+1+IF(MID(L291,LEN(N291)+1,1)=" ",1,0),99999)))</f>
        <v/>
      </c>
      <c r="N291" s="1143" t="str">
        <f>IF(OR(O291="",O291=0,O291="0"),"",IF(LEN(O291)&lt;=K287,O291,IF(LEN(SUBSTITUTE(P291," ",""))=K287+1,LEFT(O291,K287),LEFT(O291,FIND("§",SUBSTITUTE(P291," ","§",LEN(P291)-LEN(SUBSTITUTE(P291," ",""))))-1))))</f>
        <v/>
      </c>
      <c r="O291" s="1143" t="str">
        <f t="shared" si="76"/>
        <v/>
      </c>
      <c r="P291" s="1143" t="str">
        <f>IF(OR(O291="",O291=0,O291="0"),"",LEFT(O291,K287+1))</f>
        <v/>
      </c>
      <c r="Q291" s="1143"/>
      <c r="R291" s="1186"/>
      <c r="S291" s="1147" t="str">
        <f>IF(LEN(TRIM(T291))&gt;0,MAX(S46:S290)+1,"")</f>
        <v/>
      </c>
      <c r="T291" s="1148"/>
      <c r="U291" s="1186"/>
      <c r="V291" s="1186"/>
      <c r="X291" s="742"/>
      <c r="Y291" s="742"/>
      <c r="Z291" s="742"/>
      <c r="AA291" s="742"/>
      <c r="AB291" s="742"/>
      <c r="AC291" s="742"/>
      <c r="AD291" s="742"/>
      <c r="AE291" s="742"/>
      <c r="AF291" s="742"/>
      <c r="AG291" s="787"/>
      <c r="AH291" s="787"/>
      <c r="AI291" s="70" t="str">
        <f>IF(ISBLANK(AJ291),"",LARGE(AI285:AI290,1)+1)</f>
        <v/>
      </c>
      <c r="AJ291" s="96"/>
      <c r="AK291" s="61"/>
      <c r="AL291" s="61"/>
      <c r="AM291" s="61"/>
      <c r="AN291" s="61"/>
      <c r="AO291" s="61"/>
      <c r="AP291" s="61"/>
      <c r="AQ291" s="918" t="s">
        <v>620</v>
      </c>
      <c r="AR291" s="193"/>
      <c r="AS291" s="130"/>
      <c r="AT291" s="130"/>
      <c r="AU291" s="192" t="s">
        <v>198</v>
      </c>
      <c r="AV291" s="194"/>
      <c r="AW291" s="195"/>
      <c r="AX291" s="19"/>
      <c r="AY291" s="19"/>
      <c r="AZ291" s="1068">
        <v>263</v>
      </c>
      <c r="BA291" s="1069"/>
      <c r="BB291" s="1282" t="str">
        <f t="shared" si="77"/>
        <v/>
      </c>
      <c r="BC291" s="1283" t="str" cm="1">
        <f t="array" ref="BC291">IF(BJ291="","",IFERROR(_xlfn.TEXTJOIN(" • ",TRUE,_xlfn.UNIQUE(_xlfn._xlws.FILTER("⚠ "&amp;BQ29:BQ489,(BO29:BO489&lt;&gt;"")*ISNUMBER(SEARCH(" "&amp;BO29:BO489&amp;" "," "&amp;BJ291&amp;" "))))),""))</f>
        <v/>
      </c>
      <c r="BD291" s="1070" t="str">
        <f t="shared" si="84"/>
        <v/>
      </c>
      <c r="BE291" s="1070" t="str">
        <f t="shared" si="85"/>
        <v/>
      </c>
      <c r="BF291" s="1070" t="str">
        <f t="shared" si="86"/>
        <v/>
      </c>
      <c r="BG291" s="1070" t="str">
        <f t="shared" si="78"/>
        <v/>
      </c>
      <c r="BH291" s="1070" t="str">
        <f t="shared" si="79"/>
        <v/>
      </c>
      <c r="BI291" s="1070" t="str">
        <f t="shared" si="87"/>
        <v/>
      </c>
      <c r="BJ291" s="1070" t="str">
        <f t="shared" si="80"/>
        <v/>
      </c>
      <c r="BK291" s="1070" t="str">
        <f t="shared" si="88"/>
        <v/>
      </c>
      <c r="BL291" s="1070" t="str">
        <f t="shared" si="81"/>
        <v/>
      </c>
      <c r="BM291" s="1070" t="str">
        <f t="shared" si="82"/>
        <v/>
      </c>
      <c r="BN291" s="1071"/>
      <c r="BO291" s="1072" t="str">
        <f t="shared" si="83"/>
        <v/>
      </c>
      <c r="BP291" s="1073" t="s">
        <v>744</v>
      </c>
      <c r="BQ291" s="1074"/>
      <c r="BZ291" s="1014"/>
      <c r="CA291" s="1014"/>
      <c r="CB291" s="1014"/>
      <c r="CC291" s="1014"/>
      <c r="CD291" s="1014"/>
      <c r="CE291" s="9">
        <v>1</v>
      </c>
    </row>
    <row r="292" spans="10:83" ht="21" customHeight="1">
      <c r="J292" s="1838"/>
      <c r="K292" s="1151" t="str">
        <f>TRIM(SUBSTITUTE(SUBSTITUTE(K291,"“"," "),"”"," "))</f>
        <v/>
      </c>
      <c r="L292" s="1143" t="str" cm="1">
        <f t="array" ref="L292">IF(ROW()=ROW(L285),K288,INDEX(M285:M298,ROW()-ROW(L285)))</f>
        <v/>
      </c>
      <c r="M292" s="1144" t="str">
        <f>IF(OR(L292="",K287="",K287&lt;=0,N292=""),"",TRIM(MID(L292,LEN(N292)+1+IF(MID(L292,LEN(N292)+1,1)=" ",1,0),99999)))</f>
        <v/>
      </c>
      <c r="N292" s="1143" t="str">
        <f>IF(OR(O292="",O292=0,O292="0"),"",IF(LEN(O292)&lt;=K287,O292,IF(LEN(SUBSTITUTE(P292," ",""))=K287+1,LEFT(O292,K287),LEFT(O292,FIND("§",SUBSTITUTE(P292," ","§",LEN(P292)-LEN(SUBSTITUTE(P292," ",""))))-1))))</f>
        <v/>
      </c>
      <c r="O292" s="1143" t="str">
        <f t="shared" si="76"/>
        <v/>
      </c>
      <c r="P292" s="1143" t="str">
        <f>IF(OR(O292="",O292=0,O292="0"),"",LEFT(O292,K287+1))</f>
        <v/>
      </c>
      <c r="Q292" s="1143"/>
      <c r="R292" s="1186"/>
      <c r="S292" s="1147" t="str">
        <f>IF(LEN(TRIM(T292))&gt;0,MAX(S46:S291)+1,"")</f>
        <v/>
      </c>
      <c r="T292" s="1148"/>
      <c r="U292" s="1186"/>
      <c r="V292" s="1186"/>
      <c r="X292" s="742"/>
      <c r="Y292" s="742"/>
      <c r="Z292" s="742"/>
      <c r="AA292" s="742"/>
      <c r="AB292" s="742"/>
      <c r="AC292" s="742"/>
      <c r="AD292" s="742"/>
      <c r="AE292" s="742"/>
      <c r="AF292" s="742"/>
      <c r="AG292" s="787"/>
      <c r="AH292" s="787"/>
      <c r="AI292" s="70" t="str">
        <f>IF(ISBLANK(AJ292),"",LARGE(AI285:AI291,1)+1)</f>
        <v/>
      </c>
      <c r="AJ292" s="96"/>
      <c r="AK292" s="61"/>
      <c r="AL292" s="61"/>
      <c r="AM292" s="61"/>
      <c r="AN292" s="61"/>
      <c r="AO292" s="61"/>
      <c r="AP292" s="61"/>
      <c r="AQ292" s="919" t="s">
        <v>55</v>
      </c>
      <c r="AR292" s="189"/>
      <c r="AS292" s="54" t="s">
        <v>56</v>
      </c>
      <c r="AT292" s="197" t="s">
        <v>60</v>
      </c>
      <c r="AU292" s="55" t="s">
        <v>61</v>
      </c>
      <c r="AV292" s="55" t="s">
        <v>62</v>
      </c>
      <c r="AW292" s="197" t="s">
        <v>63</v>
      </c>
      <c r="AX292" s="19"/>
      <c r="AY292" s="19"/>
      <c r="AZ292" s="1068">
        <v>264</v>
      </c>
      <c r="BA292" s="1069"/>
      <c r="BB292" s="1282" t="str">
        <f t="shared" si="77"/>
        <v/>
      </c>
      <c r="BC292" s="1283" t="str" cm="1">
        <f t="array" ref="BC292">IF(BJ292="","",IFERROR(_xlfn.TEXTJOIN(" • ",TRUE,_xlfn.UNIQUE(_xlfn._xlws.FILTER("⚠ "&amp;BQ29:BQ489,(BO29:BO489&lt;&gt;"")*ISNUMBER(SEARCH(" "&amp;BO29:BO489&amp;" "," "&amp;BJ292&amp;" "))))),""))</f>
        <v/>
      </c>
      <c r="BD292" s="1070" t="str">
        <f t="shared" si="84"/>
        <v/>
      </c>
      <c r="BE292" s="1070" t="str">
        <f t="shared" si="85"/>
        <v/>
      </c>
      <c r="BF292" s="1070" t="str">
        <f t="shared" si="86"/>
        <v/>
      </c>
      <c r="BG292" s="1070" t="str">
        <f t="shared" si="78"/>
        <v/>
      </c>
      <c r="BH292" s="1070" t="str">
        <f t="shared" si="79"/>
        <v/>
      </c>
      <c r="BI292" s="1070" t="str">
        <f t="shared" si="87"/>
        <v/>
      </c>
      <c r="BJ292" s="1070" t="str">
        <f t="shared" si="80"/>
        <v/>
      </c>
      <c r="BK292" s="1070" t="str">
        <f t="shared" si="88"/>
        <v/>
      </c>
      <c r="BL292" s="1070" t="str">
        <f t="shared" si="81"/>
        <v/>
      </c>
      <c r="BM292" s="1070" t="str">
        <f t="shared" si="82"/>
        <v/>
      </c>
      <c r="BN292" s="1071"/>
      <c r="BO292" s="1072" t="str">
        <f t="shared" si="83"/>
        <v/>
      </c>
      <c r="BP292" s="1073" t="s">
        <v>744</v>
      </c>
      <c r="BQ292" s="1074"/>
      <c r="BZ292" s="1014"/>
      <c r="CA292" s="1014"/>
      <c r="CB292" s="1014"/>
      <c r="CC292" s="1014"/>
      <c r="CD292" s="1014"/>
      <c r="CE292" s="9">
        <v>1</v>
      </c>
    </row>
    <row r="293" spans="10:83" ht="21" customHeight="1">
      <c r="J293" s="1838"/>
      <c r="K293" s="1151"/>
      <c r="L293" s="1143" t="str" cm="1">
        <f t="array" ref="L293">IF(ROW()=ROW(L285),K288,INDEX(M285:M298,ROW()-ROW(L285)))</f>
        <v/>
      </c>
      <c r="M293" s="1144" t="str">
        <f>IF(OR(L293="",K287="",K287&lt;=0,N293=""),"",TRIM(MID(L293,LEN(N293)+1+IF(MID(L293,LEN(N293)+1,1)=" ",1,0),99999)))</f>
        <v/>
      </c>
      <c r="N293" s="1143" t="str">
        <f>IF(OR(O293="",O293=0,O293="0"),"",IF(LEN(O293)&lt;=K287,O293,IF(LEN(SUBSTITUTE(P293," ",""))=K287+1,LEFT(O293,K287),LEFT(O293,FIND("§",SUBSTITUTE(P293," ","§",LEN(P293)-LEN(SUBSTITUTE(P293," ",""))))-1))))</f>
        <v/>
      </c>
      <c r="O293" s="1143" t="str">
        <f t="shared" si="76"/>
        <v/>
      </c>
      <c r="P293" s="1143" t="str">
        <f>IF(OR(O293="",O293=0,O293="0"),"",LEFT(O293,K287+1))</f>
        <v/>
      </c>
      <c r="Q293" s="1143"/>
      <c r="R293" s="1186"/>
      <c r="S293" s="1147" t="str">
        <f>IF(LEN(TRIM(T293))&gt;0,MAX(S46:S292)+1,"")</f>
        <v/>
      </c>
      <c r="T293" s="1148"/>
      <c r="U293" s="1186"/>
      <c r="V293" s="1186"/>
      <c r="X293" s="742"/>
      <c r="Y293" s="742"/>
      <c r="Z293" s="742"/>
      <c r="AA293" s="742"/>
      <c r="AB293" s="742"/>
      <c r="AC293" s="742"/>
      <c r="AD293" s="742"/>
      <c r="AE293" s="742"/>
      <c r="AF293" s="742"/>
      <c r="AG293" s="787"/>
      <c r="AH293" s="787"/>
      <c r="AI293" s="70" t="str">
        <f>IF(ISBLANK(AJ293),"",LARGE(AI285:AI292,1)+1)</f>
        <v/>
      </c>
      <c r="AJ293" s="96"/>
      <c r="AK293" s="61"/>
      <c r="AL293" s="61"/>
      <c r="AM293" s="61"/>
      <c r="AN293" s="61"/>
      <c r="AO293" s="61"/>
      <c r="AP293" s="61"/>
      <c r="AQ293" s="910">
        <v>1</v>
      </c>
      <c r="AR293" s="911"/>
      <c r="AS293" s="911">
        <v>1E-3</v>
      </c>
      <c r="AT293" s="912">
        <v>1</v>
      </c>
      <c r="AU293" s="912">
        <v>0.1</v>
      </c>
      <c r="AV293" s="912">
        <v>0.01</v>
      </c>
      <c r="AW293" s="913">
        <v>1E-3</v>
      </c>
      <c r="AX293" s="19"/>
      <c r="AY293" s="19"/>
      <c r="AZ293" s="1068">
        <v>265</v>
      </c>
      <c r="BA293" s="1069"/>
      <c r="BB293" s="1282" t="str">
        <f t="shared" si="77"/>
        <v/>
      </c>
      <c r="BC293" s="1283" t="str" cm="1">
        <f t="array" ref="BC293">IF(BJ293="","",IFERROR(_xlfn.TEXTJOIN(" • ",TRUE,_xlfn.UNIQUE(_xlfn._xlws.FILTER("⚠ "&amp;BQ29:BQ489,(BO29:BO489&lt;&gt;"")*ISNUMBER(SEARCH(" "&amp;BO29:BO489&amp;" "," "&amp;BJ293&amp;" "))))),""))</f>
        <v/>
      </c>
      <c r="BD293" s="1070" t="str">
        <f t="shared" si="84"/>
        <v/>
      </c>
      <c r="BE293" s="1070" t="str">
        <f t="shared" si="85"/>
        <v/>
      </c>
      <c r="BF293" s="1070" t="str">
        <f t="shared" si="86"/>
        <v/>
      </c>
      <c r="BG293" s="1070" t="str">
        <f t="shared" si="78"/>
        <v/>
      </c>
      <c r="BH293" s="1070" t="str">
        <f t="shared" si="79"/>
        <v/>
      </c>
      <c r="BI293" s="1070" t="str">
        <f t="shared" si="87"/>
        <v/>
      </c>
      <c r="BJ293" s="1070" t="str">
        <f t="shared" si="80"/>
        <v/>
      </c>
      <c r="BK293" s="1070" t="str">
        <f t="shared" si="88"/>
        <v/>
      </c>
      <c r="BL293" s="1070" t="str">
        <f t="shared" si="81"/>
        <v/>
      </c>
      <c r="BM293" s="1070" t="str">
        <f t="shared" si="82"/>
        <v/>
      </c>
      <c r="BN293" s="1071"/>
      <c r="BO293" s="1072" t="str">
        <f t="shared" si="83"/>
        <v/>
      </c>
      <c r="BP293" s="1073" t="s">
        <v>744</v>
      </c>
      <c r="BQ293" s="1074"/>
      <c r="BZ293" s="1014"/>
      <c r="CA293" s="1014"/>
      <c r="CB293" s="1014"/>
      <c r="CC293" s="1014"/>
      <c r="CD293" s="1014"/>
      <c r="CE293" s="9">
        <v>1</v>
      </c>
    </row>
    <row r="294" spans="10:83" ht="21" customHeight="1">
      <c r="J294" s="1838"/>
      <c r="K294" s="1151"/>
      <c r="L294" s="1143" t="str" cm="1">
        <f t="array" ref="L294">IF(ROW()=ROW(L285),K288,INDEX(M285:M298,ROW()-ROW(L285)))</f>
        <v/>
      </c>
      <c r="M294" s="1144" t="str">
        <f>IF(OR(L294="",K287="",K287&lt;=0,N294=""),"",TRIM(MID(L294,LEN(N294)+1+IF(MID(L294,LEN(N294)+1,1)=" ",1,0),99999)))</f>
        <v/>
      </c>
      <c r="N294" s="1143" t="str">
        <f>IF(OR(O294="",O294=0,O294="0"),"",IF(LEN(O294)&lt;=K287,O294,IF(LEN(SUBSTITUTE(P294," ",""))=K287+1,LEFT(O294,K287),LEFT(O294,FIND("§",SUBSTITUTE(P294," ","§",LEN(P294)-LEN(SUBSTITUTE(P294," ",""))))-1))))</f>
        <v/>
      </c>
      <c r="O294" s="1143" t="str">
        <f t="shared" si="76"/>
        <v/>
      </c>
      <c r="P294" s="1143" t="str">
        <f>IF(OR(O294="",O294=0,O294="0"),"",LEFT(O294,K287+1))</f>
        <v/>
      </c>
      <c r="Q294" s="1143"/>
      <c r="R294" s="1186"/>
      <c r="S294" s="1147" t="str">
        <f>IF(LEN(TRIM(T294))&gt;0,MAX(S46:S293)+1,"")</f>
        <v/>
      </c>
      <c r="T294" s="1148"/>
      <c r="U294" s="1186"/>
      <c r="V294" s="1186"/>
      <c r="X294" s="742"/>
      <c r="Y294" s="742"/>
      <c r="Z294" s="742"/>
      <c r="AA294" s="742"/>
      <c r="AB294" s="742"/>
      <c r="AC294" s="742"/>
      <c r="AD294" s="742"/>
      <c r="AE294" s="742"/>
      <c r="AF294" s="742"/>
      <c r="AG294" s="787"/>
      <c r="AH294" s="787"/>
      <c r="AI294" s="70"/>
      <c r="AJ294" s="96"/>
      <c r="AK294" s="61"/>
      <c r="AL294" s="61"/>
      <c r="AM294" s="61"/>
      <c r="AN294" s="61"/>
      <c r="AO294" s="61"/>
      <c r="AP294" s="61"/>
      <c r="AQ294" s="61"/>
      <c r="AR294" s="61"/>
      <c r="AS294" s="61"/>
      <c r="AT294" s="61"/>
      <c r="AU294" s="61"/>
      <c r="AV294" s="61"/>
      <c r="AW294" s="69"/>
      <c r="AX294" s="19"/>
      <c r="AY294" s="19"/>
      <c r="AZ294" s="1068">
        <v>266</v>
      </c>
      <c r="BA294" s="1069"/>
      <c r="BB294" s="1282" t="str">
        <f t="shared" si="77"/>
        <v/>
      </c>
      <c r="BC294" s="1283" t="str" cm="1">
        <f t="array" ref="BC294">IF(BJ294="","",IFERROR(_xlfn.TEXTJOIN(" • ",TRUE,_xlfn.UNIQUE(_xlfn._xlws.FILTER("⚠ "&amp;BQ29:BQ489,(BO29:BO489&lt;&gt;"")*ISNUMBER(SEARCH(" "&amp;BO29:BO489&amp;" "," "&amp;BJ294&amp;" "))))),""))</f>
        <v/>
      </c>
      <c r="BD294" s="1070" t="str">
        <f t="shared" si="84"/>
        <v/>
      </c>
      <c r="BE294" s="1070" t="str">
        <f t="shared" si="85"/>
        <v/>
      </c>
      <c r="BF294" s="1070" t="str">
        <f t="shared" si="86"/>
        <v/>
      </c>
      <c r="BG294" s="1070" t="str">
        <f t="shared" si="78"/>
        <v/>
      </c>
      <c r="BH294" s="1070" t="str">
        <f t="shared" si="79"/>
        <v/>
      </c>
      <c r="BI294" s="1070" t="str">
        <f t="shared" si="87"/>
        <v/>
      </c>
      <c r="BJ294" s="1070" t="str">
        <f t="shared" si="80"/>
        <v/>
      </c>
      <c r="BK294" s="1070" t="str">
        <f t="shared" si="88"/>
        <v/>
      </c>
      <c r="BL294" s="1070" t="str">
        <f t="shared" si="81"/>
        <v/>
      </c>
      <c r="BM294" s="1070" t="str">
        <f t="shared" si="82"/>
        <v/>
      </c>
      <c r="BN294" s="1071"/>
      <c r="BO294" s="1072" t="str">
        <f t="shared" si="83"/>
        <v/>
      </c>
      <c r="BP294" s="1073" t="s">
        <v>744</v>
      </c>
      <c r="BQ294" s="1074"/>
      <c r="BZ294" s="1014"/>
      <c r="CA294" s="1014"/>
      <c r="CB294" s="1014"/>
      <c r="CC294" s="1014"/>
      <c r="CD294" s="1014"/>
      <c r="CE294" s="9">
        <v>1</v>
      </c>
    </row>
    <row r="295" spans="10:83" ht="21" customHeight="1">
      <c r="J295" s="1838"/>
      <c r="K295" s="1151"/>
      <c r="L295" s="1143" t="str" cm="1">
        <f t="array" ref="L295">IF(ROW()=ROW(L285),K288,INDEX(M285:M298,ROW()-ROW(L285)))</f>
        <v/>
      </c>
      <c r="M295" s="1144" t="str">
        <f>IF(OR(L295="",K287="",K287&lt;=0,N295=""),"",TRIM(MID(L295,LEN(N295)+1+IF(MID(L295,LEN(N295)+1,1)=" ",1,0),99999)))</f>
        <v/>
      </c>
      <c r="N295" s="1143" t="str">
        <f>IF(OR(O295="",O295=0,O295="0"),"",IF(LEN(O295)&lt;=K287,O295,IF(LEN(SUBSTITUTE(P295," ",""))=K287+1,LEFT(O295,K287),LEFT(O295,FIND("§",SUBSTITUTE(P295," ","§",LEN(P295)-LEN(SUBSTITUTE(P295," ",""))))-1))))</f>
        <v/>
      </c>
      <c r="O295" s="1143" t="str">
        <f t="shared" si="76"/>
        <v/>
      </c>
      <c r="P295" s="1143" t="str">
        <f>IF(OR(O295="",O295=0,O295="0"),"",LEFT(O295,K287+1))</f>
        <v/>
      </c>
      <c r="Q295" s="1143"/>
      <c r="R295" s="1186"/>
      <c r="S295" s="1147" t="str">
        <f>IF(LEN(TRIM(T295))&gt;0,MAX(S46:S294)+1,"")</f>
        <v/>
      </c>
      <c r="T295" s="1148"/>
      <c r="U295" s="1186"/>
      <c r="V295" s="1186"/>
      <c r="X295" s="742"/>
      <c r="Y295" s="742"/>
      <c r="Z295" s="742"/>
      <c r="AA295" s="742"/>
      <c r="AB295" s="742"/>
      <c r="AC295" s="742"/>
      <c r="AD295" s="742"/>
      <c r="AE295" s="742"/>
      <c r="AF295" s="742"/>
      <c r="AG295" s="787"/>
      <c r="AH295" s="787"/>
      <c r="AI295" s="70"/>
      <c r="AJ295" s="96"/>
      <c r="AK295" s="61"/>
      <c r="AL295" s="61"/>
      <c r="AM295" s="61"/>
      <c r="AN295" s="61"/>
      <c r="AO295" s="61"/>
      <c r="AP295" s="61"/>
      <c r="AQ295" s="133"/>
      <c r="AR295" s="133"/>
      <c r="AS295" s="133"/>
      <c r="AT295" s="133"/>
      <c r="AU295" s="133"/>
      <c r="AV295" s="133"/>
      <c r="AW295" s="135"/>
      <c r="AX295" s="19"/>
      <c r="AY295" s="19"/>
      <c r="AZ295" s="1068">
        <v>267</v>
      </c>
      <c r="BA295" s="1069"/>
      <c r="BB295" s="1282" t="str">
        <f t="shared" si="77"/>
        <v/>
      </c>
      <c r="BC295" s="1283" t="str" cm="1">
        <f t="array" ref="BC295">IF(BJ295="","",IFERROR(_xlfn.TEXTJOIN(" • ",TRUE,_xlfn.UNIQUE(_xlfn._xlws.FILTER("⚠ "&amp;BQ29:BQ489,(BO29:BO489&lt;&gt;"")*ISNUMBER(SEARCH(" "&amp;BO29:BO489&amp;" "," "&amp;BJ295&amp;" "))))),""))</f>
        <v/>
      </c>
      <c r="BD295" s="1070" t="str">
        <f t="shared" si="84"/>
        <v/>
      </c>
      <c r="BE295" s="1070" t="str">
        <f t="shared" si="85"/>
        <v/>
      </c>
      <c r="BF295" s="1070" t="str">
        <f t="shared" si="86"/>
        <v/>
      </c>
      <c r="BG295" s="1070" t="str">
        <f t="shared" si="78"/>
        <v/>
      </c>
      <c r="BH295" s="1070" t="str">
        <f t="shared" si="79"/>
        <v/>
      </c>
      <c r="BI295" s="1070" t="str">
        <f t="shared" si="87"/>
        <v/>
      </c>
      <c r="BJ295" s="1070" t="str">
        <f t="shared" si="80"/>
        <v/>
      </c>
      <c r="BK295" s="1070" t="str">
        <f t="shared" si="88"/>
        <v/>
      </c>
      <c r="BL295" s="1070" t="str">
        <f t="shared" si="81"/>
        <v/>
      </c>
      <c r="BM295" s="1070" t="str">
        <f t="shared" si="82"/>
        <v/>
      </c>
      <c r="BN295" s="1071"/>
      <c r="BO295" s="1072" t="str">
        <f t="shared" si="83"/>
        <v/>
      </c>
      <c r="BP295" s="1073" t="s">
        <v>744</v>
      </c>
      <c r="BQ295" s="1074"/>
      <c r="BZ295" s="1014"/>
      <c r="CA295" s="1014"/>
      <c r="CB295" s="1014"/>
      <c r="CC295" s="1014"/>
      <c r="CD295" s="1014"/>
      <c r="CE295" s="9">
        <v>1</v>
      </c>
    </row>
    <row r="296" spans="10:83" ht="21" customHeight="1">
      <c r="J296" s="1838"/>
      <c r="K296" s="1151"/>
      <c r="L296" s="1143" t="str" cm="1">
        <f t="array" ref="L296">IF(ROW()=ROW(L285),K288,INDEX(M285:M298,ROW()-ROW(L285)))</f>
        <v/>
      </c>
      <c r="M296" s="1144" t="str">
        <f>IF(OR(L296="",K287="",K287&lt;=0,N296=""),"",TRIM(MID(L296,LEN(N296)+1+IF(MID(L296,LEN(N296)+1,1)=" ",1,0),99999)))</f>
        <v/>
      </c>
      <c r="N296" s="1143" t="str">
        <f>IF(OR(O296="",O296=0,O296="0"),"",IF(LEN(O296)&lt;=K287,O296,IF(LEN(SUBSTITUTE(P296," ",""))=K287+1,LEFT(O296,K287),LEFT(O296,FIND("§",SUBSTITUTE(P296," ","§",LEN(P296)-LEN(SUBSTITUTE(P296," ",""))))-1))))</f>
        <v/>
      </c>
      <c r="O296" s="1143" t="str">
        <f t="shared" si="76"/>
        <v/>
      </c>
      <c r="P296" s="1143" t="str">
        <f>IF(OR(O296="",O296=0,O296="0"),"",LEFT(O296,K287+1))</f>
        <v/>
      </c>
      <c r="Q296" s="1143"/>
      <c r="R296" s="1186"/>
      <c r="S296" s="1147" t="str">
        <f>IF(LEN(TRIM(T296))&gt;0,MAX(S46:S295)+1,"")</f>
        <v/>
      </c>
      <c r="T296" s="1148"/>
      <c r="U296" s="1186"/>
      <c r="V296" s="1186"/>
      <c r="X296" s="742"/>
      <c r="Y296" s="742"/>
      <c r="Z296" s="742"/>
      <c r="AA296" s="742"/>
      <c r="AB296" s="742"/>
      <c r="AC296" s="742"/>
      <c r="AD296" s="742"/>
      <c r="AE296" s="742"/>
      <c r="AF296" s="742"/>
      <c r="AG296" s="787"/>
      <c r="AH296" s="787"/>
      <c r="AI296" s="70" t="str">
        <f>IF(ISBLANK(AJ296),"",LARGE(AI285:AI295,1)+1)</f>
        <v/>
      </c>
      <c r="AJ296" s="96"/>
      <c r="AK296" s="61"/>
      <c r="AL296" s="61"/>
      <c r="AM296" s="61"/>
      <c r="AN296" s="61"/>
      <c r="AO296" s="61"/>
      <c r="AP296" s="61"/>
      <c r="AQ296" s="133"/>
      <c r="AR296" s="133"/>
      <c r="AS296" s="133"/>
      <c r="AT296" s="133"/>
      <c r="AU296" s="134"/>
      <c r="AV296" s="134"/>
      <c r="AW296" s="135"/>
      <c r="AX296" s="19"/>
      <c r="AY296" s="19"/>
      <c r="AZ296" s="1068">
        <v>268</v>
      </c>
      <c r="BA296" s="1069"/>
      <c r="BB296" s="1282" t="str">
        <f t="shared" si="77"/>
        <v/>
      </c>
      <c r="BC296" s="1283" t="str" cm="1">
        <f t="array" ref="BC296">IF(BJ296="","",IFERROR(_xlfn.TEXTJOIN(" • ",TRUE,_xlfn.UNIQUE(_xlfn._xlws.FILTER("⚠ "&amp;BQ29:BQ489,(BO29:BO489&lt;&gt;"")*ISNUMBER(SEARCH(" "&amp;BO29:BO489&amp;" "," "&amp;BJ296&amp;" "))))),""))</f>
        <v/>
      </c>
      <c r="BD296" s="1070" t="str">
        <f t="shared" si="84"/>
        <v/>
      </c>
      <c r="BE296" s="1070" t="str">
        <f t="shared" si="85"/>
        <v/>
      </c>
      <c r="BF296" s="1070" t="str">
        <f t="shared" si="86"/>
        <v/>
      </c>
      <c r="BG296" s="1070" t="str">
        <f t="shared" si="78"/>
        <v/>
      </c>
      <c r="BH296" s="1070" t="str">
        <f t="shared" si="79"/>
        <v/>
      </c>
      <c r="BI296" s="1070" t="str">
        <f t="shared" si="87"/>
        <v/>
      </c>
      <c r="BJ296" s="1070" t="str">
        <f t="shared" si="80"/>
        <v/>
      </c>
      <c r="BK296" s="1070" t="str">
        <f t="shared" si="88"/>
        <v/>
      </c>
      <c r="BL296" s="1070" t="str">
        <f t="shared" si="81"/>
        <v/>
      </c>
      <c r="BM296" s="1070" t="str">
        <f t="shared" si="82"/>
        <v/>
      </c>
      <c r="BN296" s="1071"/>
      <c r="BO296" s="1072" t="str">
        <f t="shared" si="83"/>
        <v/>
      </c>
      <c r="BP296" s="1073" t="s">
        <v>744</v>
      </c>
      <c r="BQ296" s="1074"/>
      <c r="BZ296" s="1014"/>
      <c r="CA296" s="1014"/>
      <c r="CB296" s="1014"/>
      <c r="CC296" s="1014"/>
      <c r="CD296" s="1014"/>
      <c r="CE296" s="9">
        <v>1</v>
      </c>
    </row>
    <row r="297" spans="10:83" ht="21" customHeight="1">
      <c r="J297" s="1838"/>
      <c r="K297" s="1151"/>
      <c r="L297" s="1143" t="str" cm="1">
        <f t="array" ref="L297">IF(ROW()=ROW(L285),K288,INDEX(M285:M298,ROW()-ROW(L285)))</f>
        <v/>
      </c>
      <c r="M297" s="1144" t="str">
        <f>IF(OR(L297="",K287="",K287&lt;=0,N297=""),"",TRIM(MID(L297,LEN(N297)+1+IF(MID(L297,LEN(N297)+1,1)=" ",1,0),99999)))</f>
        <v/>
      </c>
      <c r="N297" s="1143" t="str">
        <f>IF(OR(O297="",O297=0,O297="0"),"",IF(LEN(O297)&lt;=K287,O297,IF(LEN(SUBSTITUTE(P297," ",""))=K287+1,LEFT(O297,K287),LEFT(O297,FIND("§",SUBSTITUTE(P297," ","§",LEN(P297)-LEN(SUBSTITUTE(P297," ",""))))-1))))</f>
        <v/>
      </c>
      <c r="O297" s="1143" t="str">
        <f t="shared" si="76"/>
        <v/>
      </c>
      <c r="P297" s="1143" t="str">
        <f>IF(OR(O297="",O297=0,O297="0"),"",LEFT(O297,K287+1))</f>
        <v/>
      </c>
      <c r="Q297" s="1143"/>
      <c r="R297" s="1186"/>
      <c r="S297" s="1147" t="str">
        <f>IF(LEN(TRIM(T297))&gt;0,MAX(S46:S296)+1,"")</f>
        <v/>
      </c>
      <c r="T297" s="1148"/>
      <c r="U297" s="1186"/>
      <c r="V297" s="1186"/>
      <c r="X297" s="742"/>
      <c r="Y297" s="742"/>
      <c r="Z297" s="742"/>
      <c r="AA297" s="742"/>
      <c r="AB297" s="742"/>
      <c r="AC297" s="742"/>
      <c r="AD297" s="742"/>
      <c r="AE297" s="742"/>
      <c r="AF297" s="742"/>
      <c r="AG297" s="787"/>
      <c r="AH297" s="787"/>
      <c r="AI297" s="70" t="str">
        <f>IF(ISBLANK(AJ297),"",LARGE(AI285:AI296,1)+1)</f>
        <v/>
      </c>
      <c r="AJ297" s="96"/>
      <c r="AK297" s="61"/>
      <c r="AL297" s="61"/>
      <c r="AM297" s="61"/>
      <c r="AN297" s="61"/>
      <c r="AO297" s="61"/>
      <c r="AP297" s="61"/>
      <c r="AQ297" s="133"/>
      <c r="AR297" s="133"/>
      <c r="AS297" s="133"/>
      <c r="AT297" s="133"/>
      <c r="AU297" s="134"/>
      <c r="AV297" s="134"/>
      <c r="AW297" s="135"/>
      <c r="AX297" s="19"/>
      <c r="AY297" s="19"/>
      <c r="AZ297" s="1068">
        <v>269</v>
      </c>
      <c r="BA297" s="1069"/>
      <c r="BB297" s="1282" t="str">
        <f t="shared" si="77"/>
        <v/>
      </c>
      <c r="BC297" s="1283" t="str" cm="1">
        <f t="array" ref="BC297">IF(BJ297="","",IFERROR(_xlfn.TEXTJOIN(" • ",TRUE,_xlfn.UNIQUE(_xlfn._xlws.FILTER("⚠ "&amp;BQ29:BQ489,(BO29:BO489&lt;&gt;"")*ISNUMBER(SEARCH(" "&amp;BO29:BO489&amp;" "," "&amp;BJ297&amp;" "))))),""))</f>
        <v/>
      </c>
      <c r="BD297" s="1070" t="str">
        <f t="shared" si="84"/>
        <v/>
      </c>
      <c r="BE297" s="1070" t="str">
        <f t="shared" si="85"/>
        <v/>
      </c>
      <c r="BF297" s="1070" t="str">
        <f t="shared" si="86"/>
        <v/>
      </c>
      <c r="BG297" s="1070" t="str">
        <f t="shared" si="78"/>
        <v/>
      </c>
      <c r="BH297" s="1070" t="str">
        <f t="shared" si="79"/>
        <v/>
      </c>
      <c r="BI297" s="1070" t="str">
        <f t="shared" si="87"/>
        <v/>
      </c>
      <c r="BJ297" s="1070" t="str">
        <f t="shared" si="80"/>
        <v/>
      </c>
      <c r="BK297" s="1070" t="str">
        <f t="shared" si="88"/>
        <v/>
      </c>
      <c r="BL297" s="1070" t="str">
        <f t="shared" si="81"/>
        <v/>
      </c>
      <c r="BM297" s="1070" t="str">
        <f t="shared" si="82"/>
        <v/>
      </c>
      <c r="BN297" s="1071"/>
      <c r="BO297" s="1072" t="str">
        <f t="shared" si="83"/>
        <v/>
      </c>
      <c r="BP297" s="1073" t="s">
        <v>744</v>
      </c>
      <c r="BQ297" s="1074"/>
      <c r="BZ297" s="1014"/>
      <c r="CA297" s="1014"/>
      <c r="CB297" s="1014"/>
      <c r="CC297" s="1014"/>
      <c r="CD297" s="1014"/>
      <c r="CE297" s="9">
        <v>1</v>
      </c>
    </row>
    <row r="298" spans="10:83" ht="21" customHeight="1">
      <c r="J298" s="1838"/>
      <c r="K298" s="1151"/>
      <c r="L298" s="1143" t="str" cm="1">
        <f t="array" ref="L298">IF(ROW()=ROW(L285),K288,INDEX(M285:M298,ROW()-ROW(L285)))</f>
        <v/>
      </c>
      <c r="M298" s="1144" t="str">
        <f>IF(OR(L298="",K287="",K287&lt;=0,N298=""),"",TRIM(MID(L298,LEN(N298)+1+IF(MID(L298,LEN(N298)+1,1)=" ",1,0),99999)))</f>
        <v/>
      </c>
      <c r="N298" s="1143" t="str">
        <f>IF(OR(O298="",O298=0,O298="0"),"",IF(LEN(O298)&lt;=K287,O298,IF(LEN(SUBSTITUTE(P298," ",""))=K287+1,LEFT(O298,K287),LEFT(O298,FIND("§",SUBSTITUTE(P298," ","§",LEN(P298)-LEN(SUBSTITUTE(P298," ",""))))-1))))</f>
        <v/>
      </c>
      <c r="O298" s="1143" t="str">
        <f t="shared" si="76"/>
        <v/>
      </c>
      <c r="P298" s="1143" t="str">
        <f>IF(OR(O298="",O298=0,O298="0"),"",LEFT(O298,K287+1))</f>
        <v/>
      </c>
      <c r="Q298" s="1143"/>
      <c r="R298" s="1186"/>
      <c r="S298" s="1147" t="str">
        <f>IF(LEN(TRIM(T298))&gt;0,MAX(S46:S297)+1,"")</f>
        <v/>
      </c>
      <c r="T298" s="1148"/>
      <c r="U298" s="1186"/>
      <c r="V298" s="1186"/>
      <c r="X298" s="742"/>
      <c r="Y298" s="742"/>
      <c r="Z298" s="742"/>
      <c r="AA298" s="742"/>
      <c r="AB298" s="742"/>
      <c r="AC298" s="742"/>
      <c r="AD298" s="742"/>
      <c r="AE298" s="742"/>
      <c r="AF298" s="742"/>
      <c r="AG298" s="787"/>
      <c r="AH298" s="787"/>
      <c r="AI298" s="70" t="str">
        <f>IF(ISBLANK(AJ298),"",LARGE(AI285:AI297,1)+1)</f>
        <v/>
      </c>
      <c r="AJ298" s="96"/>
      <c r="AK298" s="61"/>
      <c r="AL298" s="61"/>
      <c r="AM298" s="61"/>
      <c r="AN298" s="61"/>
      <c r="AO298" s="61"/>
      <c r="AP298" s="61"/>
      <c r="AQ298" s="133"/>
      <c r="AR298" s="133"/>
      <c r="AS298" s="133"/>
      <c r="AT298" s="133"/>
      <c r="AU298" s="134"/>
      <c r="AV298" s="134"/>
      <c r="AW298" s="135"/>
      <c r="AX298" s="19"/>
      <c r="AY298" s="19"/>
      <c r="AZ298" s="1068">
        <v>270</v>
      </c>
      <c r="BA298" s="1069"/>
      <c r="BB298" s="1282" t="str">
        <f t="shared" si="77"/>
        <v/>
      </c>
      <c r="BC298" s="1283" t="str" cm="1">
        <f t="array" ref="BC298">IF(BJ298="","",IFERROR(_xlfn.TEXTJOIN(" • ",TRUE,_xlfn.UNIQUE(_xlfn._xlws.FILTER("⚠ "&amp;BQ29:BQ489,(BO29:BO489&lt;&gt;"")*ISNUMBER(SEARCH(" "&amp;BO29:BO489&amp;" "," "&amp;BJ298&amp;" "))))),""))</f>
        <v/>
      </c>
      <c r="BD298" s="1070" t="str">
        <f t="shared" si="84"/>
        <v/>
      </c>
      <c r="BE298" s="1070" t="str">
        <f t="shared" si="85"/>
        <v/>
      </c>
      <c r="BF298" s="1070" t="str">
        <f t="shared" si="86"/>
        <v/>
      </c>
      <c r="BG298" s="1070" t="str">
        <f t="shared" si="78"/>
        <v/>
      </c>
      <c r="BH298" s="1070" t="str">
        <f t="shared" si="79"/>
        <v/>
      </c>
      <c r="BI298" s="1070" t="str">
        <f t="shared" si="87"/>
        <v/>
      </c>
      <c r="BJ298" s="1070" t="str">
        <f t="shared" si="80"/>
        <v/>
      </c>
      <c r="BK298" s="1070" t="str">
        <f t="shared" si="88"/>
        <v/>
      </c>
      <c r="BL298" s="1070" t="str">
        <f t="shared" si="81"/>
        <v/>
      </c>
      <c r="BM298" s="1070" t="str">
        <f t="shared" si="82"/>
        <v/>
      </c>
      <c r="BN298" s="1071"/>
      <c r="BO298" s="1072" t="str">
        <f t="shared" si="83"/>
        <v/>
      </c>
      <c r="BP298" s="1073" t="s">
        <v>744</v>
      </c>
      <c r="BQ298" s="1074"/>
      <c r="BZ298" s="1014"/>
      <c r="CA298" s="1014"/>
      <c r="CB298" s="1014"/>
      <c r="CC298" s="1014"/>
      <c r="CD298" s="1014"/>
      <c r="CE298" s="9">
        <v>1</v>
      </c>
    </row>
    <row r="299" spans="10:83" ht="21" customHeight="1">
      <c r="J299" s="1838"/>
      <c r="K299" s="1142" t="str">
        <f>IF(TRIM(SUBSTITUTE(R65,CHAR(160),""))="","",R65)</f>
        <v/>
      </c>
      <c r="L299" s="1143" t="str" cm="1">
        <f t="array" ref="L299">IF(ROW()=ROW(L299),K302,INDEX(M299:M312,ROW()-ROW(L299)))</f>
        <v/>
      </c>
      <c r="M299" s="1144" t="str">
        <f>IF(OR(L299="",K301="",K301&lt;=0,N299=""),"",TRIM(MID(L299,LEN(N299)+1+IF(MID(L299,LEN(N299)+1,1)=" ",1,0),99999)))</f>
        <v/>
      </c>
      <c r="N299" s="1143" t="str">
        <f>IF(OR(O299="",O299=0,O299="0"),"",IF(LEN(O299)&lt;=K301,O299,IF(LEN(SUBSTITUTE(P299," ",""))=K301+1,LEFT(O299,K301),LEFT(O299,FIND("§",SUBSTITUTE(P299," ","§",LEN(P299)-LEN(SUBSTITUTE(P299," ",""))))-1))))</f>
        <v/>
      </c>
      <c r="O299" s="1143" t="str">
        <f t="shared" si="76"/>
        <v/>
      </c>
      <c r="P299" s="1143" t="str">
        <f>IF(OR(O299="",O299=0,O299="0"),"",LEFT(O299,K301+1))</f>
        <v/>
      </c>
      <c r="Q299" s="1143"/>
      <c r="R299" s="1186"/>
      <c r="S299" s="1147" t="str">
        <f>IF(LEN(TRIM(T299))&gt;0,MAX(S46:S298)+1,"")</f>
        <v/>
      </c>
      <c r="T299" s="1148"/>
      <c r="U299" s="1186"/>
      <c r="V299" s="1186"/>
      <c r="X299" s="742"/>
      <c r="Y299" s="742"/>
      <c r="Z299" s="742"/>
      <c r="AA299" s="742"/>
      <c r="AB299" s="742"/>
      <c r="AC299" s="742"/>
      <c r="AD299" s="742"/>
      <c r="AE299" s="742"/>
      <c r="AF299" s="742"/>
      <c r="AG299" s="787"/>
      <c r="AH299" s="787"/>
      <c r="AI299" s="70" t="str">
        <f>IF(ISBLANK(AJ299),"",LARGE(AI285:AI298,1)+1)</f>
        <v/>
      </c>
      <c r="AJ299" s="96"/>
      <c r="AK299" s="61"/>
      <c r="AL299" s="61"/>
      <c r="AM299" s="61"/>
      <c r="AN299" s="61"/>
      <c r="AO299" s="61"/>
      <c r="AP299" s="61"/>
      <c r="AQ299" s="133"/>
      <c r="AR299" s="133"/>
      <c r="AS299" s="133"/>
      <c r="AT299" s="133"/>
      <c r="AU299" s="134"/>
      <c r="AV299" s="134"/>
      <c r="AW299" s="135"/>
      <c r="AX299" s="19"/>
      <c r="AY299" s="19"/>
      <c r="AZ299" s="1068">
        <v>271</v>
      </c>
      <c r="BA299" s="1069"/>
      <c r="BB299" s="1282" t="str">
        <f t="shared" si="77"/>
        <v/>
      </c>
      <c r="BC299" s="1283" t="str" cm="1">
        <f t="array" ref="BC299">IF(BJ299="","",IFERROR(_xlfn.TEXTJOIN(" • ",TRUE,_xlfn.UNIQUE(_xlfn._xlws.FILTER("⚠ "&amp;BQ29:BQ489,(BO29:BO489&lt;&gt;"")*ISNUMBER(SEARCH(" "&amp;BO29:BO489&amp;" "," "&amp;BJ299&amp;" "))))),""))</f>
        <v/>
      </c>
      <c r="BD299" s="1070" t="str">
        <f t="shared" si="84"/>
        <v/>
      </c>
      <c r="BE299" s="1070" t="str">
        <f t="shared" si="85"/>
        <v/>
      </c>
      <c r="BF299" s="1070" t="str">
        <f t="shared" si="86"/>
        <v/>
      </c>
      <c r="BG299" s="1070" t="str">
        <f t="shared" si="78"/>
        <v/>
      </c>
      <c r="BH299" s="1070" t="str">
        <f t="shared" si="79"/>
        <v/>
      </c>
      <c r="BI299" s="1070" t="str">
        <f t="shared" si="87"/>
        <v/>
      </c>
      <c r="BJ299" s="1070" t="str">
        <f t="shared" si="80"/>
        <v/>
      </c>
      <c r="BK299" s="1070" t="str">
        <f t="shared" si="88"/>
        <v/>
      </c>
      <c r="BL299" s="1070" t="str">
        <f t="shared" si="81"/>
        <v/>
      </c>
      <c r="BM299" s="1070" t="str">
        <f t="shared" si="82"/>
        <v/>
      </c>
      <c r="BN299" s="1071"/>
      <c r="BO299" s="1072" t="str">
        <f t="shared" si="83"/>
        <v/>
      </c>
      <c r="BP299" s="1073" t="s">
        <v>744</v>
      </c>
      <c r="BQ299" s="1074"/>
      <c r="BZ299" s="1014"/>
      <c r="CA299" s="1014"/>
      <c r="CB299" s="1014"/>
      <c r="CC299" s="1014"/>
      <c r="CD299" s="1014"/>
      <c r="CE299" s="9">
        <v>1</v>
      </c>
    </row>
    <row r="300" spans="10:83" ht="21" customHeight="1">
      <c r="J300" s="1838"/>
      <c r="K300" s="1151" t="str">
        <f>TRIM(SUBSTITUTE(SUBSTITUTE(SUBSTITUTE(SUBSTITUTE(SUBSTITUTE(SUBSTITUTE(SUBSTITUTE(SUBSTITUTE(SUBSTITUTE(CLEAN(IF(OR(LEFT(K299,1)="-",LEFT(K299,1)="="),MID(K299,2,99999),K299)),"—","-"),"–","-"),CHAR(160)," "),CHAR(9)," "),CHAR(13)," "),CHAR(10)," ")," "," ")," "," ")," "," "))</f>
        <v/>
      </c>
      <c r="L300" s="1143" t="str" cm="1">
        <f t="array" ref="L300">IF(ROW()=ROW(L299),K302,INDEX(M299:M312,ROW()-ROW(L299)))</f>
        <v/>
      </c>
      <c r="M300" s="1144" t="str">
        <f>IF(OR(L300="",K301="",K301&lt;=0,N300=""),"",TRIM(MID(L300,LEN(N300)+1+IF(MID(L300,LEN(N300)+1,1)=" ",1,0),99999)))</f>
        <v/>
      </c>
      <c r="N300" s="1143" t="str">
        <f>IF(OR(O300="",O300=0,O300="0"),"",IF(LEN(O300)&lt;=K301,O300,IF(LEN(SUBSTITUTE(P300," ",""))=K301+1,LEFT(O300,K301),LEFT(O300,FIND("§",SUBSTITUTE(P300," ","§",LEN(P300)-LEN(SUBSTITUTE(P300," ",""))))-1))))</f>
        <v/>
      </c>
      <c r="O300" s="1143" t="str">
        <f t="shared" si="76"/>
        <v/>
      </c>
      <c r="P300" s="1143" t="str">
        <f>IF(OR(O300="",O300=0,O300="0"),"",LEFT(O300,K301+1))</f>
        <v/>
      </c>
      <c r="Q300" s="1143"/>
      <c r="R300" s="1186"/>
      <c r="S300" s="1147" t="str">
        <f>IF(LEN(TRIM(T300))&gt;0,MAX(S46:S299)+1,"")</f>
        <v/>
      </c>
      <c r="T300" s="1148"/>
      <c r="U300" s="1186"/>
      <c r="V300" s="1186"/>
      <c r="X300" s="742"/>
      <c r="Y300" s="742"/>
      <c r="Z300" s="742"/>
      <c r="AA300" s="742"/>
      <c r="AB300" s="742"/>
      <c r="AC300" s="742"/>
      <c r="AD300" s="742"/>
      <c r="AE300" s="742"/>
      <c r="AF300" s="742"/>
      <c r="AG300" s="787"/>
      <c r="AH300" s="787"/>
      <c r="AI300" s="70" t="str">
        <f>IF(ISBLANK(AJ300),"",LARGE(AI285:AI299,1)+1)</f>
        <v/>
      </c>
      <c r="AJ300" s="96"/>
      <c r="AK300" s="61"/>
      <c r="AL300" s="61"/>
      <c r="AM300" s="61"/>
      <c r="AN300" s="61"/>
      <c r="AO300" s="61"/>
      <c r="AP300" s="61"/>
      <c r="AQ300" s="133"/>
      <c r="AR300" s="133"/>
      <c r="AS300" s="133"/>
      <c r="AT300" s="133"/>
      <c r="AU300" s="134"/>
      <c r="AV300" s="134"/>
      <c r="AW300" s="135"/>
      <c r="AX300" s="19"/>
      <c r="AY300" s="19"/>
      <c r="AZ300" s="1068">
        <v>272</v>
      </c>
      <c r="BA300" s="1069"/>
      <c r="BB300" s="1282" t="str">
        <f t="shared" si="77"/>
        <v/>
      </c>
      <c r="BC300" s="1283" t="str" cm="1">
        <f t="array" ref="BC300">IF(BJ300="","",IFERROR(_xlfn.TEXTJOIN(" • ",TRUE,_xlfn.UNIQUE(_xlfn._xlws.FILTER("⚠ "&amp;BQ29:BQ489,(BO29:BO489&lt;&gt;"")*ISNUMBER(SEARCH(" "&amp;BO29:BO489&amp;" "," "&amp;BJ300&amp;" "))))),""))</f>
        <v/>
      </c>
      <c r="BD300" s="1070" t="str">
        <f t="shared" si="84"/>
        <v/>
      </c>
      <c r="BE300" s="1070" t="str">
        <f t="shared" si="85"/>
        <v/>
      </c>
      <c r="BF300" s="1070" t="str">
        <f t="shared" si="86"/>
        <v/>
      </c>
      <c r="BG300" s="1070" t="str">
        <f t="shared" si="78"/>
        <v/>
      </c>
      <c r="BH300" s="1070" t="str">
        <f t="shared" si="79"/>
        <v/>
      </c>
      <c r="BI300" s="1070" t="str">
        <f t="shared" si="87"/>
        <v/>
      </c>
      <c r="BJ300" s="1070" t="str">
        <f t="shared" si="80"/>
        <v/>
      </c>
      <c r="BK300" s="1070" t="str">
        <f t="shared" si="88"/>
        <v/>
      </c>
      <c r="BL300" s="1070" t="str">
        <f t="shared" si="81"/>
        <v/>
      </c>
      <c r="BM300" s="1070" t="str">
        <f t="shared" si="82"/>
        <v/>
      </c>
      <c r="BN300" s="1071"/>
      <c r="BO300" s="1072" t="str">
        <f t="shared" si="83"/>
        <v/>
      </c>
      <c r="BP300" s="1073" t="s">
        <v>744</v>
      </c>
      <c r="BQ300" s="1074"/>
      <c r="BZ300" s="1014"/>
      <c r="CA300" s="1014"/>
      <c r="CB300" s="1014"/>
      <c r="CC300" s="1014"/>
      <c r="CD300" s="1014"/>
      <c r="CE300" s="9">
        <v>1</v>
      </c>
    </row>
    <row r="301" spans="10:83" ht="21" customHeight="1">
      <c r="J301" s="1838"/>
      <c r="K301" s="1152">
        <f>K44</f>
        <v>120</v>
      </c>
      <c r="L301" s="1143" t="str" cm="1">
        <f t="array" ref="L301">IF(ROW()=ROW(L299),K302,INDEX(M299:M312,ROW()-ROW(L299)))</f>
        <v/>
      </c>
      <c r="M301" s="1144" t="str">
        <f>IF(OR(L301="",K301="",K301&lt;=0,N301=""),"",TRIM(MID(L301,LEN(N301)+1+IF(MID(L301,LEN(N301)+1,1)=" ",1,0),99999)))</f>
        <v/>
      </c>
      <c r="N301" s="1143" t="str">
        <f>IF(OR(O301="",O301=0,O301="0"),"",IF(LEN(O301)&lt;=K301,O301,IF(LEN(SUBSTITUTE(P301," ",""))=K301+1,LEFT(O301,K301),LEFT(O301,FIND("§",SUBSTITUTE(P301," ","§",LEN(P301)-LEN(SUBSTITUTE(P301," ",""))))-1))))</f>
        <v/>
      </c>
      <c r="O301" s="1143" t="str">
        <f t="shared" si="76"/>
        <v/>
      </c>
      <c r="P301" s="1143" t="str">
        <f>IF(OR(O301="",O301=0,O301="0"),"",LEFT(O301,K301+1))</f>
        <v/>
      </c>
      <c r="Q301" s="1143"/>
      <c r="R301" s="1186"/>
      <c r="S301" s="1147" t="str">
        <f>IF(LEN(TRIM(T301))&gt;0,MAX(S46:S300)+1,"")</f>
        <v/>
      </c>
      <c r="T301" s="1148"/>
      <c r="U301" s="1186"/>
      <c r="V301" s="1186"/>
      <c r="X301" s="742"/>
      <c r="Y301" s="742"/>
      <c r="Z301" s="742"/>
      <c r="AA301" s="742"/>
      <c r="AB301" s="742"/>
      <c r="AC301" s="742"/>
      <c r="AD301" s="742"/>
      <c r="AE301" s="742"/>
      <c r="AF301" s="742"/>
      <c r="AG301" s="787"/>
      <c r="AH301" s="787"/>
      <c r="AI301" s="70" t="str">
        <f>IF(ISBLANK(AJ301),"",LARGE(AI285:AI300,1)+1)</f>
        <v/>
      </c>
      <c r="AJ301" s="96"/>
      <c r="AK301" s="61"/>
      <c r="AL301" s="61"/>
      <c r="AM301" s="61"/>
      <c r="AN301" s="61"/>
      <c r="AO301" s="61"/>
      <c r="AP301" s="61"/>
      <c r="AQ301" s="133"/>
      <c r="AR301" s="133"/>
      <c r="AS301" s="133"/>
      <c r="AT301" s="133"/>
      <c r="AU301" s="134"/>
      <c r="AV301" s="134"/>
      <c r="AW301" s="135"/>
      <c r="AX301" s="19"/>
      <c r="AY301" s="19"/>
      <c r="AZ301" s="1068">
        <v>273</v>
      </c>
      <c r="BA301" s="1069"/>
      <c r="BB301" s="1282" t="str">
        <f t="shared" si="77"/>
        <v/>
      </c>
      <c r="BC301" s="1283" t="str" cm="1">
        <f t="array" ref="BC301">IF(BJ301="","",IFERROR(_xlfn.TEXTJOIN(" • ",TRUE,_xlfn.UNIQUE(_xlfn._xlws.FILTER("⚠ "&amp;BQ29:BQ489,(BO29:BO489&lt;&gt;"")*ISNUMBER(SEARCH(" "&amp;BO29:BO489&amp;" "," "&amp;BJ301&amp;" "))))),""))</f>
        <v/>
      </c>
      <c r="BD301" s="1070" t="str">
        <f t="shared" si="84"/>
        <v/>
      </c>
      <c r="BE301" s="1070" t="str">
        <f t="shared" si="85"/>
        <v/>
      </c>
      <c r="BF301" s="1070" t="str">
        <f t="shared" si="86"/>
        <v/>
      </c>
      <c r="BG301" s="1070" t="str">
        <f t="shared" si="78"/>
        <v/>
      </c>
      <c r="BH301" s="1070" t="str">
        <f t="shared" si="79"/>
        <v/>
      </c>
      <c r="BI301" s="1070" t="str">
        <f t="shared" si="87"/>
        <v/>
      </c>
      <c r="BJ301" s="1070" t="str">
        <f t="shared" si="80"/>
        <v/>
      </c>
      <c r="BK301" s="1070" t="str">
        <f t="shared" si="88"/>
        <v/>
      </c>
      <c r="BL301" s="1070" t="str">
        <f t="shared" si="81"/>
        <v/>
      </c>
      <c r="BM301" s="1070" t="str">
        <f t="shared" si="82"/>
        <v/>
      </c>
      <c r="BN301" s="1071"/>
      <c r="BO301" s="1072" t="str">
        <f t="shared" si="83"/>
        <v/>
      </c>
      <c r="BP301" s="1073" t="s">
        <v>744</v>
      </c>
      <c r="BQ301" s="1074"/>
      <c r="BZ301" s="1014"/>
      <c r="CA301" s="1014"/>
      <c r="CB301" s="1014"/>
      <c r="CC301" s="1014"/>
      <c r="CD301" s="1014"/>
      <c r="CE301" s="9">
        <v>1</v>
      </c>
    </row>
    <row r="302" spans="10:83" ht="21" customHeight="1">
      <c r="J302" s="1838"/>
      <c r="K302" s="1151" t="str">
        <f>IF(UPPER(TRIM(K45))="X",K306,K300)</f>
        <v/>
      </c>
      <c r="L302" s="1143" t="str" cm="1">
        <f t="array" ref="L302">IF(ROW()=ROW(L299),K302,INDEX(M299:M312,ROW()-ROW(L299)))</f>
        <v/>
      </c>
      <c r="M302" s="1144" t="str">
        <f>IF(OR(L302="",K301="",K301&lt;=0,N302=""),"",TRIM(MID(L302,LEN(N302)+1+IF(MID(L302,LEN(N302)+1,1)=" ",1,0),99999)))</f>
        <v/>
      </c>
      <c r="N302" s="1143" t="str">
        <f>IF(OR(O302="",O302=0,O302="0"),"",IF(LEN(O302)&lt;=K301,O302,IF(LEN(SUBSTITUTE(P302," ",""))=K301+1,LEFT(O302,K301),LEFT(O302,FIND("§",SUBSTITUTE(P302," ","§",LEN(P302)-LEN(SUBSTITUTE(P302," ",""))))-1))))</f>
        <v/>
      </c>
      <c r="O302" s="1143" t="str">
        <f t="shared" si="76"/>
        <v/>
      </c>
      <c r="P302" s="1143" t="str">
        <f>IF(OR(O302="",O302=0,O302="0"),"",LEFT(O302,K301+1))</f>
        <v/>
      </c>
      <c r="Q302" s="1143"/>
      <c r="R302" s="1186"/>
      <c r="S302" s="1147" t="str">
        <f>IF(LEN(TRIM(T302))&gt;0,MAX(S46:S301)+1,"")</f>
        <v/>
      </c>
      <c r="T302" s="1148"/>
      <c r="U302" s="1186"/>
      <c r="V302" s="1186"/>
      <c r="X302" s="742"/>
      <c r="Y302" s="742"/>
      <c r="Z302" s="742"/>
      <c r="AA302" s="742"/>
      <c r="AB302" s="742"/>
      <c r="AC302" s="742"/>
      <c r="AD302" s="742"/>
      <c r="AE302" s="742"/>
      <c r="AF302" s="742"/>
      <c r="AG302" s="787"/>
      <c r="AH302" s="787"/>
      <c r="AI302" s="70" t="str">
        <f>IF(ISBLANK(AJ302),"",LARGE(AI285:AI301,1)+1)</f>
        <v/>
      </c>
      <c r="AJ302" s="96"/>
      <c r="AK302" s="61"/>
      <c r="AL302" s="61"/>
      <c r="AM302" s="61"/>
      <c r="AN302" s="61"/>
      <c r="AO302" s="61"/>
      <c r="AP302" s="61"/>
      <c r="AQ302" s="133"/>
      <c r="AR302" s="133"/>
      <c r="AS302" s="133"/>
      <c r="AT302" s="133"/>
      <c r="AU302" s="134"/>
      <c r="AV302" s="134"/>
      <c r="AW302" s="135"/>
      <c r="AX302" s="19"/>
      <c r="AY302" s="19"/>
      <c r="AZ302" s="1068">
        <v>274</v>
      </c>
      <c r="BA302" s="1069"/>
      <c r="BB302" s="1282" t="str">
        <f t="shared" si="77"/>
        <v/>
      </c>
      <c r="BC302" s="1283" t="str" cm="1">
        <f t="array" ref="BC302">IF(BJ302="","",IFERROR(_xlfn.TEXTJOIN(" • ",TRUE,_xlfn.UNIQUE(_xlfn._xlws.FILTER("⚠ "&amp;BQ29:BQ489,(BO29:BO489&lt;&gt;"")*ISNUMBER(SEARCH(" "&amp;BO29:BO489&amp;" "," "&amp;BJ302&amp;" "))))),""))</f>
        <v/>
      </c>
      <c r="BD302" s="1070" t="str">
        <f t="shared" si="84"/>
        <v/>
      </c>
      <c r="BE302" s="1070" t="str">
        <f t="shared" si="85"/>
        <v/>
      </c>
      <c r="BF302" s="1070" t="str">
        <f t="shared" si="86"/>
        <v/>
      </c>
      <c r="BG302" s="1070" t="str">
        <f t="shared" si="78"/>
        <v/>
      </c>
      <c r="BH302" s="1070" t="str">
        <f t="shared" si="79"/>
        <v/>
      </c>
      <c r="BI302" s="1070" t="str">
        <f t="shared" si="87"/>
        <v/>
      </c>
      <c r="BJ302" s="1070" t="str">
        <f t="shared" si="80"/>
        <v/>
      </c>
      <c r="BK302" s="1070" t="str">
        <f t="shared" si="88"/>
        <v/>
      </c>
      <c r="BL302" s="1070" t="str">
        <f t="shared" si="81"/>
        <v/>
      </c>
      <c r="BM302" s="1070" t="str">
        <f t="shared" si="82"/>
        <v/>
      </c>
      <c r="BN302" s="1071"/>
      <c r="BO302" s="1072" t="str">
        <f t="shared" si="83"/>
        <v/>
      </c>
      <c r="BP302" s="1073" t="s">
        <v>744</v>
      </c>
      <c r="BQ302" s="1074"/>
      <c r="BZ302" s="1014"/>
      <c r="CA302" s="1014"/>
      <c r="CB302" s="1014"/>
      <c r="CC302" s="1014"/>
      <c r="CD302" s="1014"/>
      <c r="CE302" s="9">
        <v>1</v>
      </c>
    </row>
    <row r="303" spans="10:83" ht="21" customHeight="1">
      <c r="J303" s="1838"/>
      <c r="K303" s="1155" t="str">
        <f>TRIM(SUBSTITUTE(SUBSTITUTE(SUBSTITUTE(SUBSTITUTE(SUBSTITUTE(SUBSTITUTE(SUBSTITUTE(SUBSTITUTE(SUBSTITUTE(SUBSTITUTE(K300,","," "),";"," "),":"," "),"!"," "),"?"," "),"…"," "),"»"," "),"«"," "),"/"," "),"."," "))</f>
        <v/>
      </c>
      <c r="L303" s="1143" t="str" cm="1">
        <f t="array" ref="L303">IF(ROW()=ROW(L299),K302,INDEX(M299:M312,ROW()-ROW(L299)))</f>
        <v/>
      </c>
      <c r="M303" s="1144" t="str">
        <f>IF(OR(L303="",K301="",K301&lt;=0,N303=""),"",TRIM(MID(L303,LEN(N303)+1+IF(MID(L303,LEN(N303)+1,1)=" ",1,0),99999)))</f>
        <v/>
      </c>
      <c r="N303" s="1143" t="str">
        <f>IF(OR(O303="",O303=0,O303="0"),"",IF(LEN(O303)&lt;=K301,O303,IF(LEN(SUBSTITUTE(P303," ",""))=K301+1,LEFT(O303,K301),LEFT(O303,FIND("§",SUBSTITUTE(P303," ","§",LEN(P303)-LEN(SUBSTITUTE(P303," ",""))))-1))))</f>
        <v/>
      </c>
      <c r="O303" s="1143" t="str">
        <f t="shared" ref="O303:O366" si="89">IF(OR(L303="",L303=0),"",TRIM(SUBSTITUTE(SUBSTITUTE(L303,CHAR(160)," "),CHAR(10)," ")))</f>
        <v/>
      </c>
      <c r="P303" s="1143" t="str">
        <f>IF(OR(O303="",O303=0,O303="0"),"",LEFT(O303,K301+1))</f>
        <v/>
      </c>
      <c r="Q303" s="1143"/>
      <c r="R303" s="1186"/>
      <c r="S303" s="1147" t="str">
        <f>IF(LEN(TRIM(T303))&gt;0,MAX(S46:S302)+1,"")</f>
        <v/>
      </c>
      <c r="T303" s="1148"/>
      <c r="U303" s="1186"/>
      <c r="V303" s="1186"/>
      <c r="X303" s="742"/>
      <c r="Y303" s="742"/>
      <c r="Z303" s="742"/>
      <c r="AA303" s="742"/>
      <c r="AB303" s="742"/>
      <c r="AC303" s="742"/>
      <c r="AD303" s="742"/>
      <c r="AE303" s="742"/>
      <c r="AF303" s="742"/>
      <c r="AG303" s="787"/>
      <c r="AH303" s="787"/>
      <c r="AI303" s="70" t="str">
        <f>IF(ISBLANK(AJ303),"",LARGE(AI285:AI302,1)+1)</f>
        <v/>
      </c>
      <c r="AJ303" s="96"/>
      <c r="AK303" s="61"/>
      <c r="AL303" s="61"/>
      <c r="AM303" s="61"/>
      <c r="AN303" s="61"/>
      <c r="AO303" s="61"/>
      <c r="AP303" s="61"/>
      <c r="AQ303" s="133"/>
      <c r="AR303" s="133"/>
      <c r="AS303" s="133"/>
      <c r="AT303" s="133"/>
      <c r="AU303" s="134"/>
      <c r="AV303" s="134"/>
      <c r="AW303" s="135"/>
      <c r="AX303" s="19"/>
      <c r="AY303" s="19"/>
      <c r="AZ303" s="1068">
        <v>275</v>
      </c>
      <c r="BA303" s="1069"/>
      <c r="BB303" s="1282" t="str">
        <f t="shared" si="77"/>
        <v/>
      </c>
      <c r="BC303" s="1283" t="str" cm="1">
        <f t="array" ref="BC303">IF(BJ303="","",IFERROR(_xlfn.TEXTJOIN(" • ",TRUE,_xlfn.UNIQUE(_xlfn._xlws.FILTER("⚠ "&amp;BQ29:BQ489,(BO29:BO489&lt;&gt;"")*ISNUMBER(SEARCH(" "&amp;BO29:BO489&amp;" "," "&amp;BJ303&amp;" "))))),""))</f>
        <v/>
      </c>
      <c r="BD303" s="1070" t="str">
        <f t="shared" si="84"/>
        <v/>
      </c>
      <c r="BE303" s="1070" t="str">
        <f t="shared" si="85"/>
        <v/>
      </c>
      <c r="BF303" s="1070" t="str">
        <f t="shared" si="86"/>
        <v/>
      </c>
      <c r="BG303" s="1070" t="str">
        <f t="shared" si="78"/>
        <v/>
      </c>
      <c r="BH303" s="1070" t="str">
        <f t="shared" si="79"/>
        <v/>
      </c>
      <c r="BI303" s="1070" t="str">
        <f t="shared" si="87"/>
        <v/>
      </c>
      <c r="BJ303" s="1070" t="str">
        <f t="shared" si="80"/>
        <v/>
      </c>
      <c r="BK303" s="1070" t="str">
        <f t="shared" si="88"/>
        <v/>
      </c>
      <c r="BL303" s="1070" t="str">
        <f t="shared" si="81"/>
        <v/>
      </c>
      <c r="BM303" s="1070" t="str">
        <f t="shared" si="82"/>
        <v/>
      </c>
      <c r="BN303" s="1071"/>
      <c r="BO303" s="1072" t="str">
        <f t="shared" si="83"/>
        <v/>
      </c>
      <c r="BP303" s="1073" t="s">
        <v>744</v>
      </c>
      <c r="BQ303" s="1074"/>
      <c r="BZ303" s="1014"/>
      <c r="CA303" s="1014"/>
      <c r="CB303" s="1014"/>
      <c r="CC303" s="1014"/>
      <c r="CD303" s="1014"/>
      <c r="CE303" s="9">
        <v>1</v>
      </c>
    </row>
    <row r="304" spans="10:83" ht="21" customHeight="1">
      <c r="J304" s="1838"/>
      <c r="K304" s="1143" t="str">
        <f>TRIM(SUBSTITUTE(SUBSTITUTE(SUBSTITUTE(SUBSTITUTE(SUBSTITUTE(SUBSTITUTE(SUBSTITUTE(SUBSTITUTE(K303,"("," "),")"," "),CHAR(34)," "),"-"," "),"_"," "),"&lt;"," "),"&gt;"," "),"="," "))</f>
        <v/>
      </c>
      <c r="L304" s="1143" t="str" cm="1">
        <f t="array" ref="L304">IF(ROW()=ROW(L299),K302,INDEX(M299:M312,ROW()-ROW(L299)))</f>
        <v/>
      </c>
      <c r="M304" s="1144" t="str">
        <f>IF(OR(L304="",K301="",K301&lt;=0,N304=""),"",TRIM(MID(L304,LEN(N304)+1+IF(MID(L304,LEN(N304)+1,1)=" ",1,0),99999)))</f>
        <v/>
      </c>
      <c r="N304" s="1143" t="str">
        <f>IF(OR(O304="",O304=0,O304="0"),"",IF(LEN(O304)&lt;=K301,O304,IF(LEN(SUBSTITUTE(P304," ",""))=K301+1,LEFT(O304,K301),LEFT(O304,FIND("§",SUBSTITUTE(P304," ","§",LEN(P304)-LEN(SUBSTITUTE(P304," ",""))))-1))))</f>
        <v/>
      </c>
      <c r="O304" s="1143" t="str">
        <f t="shared" si="89"/>
        <v/>
      </c>
      <c r="P304" s="1143" t="str">
        <f>IF(OR(O304="",O304=0,O304="0"),"",LEFT(O304,K301+1))</f>
        <v/>
      </c>
      <c r="Q304" s="1143"/>
      <c r="R304" s="1186"/>
      <c r="S304" s="1147" t="str">
        <f>IF(LEN(TRIM(T304))&gt;0,MAX(S46:S303)+1,"")</f>
        <v/>
      </c>
      <c r="T304" s="1148"/>
      <c r="U304" s="1186"/>
      <c r="V304" s="1186"/>
      <c r="X304" s="742"/>
      <c r="Y304" s="742"/>
      <c r="Z304" s="742"/>
      <c r="AA304" s="742"/>
      <c r="AB304" s="742"/>
      <c r="AC304" s="742"/>
      <c r="AD304" s="742"/>
      <c r="AE304" s="742"/>
      <c r="AF304" s="742"/>
      <c r="AG304" s="787"/>
      <c r="AH304" s="787"/>
      <c r="AI304" s="90" t="s">
        <v>118</v>
      </c>
      <c r="AJ304" s="91"/>
      <c r="AK304" s="91"/>
      <c r="AL304" s="91"/>
      <c r="AM304" s="91"/>
      <c r="AN304" s="91"/>
      <c r="AO304" s="91"/>
      <c r="AP304" s="91"/>
      <c r="AQ304" s="91"/>
      <c r="AR304" s="91"/>
      <c r="AS304" s="91"/>
      <c r="AT304" s="91"/>
      <c r="AU304" s="91"/>
      <c r="AV304" s="91"/>
      <c r="AW304" s="835" t="s">
        <v>118</v>
      </c>
      <c r="AX304" s="19"/>
      <c r="AY304" s="19"/>
      <c r="AZ304" s="1068">
        <v>276</v>
      </c>
      <c r="BA304" s="1069"/>
      <c r="BB304" s="1282" t="str">
        <f t="shared" si="77"/>
        <v/>
      </c>
      <c r="BC304" s="1283" t="str" cm="1">
        <f t="array" ref="BC304">IF(BJ304="","",IFERROR(_xlfn.TEXTJOIN(" • ",TRUE,_xlfn.UNIQUE(_xlfn._xlws.FILTER("⚠ "&amp;BQ29:BQ489,(BO29:BO489&lt;&gt;"")*ISNUMBER(SEARCH(" "&amp;BO29:BO489&amp;" "," "&amp;BJ304&amp;" "))))),""))</f>
        <v/>
      </c>
      <c r="BD304" s="1070" t="str">
        <f t="shared" si="84"/>
        <v/>
      </c>
      <c r="BE304" s="1070" t="str">
        <f t="shared" si="85"/>
        <v/>
      </c>
      <c r="BF304" s="1070" t="str">
        <f t="shared" si="86"/>
        <v/>
      </c>
      <c r="BG304" s="1070" t="str">
        <f t="shared" si="78"/>
        <v/>
      </c>
      <c r="BH304" s="1070" t="str">
        <f t="shared" si="79"/>
        <v/>
      </c>
      <c r="BI304" s="1070" t="str">
        <f t="shared" si="87"/>
        <v/>
      </c>
      <c r="BJ304" s="1070" t="str">
        <f t="shared" si="80"/>
        <v/>
      </c>
      <c r="BK304" s="1070" t="str">
        <f t="shared" si="88"/>
        <v/>
      </c>
      <c r="BL304" s="1070" t="str">
        <f t="shared" si="81"/>
        <v/>
      </c>
      <c r="BM304" s="1070" t="str">
        <f t="shared" si="82"/>
        <v/>
      </c>
      <c r="BN304" s="1071"/>
      <c r="BO304" s="1072" t="str">
        <f t="shared" si="83"/>
        <v/>
      </c>
      <c r="BP304" s="1073" t="s">
        <v>744</v>
      </c>
      <c r="BQ304" s="1074"/>
      <c r="BZ304" s="1014"/>
      <c r="CA304" s="1014"/>
      <c r="CB304" s="1014"/>
      <c r="CC304" s="1014"/>
      <c r="CD304" s="1014"/>
      <c r="CE304" s="9">
        <v>1</v>
      </c>
    </row>
    <row r="305" spans="10:83" ht="21" customHeight="1">
      <c r="J305" s="1838"/>
      <c r="K305" s="1151" t="str">
        <f>TRIM(SUBSTITUTE(SUBSTITUTE(SUBSTITUTE(SUBSTITUTE(K304,"►"," "),"▼"," "),"▲"," "),"◄"," "))</f>
        <v/>
      </c>
      <c r="L305" s="1143" t="str" cm="1">
        <f t="array" ref="L305">IF(ROW()=ROW(L299),K302,INDEX(M299:M312,ROW()-ROW(L299)))</f>
        <v/>
      </c>
      <c r="M305" s="1144" t="str">
        <f>IF(OR(L305="",K301="",K301&lt;=0,N305=""),"",TRIM(MID(L305,LEN(N305)+1+IF(MID(L305,LEN(N305)+1,1)=" ",1,0),99999)))</f>
        <v/>
      </c>
      <c r="N305" s="1143" t="str">
        <f>IF(OR(O305="",O305=0,O305="0"),"",IF(LEN(O305)&lt;=K301,O305,IF(LEN(SUBSTITUTE(P305," ",""))=K301+1,LEFT(O305,K301),LEFT(O305,FIND("§",SUBSTITUTE(P305," ","§",LEN(P305)-LEN(SUBSTITUTE(P305," ",""))))-1))))</f>
        <v/>
      </c>
      <c r="O305" s="1143" t="str">
        <f t="shared" si="89"/>
        <v/>
      </c>
      <c r="P305" s="1143" t="str">
        <f>IF(OR(O305="",O305=0,O305="0"),"",LEFT(O305,K301+1))</f>
        <v/>
      </c>
      <c r="Q305" s="1143"/>
      <c r="R305" s="1186"/>
      <c r="S305" s="1147" t="str">
        <f>IF(LEN(TRIM(T305))&gt;0,MAX(S46:S304)+1,"")</f>
        <v/>
      </c>
      <c r="T305" s="1148"/>
      <c r="U305" s="1186"/>
      <c r="V305" s="1186"/>
      <c r="X305" s="742"/>
      <c r="Y305" s="742"/>
      <c r="Z305" s="742"/>
      <c r="AA305" s="742"/>
      <c r="AB305" s="742"/>
      <c r="AC305" s="742"/>
      <c r="AD305" s="742"/>
      <c r="AE305" s="742"/>
      <c r="AF305" s="742"/>
      <c r="AG305" s="787"/>
      <c r="AH305" s="787"/>
      <c r="AI305" s="812" t="s">
        <v>593</v>
      </c>
      <c r="AJ305" s="61"/>
      <c r="AK305" s="61"/>
      <c r="AL305" s="61"/>
      <c r="AM305" s="61"/>
      <c r="AN305" s="61"/>
      <c r="AO305" s="61"/>
      <c r="AP305" s="61"/>
      <c r="AQ305" s="61"/>
      <c r="AR305" s="61"/>
      <c r="AS305" s="115"/>
      <c r="AT305" s="116"/>
      <c r="AU305" s="116"/>
      <c r="AV305" s="116"/>
      <c r="AW305" s="117"/>
      <c r="AX305" s="19"/>
      <c r="AY305" s="19"/>
      <c r="AZ305" s="1068">
        <v>277</v>
      </c>
      <c r="BA305" s="1069"/>
      <c r="BB305" s="1282" t="str">
        <f t="shared" si="77"/>
        <v/>
      </c>
      <c r="BC305" s="1283" t="str" cm="1">
        <f t="array" ref="BC305">IF(BJ305="","",IFERROR(_xlfn.TEXTJOIN(" • ",TRUE,_xlfn.UNIQUE(_xlfn._xlws.FILTER("⚠ "&amp;BQ29:BQ489,(BO29:BO489&lt;&gt;"")*ISNUMBER(SEARCH(" "&amp;BO29:BO489&amp;" "," "&amp;BJ305&amp;" "))))),""))</f>
        <v/>
      </c>
      <c r="BD305" s="1070" t="str">
        <f t="shared" si="84"/>
        <v/>
      </c>
      <c r="BE305" s="1070" t="str">
        <f t="shared" si="85"/>
        <v/>
      </c>
      <c r="BF305" s="1070" t="str">
        <f t="shared" si="86"/>
        <v/>
      </c>
      <c r="BG305" s="1070" t="str">
        <f t="shared" si="78"/>
        <v/>
      </c>
      <c r="BH305" s="1070" t="str">
        <f t="shared" si="79"/>
        <v/>
      </c>
      <c r="BI305" s="1070" t="str">
        <f t="shared" si="87"/>
        <v/>
      </c>
      <c r="BJ305" s="1070" t="str">
        <f t="shared" si="80"/>
        <v/>
      </c>
      <c r="BK305" s="1070" t="str">
        <f t="shared" si="88"/>
        <v/>
      </c>
      <c r="BL305" s="1070" t="str">
        <f t="shared" si="81"/>
        <v/>
      </c>
      <c r="BM305" s="1070" t="str">
        <f t="shared" si="82"/>
        <v/>
      </c>
      <c r="BN305" s="1071"/>
      <c r="BO305" s="1072" t="str">
        <f t="shared" si="83"/>
        <v/>
      </c>
      <c r="BP305" s="1073" t="s">
        <v>744</v>
      </c>
      <c r="BQ305" s="1074"/>
      <c r="BZ305" s="1014"/>
      <c r="CA305" s="1014"/>
      <c r="CB305" s="1014"/>
      <c r="CC305" s="1014"/>
      <c r="CD305" s="1014"/>
      <c r="CE305" s="9">
        <v>1</v>
      </c>
    </row>
    <row r="306" spans="10:83" ht="21" customHeight="1">
      <c r="J306" s="1838"/>
      <c r="K306" s="1151" t="str">
        <f>TRIM(SUBSTITUTE(SUBSTITUTE(K305,"“"," "),"”"," "))</f>
        <v/>
      </c>
      <c r="L306" s="1143" t="str" cm="1">
        <f t="array" ref="L306">IF(ROW()=ROW(L299),K302,INDEX(M299:M312,ROW()-ROW(L299)))</f>
        <v/>
      </c>
      <c r="M306" s="1144" t="str">
        <f>IF(OR(L306="",K301="",K301&lt;=0,N306=""),"",TRIM(MID(L306,LEN(N306)+1+IF(MID(L306,LEN(N306)+1,1)=" ",1,0),99999)))</f>
        <v/>
      </c>
      <c r="N306" s="1143" t="str">
        <f>IF(OR(O306="",O306=0,O306="0"),"",IF(LEN(O306)&lt;=K301,O306,IF(LEN(SUBSTITUTE(P306," ",""))=K301+1,LEFT(O306,K301),LEFT(O306,FIND("§",SUBSTITUTE(P306," ","§",LEN(P306)-LEN(SUBSTITUTE(P306," ",""))))-1))))</f>
        <v/>
      </c>
      <c r="O306" s="1143" t="str">
        <f t="shared" si="89"/>
        <v/>
      </c>
      <c r="P306" s="1143" t="str">
        <f>IF(OR(O306="",O306=0,O306="0"),"",LEFT(O306,K301+1))</f>
        <v/>
      </c>
      <c r="Q306" s="1143"/>
      <c r="R306" s="1186"/>
      <c r="S306" s="1147" t="str">
        <f>IF(LEN(TRIM(T306))&gt;0,MAX(S46:S305)+1,"")</f>
        <v/>
      </c>
      <c r="T306" s="1148"/>
      <c r="U306" s="1186"/>
      <c r="V306" s="1186"/>
      <c r="X306" s="742"/>
      <c r="Y306" s="742"/>
      <c r="Z306" s="742"/>
      <c r="AA306" s="742"/>
      <c r="AB306" s="742"/>
      <c r="AC306" s="742"/>
      <c r="AD306" s="742"/>
      <c r="AE306" s="742"/>
      <c r="AF306" s="742"/>
      <c r="AG306" s="787"/>
      <c r="AH306" s="787"/>
      <c r="AI306" s="84">
        <v>0</v>
      </c>
      <c r="AJ306" s="61"/>
      <c r="AK306" s="61"/>
      <c r="AL306" s="61"/>
      <c r="AM306" s="61"/>
      <c r="AN306" s="61"/>
      <c r="AO306" s="61"/>
      <c r="AP306" s="61"/>
      <c r="AQ306" s="61"/>
      <c r="AR306" s="61"/>
      <c r="AS306" s="198" t="s">
        <v>199</v>
      </c>
      <c r="AT306" s="199" t="s">
        <v>175</v>
      </c>
      <c r="AU306" s="199" t="s">
        <v>200</v>
      </c>
      <c r="AV306" s="199" t="s">
        <v>201</v>
      </c>
      <c r="AW306" s="200"/>
      <c r="AX306" s="19"/>
      <c r="AY306" s="19"/>
      <c r="AZ306" s="1068">
        <v>278</v>
      </c>
      <c r="BA306" s="1069"/>
      <c r="BB306" s="1282" t="str">
        <f t="shared" si="77"/>
        <v/>
      </c>
      <c r="BC306" s="1283" t="str" cm="1">
        <f t="array" ref="BC306">IF(BJ306="","",IFERROR(_xlfn.TEXTJOIN(" • ",TRUE,_xlfn.UNIQUE(_xlfn._xlws.FILTER("⚠ "&amp;BQ29:BQ489,(BO29:BO489&lt;&gt;"")*ISNUMBER(SEARCH(" "&amp;BO29:BO489&amp;" "," "&amp;BJ306&amp;" "))))),""))</f>
        <v/>
      </c>
      <c r="BD306" s="1070" t="str">
        <f t="shared" si="84"/>
        <v/>
      </c>
      <c r="BE306" s="1070" t="str">
        <f t="shared" si="85"/>
        <v/>
      </c>
      <c r="BF306" s="1070" t="str">
        <f t="shared" si="86"/>
        <v/>
      </c>
      <c r="BG306" s="1070" t="str">
        <f t="shared" si="78"/>
        <v/>
      </c>
      <c r="BH306" s="1070" t="str">
        <f t="shared" si="79"/>
        <v/>
      </c>
      <c r="BI306" s="1070" t="str">
        <f t="shared" si="87"/>
        <v/>
      </c>
      <c r="BJ306" s="1070" t="str">
        <f t="shared" si="80"/>
        <v/>
      </c>
      <c r="BK306" s="1070" t="str">
        <f t="shared" si="88"/>
        <v/>
      </c>
      <c r="BL306" s="1070" t="str">
        <f t="shared" si="81"/>
        <v/>
      </c>
      <c r="BM306" s="1070" t="str">
        <f t="shared" si="82"/>
        <v/>
      </c>
      <c r="BN306" s="1071"/>
      <c r="BO306" s="1072" t="str">
        <f t="shared" si="83"/>
        <v/>
      </c>
      <c r="BP306" s="1073" t="s">
        <v>744</v>
      </c>
      <c r="BQ306" s="1074"/>
      <c r="CE306" s="9">
        <v>1</v>
      </c>
    </row>
    <row r="307" spans="10:83" ht="21" customHeight="1">
      <c r="J307" s="1838"/>
      <c r="K307" s="1151"/>
      <c r="L307" s="1143" t="str" cm="1">
        <f t="array" ref="L307">IF(ROW()=ROW(L299),K302,INDEX(M299:M312,ROW()-ROW(L299)))</f>
        <v/>
      </c>
      <c r="M307" s="1144" t="str">
        <f>IF(OR(L307="",K301="",K301&lt;=0,N307=""),"",TRIM(MID(L307,LEN(N307)+1+IF(MID(L307,LEN(N307)+1,1)=" ",1,0),99999)))</f>
        <v/>
      </c>
      <c r="N307" s="1143" t="str">
        <f>IF(OR(O307="",O307=0,O307="0"),"",IF(LEN(O307)&lt;=K301,O307,IF(LEN(SUBSTITUTE(P307," ",""))=K301+1,LEFT(O307,K301),LEFT(O307,FIND("§",SUBSTITUTE(P307," ","§",LEN(P307)-LEN(SUBSTITUTE(P307," ",""))))-1))))</f>
        <v/>
      </c>
      <c r="O307" s="1143" t="str">
        <f t="shared" si="89"/>
        <v/>
      </c>
      <c r="P307" s="1143" t="str">
        <f>IF(OR(O307="",O307=0,O307="0"),"",LEFT(O307,K301+1))</f>
        <v/>
      </c>
      <c r="Q307" s="1143"/>
      <c r="R307" s="1186"/>
      <c r="S307" s="1147" t="str">
        <f>IF(LEN(TRIM(T307))&gt;0,MAX(S46:S306)+1,"")</f>
        <v/>
      </c>
      <c r="T307" s="1148"/>
      <c r="U307" s="1186"/>
      <c r="V307" s="1186"/>
      <c r="X307" s="742"/>
      <c r="Y307" s="742"/>
      <c r="Z307" s="742"/>
      <c r="AA307" s="742"/>
      <c r="AB307" s="742"/>
      <c r="AC307" s="742"/>
      <c r="AD307" s="742"/>
      <c r="AE307" s="742"/>
      <c r="AF307" s="742"/>
      <c r="AG307" s="787"/>
      <c r="AH307" s="787"/>
      <c r="AI307" s="70" t="str">
        <f>IF(ISBLANK(AJ307),"",LARGE(AI306:AI306,1)+1)</f>
        <v/>
      </c>
      <c r="AJ307" s="61"/>
      <c r="AK307" s="61"/>
      <c r="AL307" s="61"/>
      <c r="AM307" s="61"/>
      <c r="AN307" s="61"/>
      <c r="AO307" s="61"/>
      <c r="AP307" s="61"/>
      <c r="AQ307" s="61"/>
      <c r="AR307" s="61"/>
      <c r="AS307" s="201" t="s">
        <v>202</v>
      </c>
      <c r="AT307" s="202">
        <v>4.1666666666666699E-2</v>
      </c>
      <c r="AU307" s="203">
        <v>220</v>
      </c>
      <c r="AV307" s="204" t="s">
        <v>203</v>
      </c>
      <c r="AW307" s="205"/>
      <c r="AX307" s="19"/>
      <c r="AY307" s="19"/>
      <c r="AZ307" s="1068">
        <v>279</v>
      </c>
      <c r="BA307" s="1069"/>
      <c r="BB307" s="1282" t="str">
        <f t="shared" si="77"/>
        <v/>
      </c>
      <c r="BC307" s="1283" t="str" cm="1">
        <f t="array" ref="BC307">IF(BJ307="","",IFERROR(_xlfn.TEXTJOIN(" • ",TRUE,_xlfn.UNIQUE(_xlfn._xlws.FILTER("⚠ "&amp;BQ29:BQ489,(BO29:BO489&lt;&gt;"")*ISNUMBER(SEARCH(" "&amp;BO29:BO489&amp;" "," "&amp;BJ307&amp;" "))))),""))</f>
        <v/>
      </c>
      <c r="BD307" s="1070" t="str">
        <f t="shared" si="84"/>
        <v/>
      </c>
      <c r="BE307" s="1070" t="str">
        <f t="shared" si="85"/>
        <v/>
      </c>
      <c r="BF307" s="1070" t="str">
        <f t="shared" si="86"/>
        <v/>
      </c>
      <c r="BG307" s="1070" t="str">
        <f t="shared" si="78"/>
        <v/>
      </c>
      <c r="BH307" s="1070" t="str">
        <f t="shared" si="79"/>
        <v/>
      </c>
      <c r="BI307" s="1070" t="str">
        <f t="shared" si="87"/>
        <v/>
      </c>
      <c r="BJ307" s="1070" t="str">
        <f t="shared" si="80"/>
        <v/>
      </c>
      <c r="BK307" s="1070" t="str">
        <f t="shared" si="88"/>
        <v/>
      </c>
      <c r="BL307" s="1070" t="str">
        <f t="shared" si="81"/>
        <v/>
      </c>
      <c r="BM307" s="1070" t="str">
        <f t="shared" si="82"/>
        <v/>
      </c>
      <c r="BN307" s="1071"/>
      <c r="BO307" s="1072" t="str">
        <f t="shared" si="83"/>
        <v/>
      </c>
      <c r="BP307" s="1073" t="s">
        <v>744</v>
      </c>
      <c r="BQ307" s="1074"/>
      <c r="CE307" s="9">
        <v>1</v>
      </c>
    </row>
    <row r="308" spans="10:83" ht="21" customHeight="1">
      <c r="J308" s="1838"/>
      <c r="K308" s="1151"/>
      <c r="L308" s="1143" t="str" cm="1">
        <f t="array" ref="L308">IF(ROW()=ROW(L299),K302,INDEX(M299:M312,ROW()-ROW(L299)))</f>
        <v/>
      </c>
      <c r="M308" s="1144" t="str">
        <f>IF(OR(L308="",K301="",K301&lt;=0,N308=""),"",TRIM(MID(L308,LEN(N308)+1+IF(MID(L308,LEN(N308)+1,1)=" ",1,0),99999)))</f>
        <v/>
      </c>
      <c r="N308" s="1143" t="str">
        <f>IF(OR(O308="",O308=0,O308="0"),"",IF(LEN(O308)&lt;=K301,O308,IF(LEN(SUBSTITUTE(P308," ",""))=K301+1,LEFT(O308,K301),LEFT(O308,FIND("§",SUBSTITUTE(P308," ","§",LEN(P308)-LEN(SUBSTITUTE(P308," ",""))))-1))))</f>
        <v/>
      </c>
      <c r="O308" s="1143" t="str">
        <f t="shared" si="89"/>
        <v/>
      </c>
      <c r="P308" s="1143" t="str">
        <f>IF(OR(O308="",O308=0,O308="0"),"",LEFT(O308,K301+1))</f>
        <v/>
      </c>
      <c r="Q308" s="1143"/>
      <c r="R308" s="1186"/>
      <c r="S308" s="1147" t="str">
        <f>IF(LEN(TRIM(T308))&gt;0,MAX(S46:S307)+1,"")</f>
        <v/>
      </c>
      <c r="T308" s="1148"/>
      <c r="U308" s="1186"/>
      <c r="V308" s="1186"/>
      <c r="X308" s="742"/>
      <c r="Y308" s="742"/>
      <c r="Z308" s="742"/>
      <c r="AA308" s="742"/>
      <c r="AB308" s="742"/>
      <c r="AC308" s="742"/>
      <c r="AD308" s="742"/>
      <c r="AE308" s="742"/>
      <c r="AF308" s="742"/>
      <c r="AG308" s="787"/>
      <c r="AH308" s="787"/>
      <c r="AI308" s="70" t="str">
        <f>IF(ISBLANK(AJ308),"",LARGE(AI306:AI307,1)+1)</f>
        <v/>
      </c>
      <c r="AJ308" s="61"/>
      <c r="AK308" s="61"/>
      <c r="AL308" s="61"/>
      <c r="AM308" s="61"/>
      <c r="AN308" s="61"/>
      <c r="AO308" s="61"/>
      <c r="AP308" s="61"/>
      <c r="AQ308" s="61"/>
      <c r="AR308" s="61"/>
      <c r="AS308" s="206" t="s">
        <v>199</v>
      </c>
      <c r="AT308" s="207"/>
      <c r="AU308" s="207" t="s">
        <v>204</v>
      </c>
      <c r="AV308" s="208" t="s">
        <v>205</v>
      </c>
      <c r="AW308" s="209"/>
      <c r="AX308" s="19"/>
      <c r="AY308" s="19"/>
      <c r="AZ308" s="1068">
        <v>280</v>
      </c>
      <c r="BA308" s="1069"/>
      <c r="BB308" s="1282" t="str">
        <f t="shared" si="77"/>
        <v/>
      </c>
      <c r="BC308" s="1283" t="str" cm="1">
        <f t="array" ref="BC308">IF(BJ308="","",IFERROR(_xlfn.TEXTJOIN(" • ",TRUE,_xlfn.UNIQUE(_xlfn._xlws.FILTER("⚠ "&amp;BQ29:BQ489,(BO29:BO489&lt;&gt;"")*ISNUMBER(SEARCH(" "&amp;BO29:BO489&amp;" "," "&amp;BJ308&amp;" "))))),""))</f>
        <v/>
      </c>
      <c r="BD308" s="1070" t="str">
        <f t="shared" si="84"/>
        <v/>
      </c>
      <c r="BE308" s="1070" t="str">
        <f t="shared" si="85"/>
        <v/>
      </c>
      <c r="BF308" s="1070" t="str">
        <f t="shared" si="86"/>
        <v/>
      </c>
      <c r="BG308" s="1070" t="str">
        <f t="shared" si="78"/>
        <v/>
      </c>
      <c r="BH308" s="1070" t="str">
        <f t="shared" si="79"/>
        <v/>
      </c>
      <c r="BI308" s="1070" t="str">
        <f t="shared" si="87"/>
        <v/>
      </c>
      <c r="BJ308" s="1070" t="str">
        <f t="shared" si="80"/>
        <v/>
      </c>
      <c r="BK308" s="1070" t="str">
        <f t="shared" si="88"/>
        <v/>
      </c>
      <c r="BL308" s="1070" t="str">
        <f t="shared" si="81"/>
        <v/>
      </c>
      <c r="BM308" s="1070" t="str">
        <f t="shared" si="82"/>
        <v/>
      </c>
      <c r="BN308" s="1071"/>
      <c r="BO308" s="1072" t="str">
        <f t="shared" si="83"/>
        <v/>
      </c>
      <c r="BP308" s="1073" t="s">
        <v>744</v>
      </c>
      <c r="BQ308" s="1074"/>
      <c r="CE308" s="9">
        <v>1</v>
      </c>
    </row>
    <row r="309" spans="10:83" ht="21" customHeight="1">
      <c r="J309" s="1838"/>
      <c r="K309" s="1151"/>
      <c r="L309" s="1143" t="str" cm="1">
        <f t="array" ref="L309">IF(ROW()=ROW(L299),K302,INDEX(M299:M312,ROW()-ROW(L299)))</f>
        <v/>
      </c>
      <c r="M309" s="1144" t="str">
        <f>IF(OR(L309="",K301="",K301&lt;=0,N309=""),"",TRIM(MID(L309,LEN(N309)+1+IF(MID(L309,LEN(N309)+1,1)=" ",1,0),99999)))</f>
        <v/>
      </c>
      <c r="N309" s="1143" t="str">
        <f>IF(OR(O309="",O309=0,O309="0"),"",IF(LEN(O309)&lt;=K301,O309,IF(LEN(SUBSTITUTE(P309," ",""))=K301+1,LEFT(O309,K301),LEFT(O309,FIND("§",SUBSTITUTE(P309," ","§",LEN(P309)-LEN(SUBSTITUTE(P309," ",""))))-1))))</f>
        <v/>
      </c>
      <c r="O309" s="1143" t="str">
        <f t="shared" si="89"/>
        <v/>
      </c>
      <c r="P309" s="1143" t="str">
        <f>IF(OR(O309="",O309=0,O309="0"),"",LEFT(O309,K301+1))</f>
        <v/>
      </c>
      <c r="Q309" s="1143"/>
      <c r="R309" s="1186"/>
      <c r="S309" s="1147" t="str">
        <f>IF(LEN(TRIM(T309))&gt;0,MAX(S46:S308)+1,"")</f>
        <v/>
      </c>
      <c r="T309" s="1148"/>
      <c r="U309" s="1186"/>
      <c r="V309" s="1186"/>
      <c r="X309" s="742"/>
      <c r="Y309" s="742"/>
      <c r="Z309" s="742"/>
      <c r="AA309" s="742"/>
      <c r="AB309" s="742"/>
      <c r="AC309" s="742"/>
      <c r="AD309" s="742"/>
      <c r="AE309" s="742"/>
      <c r="AF309" s="742"/>
      <c r="AG309" s="787"/>
      <c r="AH309" s="787"/>
      <c r="AI309" s="70" t="str">
        <f>IF(ISBLANK(AJ309),"",LARGE(AI306:AI308,1)+1)</f>
        <v/>
      </c>
      <c r="AJ309" s="61"/>
      <c r="AK309" s="61"/>
      <c r="AL309" s="61"/>
      <c r="AM309" s="61"/>
      <c r="AN309" s="61"/>
      <c r="AO309" s="61"/>
      <c r="AP309" s="61"/>
      <c r="AQ309" s="61"/>
      <c r="AR309" s="61"/>
      <c r="AS309" s="210" t="s">
        <v>206</v>
      </c>
      <c r="AT309" s="211"/>
      <c r="AU309" s="212">
        <v>250</v>
      </c>
      <c r="AV309" s="213" t="s">
        <v>207</v>
      </c>
      <c r="AW309" s="214"/>
      <c r="AX309" s="19"/>
      <c r="AY309" s="19"/>
      <c r="AZ309" s="1068">
        <v>281</v>
      </c>
      <c r="BA309" s="1069"/>
      <c r="BB309" s="1282" t="str">
        <f t="shared" si="77"/>
        <v/>
      </c>
      <c r="BC309" s="1283" t="str" cm="1">
        <f t="array" ref="BC309">IF(BJ309="","",IFERROR(_xlfn.TEXTJOIN(" • ",TRUE,_xlfn.UNIQUE(_xlfn._xlws.FILTER("⚠ "&amp;BQ29:BQ489,(BO29:BO489&lt;&gt;"")*ISNUMBER(SEARCH(" "&amp;BO29:BO489&amp;" "," "&amp;BJ309&amp;" "))))),""))</f>
        <v/>
      </c>
      <c r="BD309" s="1070" t="str">
        <f t="shared" si="84"/>
        <v/>
      </c>
      <c r="BE309" s="1070" t="str">
        <f t="shared" si="85"/>
        <v/>
      </c>
      <c r="BF309" s="1070" t="str">
        <f t="shared" si="86"/>
        <v/>
      </c>
      <c r="BG309" s="1070" t="str">
        <f t="shared" si="78"/>
        <v/>
      </c>
      <c r="BH309" s="1070" t="str">
        <f t="shared" si="79"/>
        <v/>
      </c>
      <c r="BI309" s="1070" t="str">
        <f t="shared" si="87"/>
        <v/>
      </c>
      <c r="BJ309" s="1070" t="str">
        <f t="shared" si="80"/>
        <v/>
      </c>
      <c r="BK309" s="1070" t="str">
        <f t="shared" si="88"/>
        <v/>
      </c>
      <c r="BL309" s="1070" t="str">
        <f t="shared" si="81"/>
        <v/>
      </c>
      <c r="BM309" s="1070" t="str">
        <f t="shared" si="82"/>
        <v/>
      </c>
      <c r="BN309" s="1071"/>
      <c r="BO309" s="1072" t="str">
        <f t="shared" si="83"/>
        <v/>
      </c>
      <c r="BP309" s="1073" t="s">
        <v>744</v>
      </c>
      <c r="BQ309" s="1074"/>
      <c r="CE309" s="9">
        <v>1</v>
      </c>
    </row>
    <row r="310" spans="10:83" ht="21" customHeight="1">
      <c r="J310" s="1838"/>
      <c r="K310" s="1151"/>
      <c r="L310" s="1143" t="str" cm="1">
        <f t="array" ref="L310">IF(ROW()=ROW(L299),K302,INDEX(M299:M312,ROW()-ROW(L299)))</f>
        <v/>
      </c>
      <c r="M310" s="1144" t="str">
        <f>IF(OR(L310="",K301="",K301&lt;=0,N310=""),"",TRIM(MID(L310,LEN(N310)+1+IF(MID(L310,LEN(N310)+1,1)=" ",1,0),99999)))</f>
        <v/>
      </c>
      <c r="N310" s="1143" t="str">
        <f>IF(OR(O310="",O310=0,O310="0"),"",IF(LEN(O310)&lt;=K301,O310,IF(LEN(SUBSTITUTE(P310," ",""))=K301+1,LEFT(O310,K301),LEFT(O310,FIND("§",SUBSTITUTE(P310," ","§",LEN(P310)-LEN(SUBSTITUTE(P310," ",""))))-1))))</f>
        <v/>
      </c>
      <c r="O310" s="1143" t="str">
        <f t="shared" si="89"/>
        <v/>
      </c>
      <c r="P310" s="1143" t="str">
        <f>IF(OR(O310="",O310=0,O310="0"),"",LEFT(O310,K301+1))</f>
        <v/>
      </c>
      <c r="Q310" s="1143"/>
      <c r="R310" s="1186"/>
      <c r="S310" s="1147" t="str">
        <f>IF(LEN(TRIM(T310))&gt;0,MAX(S46:S309)+1,"")</f>
        <v/>
      </c>
      <c r="T310" s="1148"/>
      <c r="U310" s="1186"/>
      <c r="V310" s="1186"/>
      <c r="X310" s="742"/>
      <c r="Y310" s="742"/>
      <c r="Z310" s="742"/>
      <c r="AA310" s="742"/>
      <c r="AB310" s="742"/>
      <c r="AC310" s="742"/>
      <c r="AD310" s="742"/>
      <c r="AE310" s="742"/>
      <c r="AF310" s="742"/>
      <c r="AG310" s="787"/>
      <c r="AH310" s="787"/>
      <c r="AI310" s="70" t="str">
        <f>IF(ISBLANK(AJ310),"",LARGE(AI306:AI309,1)+1)</f>
        <v/>
      </c>
      <c r="AJ310" s="61"/>
      <c r="AK310" s="61"/>
      <c r="AL310" s="61"/>
      <c r="AM310" s="61"/>
      <c r="AN310" s="61"/>
      <c r="AO310" s="61"/>
      <c r="AP310" s="61"/>
      <c r="AQ310" s="61"/>
      <c r="AR310" s="61"/>
      <c r="AS310" s="206" t="s">
        <v>199</v>
      </c>
      <c r="AT310" s="207"/>
      <c r="AU310" s="207" t="s">
        <v>204</v>
      </c>
      <c r="AV310" s="208" t="s">
        <v>205</v>
      </c>
      <c r="AW310" s="209"/>
      <c r="AX310" s="19"/>
      <c r="AY310" s="19"/>
      <c r="AZ310" s="1068">
        <v>282</v>
      </c>
      <c r="BA310" s="1069"/>
      <c r="BB310" s="1282" t="str">
        <f t="shared" si="77"/>
        <v/>
      </c>
      <c r="BC310" s="1283" t="str" cm="1">
        <f t="array" ref="BC310">IF(BJ310="","",IFERROR(_xlfn.TEXTJOIN(" • ",TRUE,_xlfn.UNIQUE(_xlfn._xlws.FILTER("⚠ "&amp;BQ29:BQ489,(BO29:BO489&lt;&gt;"")*ISNUMBER(SEARCH(" "&amp;BO29:BO489&amp;" "," "&amp;BJ310&amp;" "))))),""))</f>
        <v/>
      </c>
      <c r="BD310" s="1070" t="str">
        <f t="shared" si="84"/>
        <v/>
      </c>
      <c r="BE310" s="1070" t="str">
        <f t="shared" si="85"/>
        <v/>
      </c>
      <c r="BF310" s="1070" t="str">
        <f t="shared" si="86"/>
        <v/>
      </c>
      <c r="BG310" s="1070" t="str">
        <f t="shared" si="78"/>
        <v/>
      </c>
      <c r="BH310" s="1070" t="str">
        <f t="shared" si="79"/>
        <v/>
      </c>
      <c r="BI310" s="1070" t="str">
        <f t="shared" si="87"/>
        <v/>
      </c>
      <c r="BJ310" s="1070" t="str">
        <f t="shared" si="80"/>
        <v/>
      </c>
      <c r="BK310" s="1070" t="str">
        <f t="shared" si="88"/>
        <v/>
      </c>
      <c r="BL310" s="1070" t="str">
        <f t="shared" si="81"/>
        <v/>
      </c>
      <c r="BM310" s="1070" t="str">
        <f t="shared" si="82"/>
        <v/>
      </c>
      <c r="BN310" s="1071"/>
      <c r="BO310" s="1072" t="str">
        <f t="shared" si="83"/>
        <v/>
      </c>
      <c r="BP310" s="1073" t="s">
        <v>744</v>
      </c>
      <c r="BQ310" s="1074"/>
      <c r="CE310" s="9">
        <v>1</v>
      </c>
    </row>
    <row r="311" spans="10:83" ht="21" customHeight="1">
      <c r="J311" s="1838"/>
      <c r="K311" s="1151"/>
      <c r="L311" s="1143" t="str" cm="1">
        <f t="array" ref="L311">IF(ROW()=ROW(L299),K302,INDEX(M299:M312,ROW()-ROW(L299)))</f>
        <v/>
      </c>
      <c r="M311" s="1144" t="str">
        <f>IF(OR(L311="",K301="",K301&lt;=0,N311=""),"",TRIM(MID(L311,LEN(N311)+1+IF(MID(L311,LEN(N311)+1,1)=" ",1,0),99999)))</f>
        <v/>
      </c>
      <c r="N311" s="1143" t="str">
        <f>IF(OR(O311="",O311=0,O311="0"),"",IF(LEN(O311)&lt;=K301,O311,IF(LEN(SUBSTITUTE(P311," ",""))=K301+1,LEFT(O311,K301),LEFT(O311,FIND("§",SUBSTITUTE(P311," ","§",LEN(P311)-LEN(SUBSTITUTE(P311," ",""))))-1))))</f>
        <v/>
      </c>
      <c r="O311" s="1143" t="str">
        <f t="shared" si="89"/>
        <v/>
      </c>
      <c r="P311" s="1143" t="str">
        <f>IF(OR(O311="",O311=0,O311="0"),"",LEFT(O311,K301+1))</f>
        <v/>
      </c>
      <c r="Q311" s="1143"/>
      <c r="R311" s="1186"/>
      <c r="S311" s="1147" t="str">
        <f>IF(LEN(TRIM(T311))&gt;0,MAX(S46:S310)+1,"")</f>
        <v/>
      </c>
      <c r="T311" s="1148"/>
      <c r="U311" s="1186"/>
      <c r="V311" s="1186"/>
      <c r="X311" s="742"/>
      <c r="Y311" s="742"/>
      <c r="Z311" s="742"/>
      <c r="AA311" s="742"/>
      <c r="AB311" s="742"/>
      <c r="AC311" s="742"/>
      <c r="AD311" s="742"/>
      <c r="AE311" s="742"/>
      <c r="AF311" s="742"/>
      <c r="AG311" s="787"/>
      <c r="AH311" s="787"/>
      <c r="AI311" s="70" t="str">
        <f>IF(ISBLANK(AJ311),"",LARGE(AI306:AI310,1)+1)</f>
        <v/>
      </c>
      <c r="AJ311" s="61"/>
      <c r="AK311" s="61"/>
      <c r="AL311" s="61"/>
      <c r="AM311" s="61"/>
      <c r="AN311" s="61"/>
      <c r="AO311" s="61"/>
      <c r="AP311" s="61"/>
      <c r="AQ311" s="61"/>
      <c r="AR311" s="61"/>
      <c r="AS311" s="210" t="s">
        <v>206</v>
      </c>
      <c r="AT311" s="211">
        <v>4.8611111111111112E-3</v>
      </c>
      <c r="AU311" s="212">
        <v>250</v>
      </c>
      <c r="AV311" s="213" t="s">
        <v>208</v>
      </c>
      <c r="AW311" s="214"/>
      <c r="AX311" s="19"/>
      <c r="AY311" s="19"/>
      <c r="AZ311" s="1068">
        <v>283</v>
      </c>
      <c r="BA311" s="1069"/>
      <c r="BB311" s="1282" t="str">
        <f t="shared" si="77"/>
        <v/>
      </c>
      <c r="BC311" s="1283" t="str" cm="1">
        <f t="array" ref="BC311">IF(BJ311="","",IFERROR(_xlfn.TEXTJOIN(" • ",TRUE,_xlfn.UNIQUE(_xlfn._xlws.FILTER("⚠ "&amp;BQ29:BQ489,(BO29:BO489&lt;&gt;"")*ISNUMBER(SEARCH(" "&amp;BO29:BO489&amp;" "," "&amp;BJ311&amp;" "))))),""))</f>
        <v/>
      </c>
      <c r="BD311" s="1070" t="str">
        <f t="shared" si="84"/>
        <v/>
      </c>
      <c r="BE311" s="1070" t="str">
        <f t="shared" si="85"/>
        <v/>
      </c>
      <c r="BF311" s="1070" t="str">
        <f t="shared" si="86"/>
        <v/>
      </c>
      <c r="BG311" s="1070" t="str">
        <f t="shared" si="78"/>
        <v/>
      </c>
      <c r="BH311" s="1070" t="str">
        <f t="shared" si="79"/>
        <v/>
      </c>
      <c r="BI311" s="1070" t="str">
        <f t="shared" si="87"/>
        <v/>
      </c>
      <c r="BJ311" s="1070" t="str">
        <f t="shared" si="80"/>
        <v/>
      </c>
      <c r="BK311" s="1070" t="str">
        <f t="shared" si="88"/>
        <v/>
      </c>
      <c r="BL311" s="1070" t="str">
        <f t="shared" si="81"/>
        <v/>
      </c>
      <c r="BM311" s="1070" t="str">
        <f t="shared" si="82"/>
        <v/>
      </c>
      <c r="BN311" s="1071"/>
      <c r="BO311" s="1072" t="str">
        <f t="shared" si="83"/>
        <v/>
      </c>
      <c r="BP311" s="1073" t="s">
        <v>744</v>
      </c>
      <c r="BQ311" s="1074"/>
      <c r="CE311" s="9">
        <v>1</v>
      </c>
    </row>
    <row r="312" spans="10:83" ht="21" customHeight="1">
      <c r="J312" s="1838"/>
      <c r="K312" s="1151"/>
      <c r="L312" s="1143" t="str" cm="1">
        <f t="array" ref="L312">IF(ROW()=ROW(L299),K302,INDEX(M299:M312,ROW()-ROW(L299)))</f>
        <v/>
      </c>
      <c r="M312" s="1144" t="str">
        <f>IF(OR(L312="",K301="",K301&lt;=0,N312=""),"",TRIM(MID(L312,LEN(N312)+1+IF(MID(L312,LEN(N312)+1,1)=" ",1,0),99999)))</f>
        <v/>
      </c>
      <c r="N312" s="1143" t="str">
        <f>IF(OR(O312="",O312=0,O312="0"),"",IF(LEN(O312)&lt;=K301,O312,IF(LEN(SUBSTITUTE(P312," ",""))=K301+1,LEFT(O312,K301),LEFT(O312,FIND("§",SUBSTITUTE(P312," ","§",LEN(P312)-LEN(SUBSTITUTE(P312," ",""))))-1))))</f>
        <v/>
      </c>
      <c r="O312" s="1143" t="str">
        <f t="shared" si="89"/>
        <v/>
      </c>
      <c r="P312" s="1143" t="str">
        <f>IF(OR(O312="",O312=0,O312="0"),"",LEFT(O312,K301+1))</f>
        <v/>
      </c>
      <c r="Q312" s="1143"/>
      <c r="R312" s="1186"/>
      <c r="S312" s="1147" t="str">
        <f>IF(LEN(TRIM(T312))&gt;0,MAX(S46:S311)+1,"")</f>
        <v/>
      </c>
      <c r="T312" s="1148"/>
      <c r="U312" s="1186"/>
      <c r="V312" s="1186"/>
      <c r="X312" s="742"/>
      <c r="Y312" s="742"/>
      <c r="Z312" s="742"/>
      <c r="AA312" s="742"/>
      <c r="AB312" s="742"/>
      <c r="AC312" s="742"/>
      <c r="AD312" s="742"/>
      <c r="AE312" s="742"/>
      <c r="AF312" s="742"/>
      <c r="AG312" s="787"/>
      <c r="AH312" s="787"/>
      <c r="AI312" s="70" t="str">
        <f>IF(ISBLANK(AJ312),"",LARGE(AI306:AI311,1)+1)</f>
        <v/>
      </c>
      <c r="AJ312" s="61"/>
      <c r="AK312" s="61"/>
      <c r="AL312" s="61"/>
      <c r="AM312" s="61"/>
      <c r="AN312" s="61"/>
      <c r="AO312" s="61"/>
      <c r="AP312" s="61"/>
      <c r="AQ312" s="61"/>
      <c r="AR312" s="61"/>
      <c r="AS312" s="206" t="s">
        <v>199</v>
      </c>
      <c r="AT312" s="207"/>
      <c r="AU312" s="207" t="s">
        <v>204</v>
      </c>
      <c r="AV312" s="208" t="s">
        <v>205</v>
      </c>
      <c r="AW312" s="209"/>
      <c r="AX312" s="19"/>
      <c r="AY312" s="19"/>
      <c r="AZ312" s="1068">
        <v>284</v>
      </c>
      <c r="BA312" s="1069"/>
      <c r="BB312" s="1282" t="str">
        <f t="shared" si="77"/>
        <v/>
      </c>
      <c r="BC312" s="1283" t="str" cm="1">
        <f t="array" ref="BC312">IF(BJ312="","",IFERROR(_xlfn.TEXTJOIN(" • ",TRUE,_xlfn.UNIQUE(_xlfn._xlws.FILTER("⚠ "&amp;BQ29:BQ489,(BO29:BO489&lt;&gt;"")*ISNUMBER(SEARCH(" "&amp;BO29:BO489&amp;" "," "&amp;BJ312&amp;" "))))),""))</f>
        <v/>
      </c>
      <c r="BD312" s="1070" t="str">
        <f t="shared" si="84"/>
        <v/>
      </c>
      <c r="BE312" s="1070" t="str">
        <f t="shared" si="85"/>
        <v/>
      </c>
      <c r="BF312" s="1070" t="str">
        <f t="shared" si="86"/>
        <v/>
      </c>
      <c r="BG312" s="1070" t="str">
        <f t="shared" si="78"/>
        <v/>
      </c>
      <c r="BH312" s="1070" t="str">
        <f t="shared" si="79"/>
        <v/>
      </c>
      <c r="BI312" s="1070" t="str">
        <f t="shared" si="87"/>
        <v/>
      </c>
      <c r="BJ312" s="1070" t="str">
        <f t="shared" si="80"/>
        <v/>
      </c>
      <c r="BK312" s="1070" t="str">
        <f t="shared" si="88"/>
        <v/>
      </c>
      <c r="BL312" s="1070" t="str">
        <f t="shared" si="81"/>
        <v/>
      </c>
      <c r="BM312" s="1070" t="str">
        <f t="shared" si="82"/>
        <v/>
      </c>
      <c r="BN312" s="1071"/>
      <c r="BO312" s="1072" t="str">
        <f t="shared" si="83"/>
        <v/>
      </c>
      <c r="BP312" s="1073" t="s">
        <v>744</v>
      </c>
      <c r="BQ312" s="1074"/>
      <c r="CE312" s="9">
        <v>1</v>
      </c>
    </row>
    <row r="313" spans="10:83" ht="21" customHeight="1">
      <c r="J313" s="1838"/>
      <c r="K313" s="1142" t="str">
        <f>IF(TRIM(SUBSTITUTE(R66,CHAR(160),""))="","",R66)</f>
        <v/>
      </c>
      <c r="L313" s="1143" t="str" cm="1">
        <f t="array" ref="L313">IF(ROW()=ROW(L313),K316,INDEX(M313:M326,ROW()-ROW(L313)))</f>
        <v/>
      </c>
      <c r="M313" s="1144" t="str">
        <f>IF(OR(L313="",K315="",K315&lt;=0,N313=""),"",TRIM(MID(L313,LEN(N313)+1+IF(MID(L313,LEN(N313)+1,1)=" ",1,0),99999)))</f>
        <v/>
      </c>
      <c r="N313" s="1143" t="str">
        <f>IF(OR(O313="",O313=0,O313="0"),"",IF(LEN(O313)&lt;=K315,O313,IF(LEN(SUBSTITUTE(P313," ",""))=K315+1,LEFT(O313,K315),LEFT(O313,FIND("§",SUBSTITUTE(P313," ","§",LEN(P313)-LEN(SUBSTITUTE(P313," ",""))))-1))))</f>
        <v/>
      </c>
      <c r="O313" s="1143" t="str">
        <f t="shared" si="89"/>
        <v/>
      </c>
      <c r="P313" s="1143" t="str">
        <f>IF(OR(O313="",O313=0,O313="0"),"",LEFT(O313,K315+1))</f>
        <v/>
      </c>
      <c r="Q313" s="1143"/>
      <c r="R313" s="1186"/>
      <c r="S313" s="1147" t="str">
        <f>IF(LEN(TRIM(T313))&gt;0,MAX(S46:S312)+1,"")</f>
        <v/>
      </c>
      <c r="T313" s="1148"/>
      <c r="U313" s="1186"/>
      <c r="V313" s="1186"/>
      <c r="X313" s="742"/>
      <c r="Y313" s="742"/>
      <c r="Z313" s="742"/>
      <c r="AA313" s="742"/>
      <c r="AB313" s="742"/>
      <c r="AC313" s="742"/>
      <c r="AD313" s="742"/>
      <c r="AE313" s="742"/>
      <c r="AF313" s="742"/>
      <c r="AG313" s="787"/>
      <c r="AH313" s="787"/>
      <c r="AI313" s="70" t="str">
        <f>IF(ISBLANK(AJ313),"",LARGE(AI306:AI312,1)+1)</f>
        <v/>
      </c>
      <c r="AJ313" s="61"/>
      <c r="AK313" s="61"/>
      <c r="AL313" s="61"/>
      <c r="AM313" s="61"/>
      <c r="AN313" s="61"/>
      <c r="AO313" s="61"/>
      <c r="AP313" s="61"/>
      <c r="AQ313" s="61"/>
      <c r="AR313" s="61"/>
      <c r="AS313" s="210" t="s">
        <v>206</v>
      </c>
      <c r="AT313" s="211">
        <v>0.10416666666666667</v>
      </c>
      <c r="AU313" s="212">
        <v>170</v>
      </c>
      <c r="AV313" s="215" t="s">
        <v>209</v>
      </c>
      <c r="AW313" s="216"/>
      <c r="AX313" s="19"/>
      <c r="AY313" s="19"/>
      <c r="AZ313" s="1068">
        <v>285</v>
      </c>
      <c r="BA313" s="1069"/>
      <c r="BB313" s="1282" t="str">
        <f t="shared" si="77"/>
        <v/>
      </c>
      <c r="BC313" s="1283" t="str" cm="1">
        <f t="array" ref="BC313">IF(BJ313="","",IFERROR(_xlfn.TEXTJOIN(" • ",TRUE,_xlfn.UNIQUE(_xlfn._xlws.FILTER("⚠ "&amp;BQ29:BQ489,(BO29:BO489&lt;&gt;"")*ISNUMBER(SEARCH(" "&amp;BO29:BO489&amp;" "," "&amp;BJ313&amp;" "))))),""))</f>
        <v/>
      </c>
      <c r="BD313" s="1070" t="str">
        <f t="shared" si="84"/>
        <v/>
      </c>
      <c r="BE313" s="1070" t="str">
        <f t="shared" si="85"/>
        <v/>
      </c>
      <c r="BF313" s="1070" t="str">
        <f t="shared" si="86"/>
        <v/>
      </c>
      <c r="BG313" s="1070" t="str">
        <f t="shared" si="78"/>
        <v/>
      </c>
      <c r="BH313" s="1070" t="str">
        <f t="shared" si="79"/>
        <v/>
      </c>
      <c r="BI313" s="1070" t="str">
        <f t="shared" si="87"/>
        <v/>
      </c>
      <c r="BJ313" s="1070" t="str">
        <f t="shared" si="80"/>
        <v/>
      </c>
      <c r="BK313" s="1070" t="str">
        <f t="shared" si="88"/>
        <v/>
      </c>
      <c r="BL313" s="1070" t="str">
        <f t="shared" si="81"/>
        <v/>
      </c>
      <c r="BM313" s="1070" t="str">
        <f t="shared" si="82"/>
        <v/>
      </c>
      <c r="BN313" s="1071"/>
      <c r="BO313" s="1072" t="str">
        <f t="shared" si="83"/>
        <v/>
      </c>
      <c r="BP313" s="1073" t="s">
        <v>744</v>
      </c>
      <c r="BQ313" s="1074"/>
      <c r="CE313" s="9">
        <v>1</v>
      </c>
    </row>
    <row r="314" spans="10:83" ht="21" customHeight="1">
      <c r="J314" s="1838"/>
      <c r="K314" s="1151" t="str">
        <f>TRIM(SUBSTITUTE(SUBSTITUTE(SUBSTITUTE(SUBSTITUTE(SUBSTITUTE(SUBSTITUTE(SUBSTITUTE(SUBSTITUTE(SUBSTITUTE(CLEAN(IF(OR(LEFT(K313,1)="-",LEFT(K313,1)="="),MID(K313,2,99999),K313)),"—","-"),"–","-"),CHAR(160)," "),CHAR(9)," "),CHAR(13)," "),CHAR(10)," ")," "," ")," "," ")," "," "))</f>
        <v/>
      </c>
      <c r="L314" s="1143" t="str" cm="1">
        <f t="array" ref="L314">IF(ROW()=ROW(L313),K316,INDEX(M313:M326,ROW()-ROW(L313)))</f>
        <v/>
      </c>
      <c r="M314" s="1144" t="str">
        <f>IF(OR(L314="",K315="",K315&lt;=0,N314=""),"",TRIM(MID(L314,LEN(N314)+1+IF(MID(L314,LEN(N314)+1,1)=" ",1,0),99999)))</f>
        <v/>
      </c>
      <c r="N314" s="1143" t="str">
        <f>IF(OR(O314="",O314=0,O314="0"),"",IF(LEN(O314)&lt;=K315,O314,IF(LEN(SUBSTITUTE(P314," ",""))=K315+1,LEFT(O314,K315),LEFT(O314,FIND("§",SUBSTITUTE(P314," ","§",LEN(P314)-LEN(SUBSTITUTE(P314," ",""))))-1))))</f>
        <v/>
      </c>
      <c r="O314" s="1143" t="str">
        <f t="shared" si="89"/>
        <v/>
      </c>
      <c r="P314" s="1143" t="str">
        <f>IF(OR(O314="",O314=0,O314="0"),"",LEFT(O314,K315+1))</f>
        <v/>
      </c>
      <c r="Q314" s="1143"/>
      <c r="R314" s="1186"/>
      <c r="S314" s="1147" t="str">
        <f>IF(LEN(TRIM(T314))&gt;0,MAX(S46:S313)+1,"")</f>
        <v/>
      </c>
      <c r="T314" s="1148"/>
      <c r="U314" s="1186"/>
      <c r="V314" s="1186"/>
      <c r="X314" s="742"/>
      <c r="Y314" s="742"/>
      <c r="Z314" s="742"/>
      <c r="AA314" s="742"/>
      <c r="AB314" s="742"/>
      <c r="AC314" s="742"/>
      <c r="AD314" s="742"/>
      <c r="AE314" s="742"/>
      <c r="AF314" s="742"/>
      <c r="AG314" s="787"/>
      <c r="AH314" s="787"/>
      <c r="AI314" s="70" t="str">
        <f>IF(ISBLANK(AJ314),"",LARGE(AI306:AI313,1)+1)</f>
        <v/>
      </c>
      <c r="AJ314" s="61"/>
      <c r="AK314" s="61"/>
      <c r="AL314" s="61"/>
      <c r="AM314" s="61"/>
      <c r="AN314" s="61"/>
      <c r="AO314" s="61"/>
      <c r="AP314" s="61"/>
      <c r="AQ314" s="61"/>
      <c r="AR314" s="61"/>
      <c r="AS314" s="206" t="s">
        <v>199</v>
      </c>
      <c r="AT314" s="207"/>
      <c r="AU314" s="207" t="s">
        <v>204</v>
      </c>
      <c r="AV314" s="208" t="s">
        <v>210</v>
      </c>
      <c r="AW314" s="209"/>
      <c r="AX314" s="19"/>
      <c r="AY314" s="19"/>
      <c r="AZ314" s="1068">
        <v>286</v>
      </c>
      <c r="BA314" s="1069"/>
      <c r="BB314" s="1282" t="str">
        <f t="shared" si="77"/>
        <v/>
      </c>
      <c r="BC314" s="1283" t="str" cm="1">
        <f t="array" ref="BC314">IF(BJ314="","",IFERROR(_xlfn.TEXTJOIN(" • ",TRUE,_xlfn.UNIQUE(_xlfn._xlws.FILTER("⚠ "&amp;BQ29:BQ489,(BO29:BO489&lt;&gt;"")*ISNUMBER(SEARCH(" "&amp;BO29:BO489&amp;" "," "&amp;BJ314&amp;" "))))),""))</f>
        <v/>
      </c>
      <c r="BD314" s="1070" t="str">
        <f t="shared" si="84"/>
        <v/>
      </c>
      <c r="BE314" s="1070" t="str">
        <f t="shared" si="85"/>
        <v/>
      </c>
      <c r="BF314" s="1070" t="str">
        <f t="shared" si="86"/>
        <v/>
      </c>
      <c r="BG314" s="1070" t="str">
        <f t="shared" si="78"/>
        <v/>
      </c>
      <c r="BH314" s="1070" t="str">
        <f t="shared" si="79"/>
        <v/>
      </c>
      <c r="BI314" s="1070" t="str">
        <f t="shared" si="87"/>
        <v/>
      </c>
      <c r="BJ314" s="1070" t="str">
        <f t="shared" si="80"/>
        <v/>
      </c>
      <c r="BK314" s="1070" t="str">
        <f t="shared" si="88"/>
        <v/>
      </c>
      <c r="BL314" s="1070" t="str">
        <f t="shared" si="81"/>
        <v/>
      </c>
      <c r="BM314" s="1070" t="str">
        <f t="shared" si="82"/>
        <v/>
      </c>
      <c r="BN314" s="1071"/>
      <c r="BO314" s="1072" t="str">
        <f t="shared" si="83"/>
        <v/>
      </c>
      <c r="BP314" s="1073" t="s">
        <v>744</v>
      </c>
      <c r="BQ314" s="1074"/>
      <c r="CE314" s="9">
        <v>1</v>
      </c>
    </row>
    <row r="315" spans="10:83" ht="21" customHeight="1">
      <c r="J315" s="1838"/>
      <c r="K315" s="1152">
        <f>K44</f>
        <v>120</v>
      </c>
      <c r="L315" s="1143" t="str" cm="1">
        <f t="array" ref="L315">IF(ROW()=ROW(L313),K316,INDEX(M313:M326,ROW()-ROW(L313)))</f>
        <v/>
      </c>
      <c r="M315" s="1144" t="str">
        <f>IF(OR(L315="",K315="",K315&lt;=0,N315=""),"",TRIM(MID(L315,LEN(N315)+1+IF(MID(L315,LEN(N315)+1,1)=" ",1,0),99999)))</f>
        <v/>
      </c>
      <c r="N315" s="1143" t="str">
        <f>IF(OR(O315="",O315=0,O315="0"),"",IF(LEN(O315)&lt;=K315,O315,IF(LEN(SUBSTITUTE(P315," ",""))=K315+1,LEFT(O315,K315),LEFT(O315,FIND("§",SUBSTITUTE(P315," ","§",LEN(P315)-LEN(SUBSTITUTE(P315," ",""))))-1))))</f>
        <v/>
      </c>
      <c r="O315" s="1143" t="str">
        <f t="shared" si="89"/>
        <v/>
      </c>
      <c r="P315" s="1143" t="str">
        <f>IF(OR(O315="",O315=0,O315="0"),"",LEFT(O315,K315+1))</f>
        <v/>
      </c>
      <c r="Q315" s="1143"/>
      <c r="R315" s="1186"/>
      <c r="S315" s="1147" t="str">
        <f>IF(LEN(TRIM(T315))&gt;0,MAX(S46:S314)+1,"")</f>
        <v/>
      </c>
      <c r="T315" s="1148"/>
      <c r="U315" s="1186"/>
      <c r="V315" s="1186"/>
      <c r="X315" s="742"/>
      <c r="Y315" s="742"/>
      <c r="Z315" s="742"/>
      <c r="AA315" s="742"/>
      <c r="AB315" s="742"/>
      <c r="AC315" s="742"/>
      <c r="AD315" s="742"/>
      <c r="AE315" s="742"/>
      <c r="AF315" s="742"/>
      <c r="AG315" s="787"/>
      <c r="AH315" s="787"/>
      <c r="AI315" s="70" t="str">
        <f>IF(ISBLANK(AJ315),"",LARGE(AI306:AI314,1)+1)</f>
        <v/>
      </c>
      <c r="AJ315" s="61"/>
      <c r="AK315" s="61"/>
      <c r="AL315" s="61"/>
      <c r="AM315" s="61"/>
      <c r="AN315" s="61"/>
      <c r="AO315" s="61"/>
      <c r="AP315" s="61"/>
      <c r="AQ315" s="61"/>
      <c r="AR315" s="61"/>
      <c r="AS315" s="210" t="s">
        <v>206</v>
      </c>
      <c r="AT315" s="211">
        <v>4.8611111111111112E-3</v>
      </c>
      <c r="AU315" s="212">
        <v>100</v>
      </c>
      <c r="AV315" s="213"/>
      <c r="AW315" s="214"/>
      <c r="AX315" s="19"/>
      <c r="AY315" s="19"/>
      <c r="AZ315" s="1068">
        <v>287</v>
      </c>
      <c r="BA315" s="1069"/>
      <c r="BB315" s="1282" t="str">
        <f t="shared" si="77"/>
        <v/>
      </c>
      <c r="BC315" s="1283" t="str" cm="1">
        <f t="array" ref="BC315">IF(BJ315="","",IFERROR(_xlfn.TEXTJOIN(" • ",TRUE,_xlfn.UNIQUE(_xlfn._xlws.FILTER("⚠ "&amp;BQ29:BQ489,(BO29:BO489&lt;&gt;"")*ISNUMBER(SEARCH(" "&amp;BO29:BO489&amp;" "," "&amp;BJ315&amp;" "))))),""))</f>
        <v/>
      </c>
      <c r="BD315" s="1070" t="str">
        <f t="shared" si="84"/>
        <v/>
      </c>
      <c r="BE315" s="1070" t="str">
        <f t="shared" si="85"/>
        <v/>
      </c>
      <c r="BF315" s="1070" t="str">
        <f t="shared" si="86"/>
        <v/>
      </c>
      <c r="BG315" s="1070" t="str">
        <f t="shared" si="78"/>
        <v/>
      </c>
      <c r="BH315" s="1070" t="str">
        <f t="shared" si="79"/>
        <v/>
      </c>
      <c r="BI315" s="1070" t="str">
        <f t="shared" si="87"/>
        <v/>
      </c>
      <c r="BJ315" s="1070" t="str">
        <f t="shared" si="80"/>
        <v/>
      </c>
      <c r="BK315" s="1070" t="str">
        <f t="shared" si="88"/>
        <v/>
      </c>
      <c r="BL315" s="1070" t="str">
        <f t="shared" si="81"/>
        <v/>
      </c>
      <c r="BM315" s="1070" t="str">
        <f t="shared" si="82"/>
        <v/>
      </c>
      <c r="BN315" s="1071"/>
      <c r="BO315" s="1072" t="str">
        <f t="shared" si="83"/>
        <v/>
      </c>
      <c r="BP315" s="1073" t="s">
        <v>744</v>
      </c>
      <c r="BQ315" s="1074"/>
      <c r="CE315" s="9">
        <v>1</v>
      </c>
    </row>
    <row r="316" spans="10:83" ht="21" customHeight="1">
      <c r="J316" s="1838"/>
      <c r="K316" s="1151" t="str">
        <f>IF(UPPER(TRIM(K45))="X",K320,K314)</f>
        <v/>
      </c>
      <c r="L316" s="1143" t="str" cm="1">
        <f t="array" ref="L316">IF(ROW()=ROW(L313),K316,INDEX(M313:M326,ROW()-ROW(L313)))</f>
        <v/>
      </c>
      <c r="M316" s="1144" t="str">
        <f>IF(OR(L316="",K315="",K315&lt;=0,N316=""),"",TRIM(MID(L316,LEN(N316)+1+IF(MID(L316,LEN(N316)+1,1)=" ",1,0),99999)))</f>
        <v/>
      </c>
      <c r="N316" s="1143" t="str">
        <f>IF(OR(O316="",O316=0,O316="0"),"",IF(LEN(O316)&lt;=K315,O316,IF(LEN(SUBSTITUTE(P316," ",""))=K315+1,LEFT(O316,K315),LEFT(O316,FIND("§",SUBSTITUTE(P316," ","§",LEN(P316)-LEN(SUBSTITUTE(P316," ",""))))-1))))</f>
        <v/>
      </c>
      <c r="O316" s="1143" t="str">
        <f t="shared" si="89"/>
        <v/>
      </c>
      <c r="P316" s="1143" t="str">
        <f>IF(OR(O316="",O316=0,O316="0"),"",LEFT(O316,K315+1))</f>
        <v/>
      </c>
      <c r="Q316" s="1143"/>
      <c r="R316" s="1186"/>
      <c r="S316" s="1147" t="str">
        <f>IF(LEN(TRIM(T316))&gt;0,MAX(S46:S315)+1,"")</f>
        <v/>
      </c>
      <c r="T316" s="1148"/>
      <c r="U316" s="1186"/>
      <c r="V316" s="1186"/>
      <c r="X316" s="742"/>
      <c r="Y316" s="742"/>
      <c r="Z316" s="742"/>
      <c r="AA316" s="742"/>
      <c r="AB316" s="742"/>
      <c r="AC316" s="742"/>
      <c r="AD316" s="742"/>
      <c r="AE316" s="742"/>
      <c r="AF316" s="742"/>
      <c r="AG316" s="787"/>
      <c r="AH316" s="787"/>
      <c r="AI316" s="70" t="str">
        <f>IF(ISBLANK(AJ316),"",LARGE(AI306:AI315,1)+1)</f>
        <v/>
      </c>
      <c r="AJ316" s="61"/>
      <c r="AK316" s="61"/>
      <c r="AL316" s="61"/>
      <c r="AM316" s="61"/>
      <c r="AN316" s="61"/>
      <c r="AO316" s="61"/>
      <c r="AP316" s="61"/>
      <c r="AQ316" s="61"/>
      <c r="AR316" s="61"/>
      <c r="AS316" s="206" t="s">
        <v>199</v>
      </c>
      <c r="AT316" s="207"/>
      <c r="AU316" s="207" t="s">
        <v>204</v>
      </c>
      <c r="AV316" s="208" t="s">
        <v>211</v>
      </c>
      <c r="AW316" s="209"/>
      <c r="AX316" s="19"/>
      <c r="AY316" s="19"/>
      <c r="AZ316" s="1068">
        <v>288</v>
      </c>
      <c r="BA316" s="1069"/>
      <c r="BB316" s="1282" t="str">
        <f t="shared" si="77"/>
        <v/>
      </c>
      <c r="BC316" s="1283" t="str" cm="1">
        <f t="array" ref="BC316">IF(BJ316="","",IFERROR(_xlfn.TEXTJOIN(" • ",TRUE,_xlfn.UNIQUE(_xlfn._xlws.FILTER("⚠ "&amp;BQ29:BQ489,(BO29:BO489&lt;&gt;"")*ISNUMBER(SEARCH(" "&amp;BO29:BO489&amp;" "," "&amp;BJ316&amp;" "))))),""))</f>
        <v/>
      </c>
      <c r="BD316" s="1070" t="str">
        <f t="shared" si="84"/>
        <v/>
      </c>
      <c r="BE316" s="1070" t="str">
        <f t="shared" si="85"/>
        <v/>
      </c>
      <c r="BF316" s="1070" t="str">
        <f t="shared" si="86"/>
        <v/>
      </c>
      <c r="BG316" s="1070" t="str">
        <f t="shared" si="78"/>
        <v/>
      </c>
      <c r="BH316" s="1070" t="str">
        <f t="shared" si="79"/>
        <v/>
      </c>
      <c r="BI316" s="1070" t="str">
        <f t="shared" si="87"/>
        <v/>
      </c>
      <c r="BJ316" s="1070" t="str">
        <f t="shared" si="80"/>
        <v/>
      </c>
      <c r="BK316" s="1070" t="str">
        <f t="shared" si="88"/>
        <v/>
      </c>
      <c r="BL316" s="1070" t="str">
        <f t="shared" si="81"/>
        <v/>
      </c>
      <c r="BM316" s="1070" t="str">
        <f t="shared" si="82"/>
        <v/>
      </c>
      <c r="BN316" s="1071"/>
      <c r="BO316" s="1072" t="str">
        <f t="shared" si="83"/>
        <v/>
      </c>
      <c r="BP316" s="1073" t="s">
        <v>744</v>
      </c>
      <c r="BQ316" s="1074"/>
      <c r="CE316" s="9">
        <v>1</v>
      </c>
    </row>
    <row r="317" spans="10:83" ht="21" customHeight="1">
      <c r="J317" s="1838"/>
      <c r="K317" s="1155" t="str">
        <f>TRIM(SUBSTITUTE(SUBSTITUTE(SUBSTITUTE(SUBSTITUTE(SUBSTITUTE(SUBSTITUTE(SUBSTITUTE(SUBSTITUTE(SUBSTITUTE(SUBSTITUTE(K314,","," "),";"," "),":"," "),"!"," "),"?"," "),"…"," "),"»"," "),"«"," "),"/"," "),"."," "))</f>
        <v/>
      </c>
      <c r="L317" s="1143" t="str" cm="1">
        <f t="array" ref="L317">IF(ROW()=ROW(L313),K316,INDEX(M313:M326,ROW()-ROW(L313)))</f>
        <v/>
      </c>
      <c r="M317" s="1144" t="str">
        <f>IF(OR(L317="",K315="",K315&lt;=0,N317=""),"",TRIM(MID(L317,LEN(N317)+1+IF(MID(L317,LEN(N317)+1,1)=" ",1,0),99999)))</f>
        <v/>
      </c>
      <c r="N317" s="1143" t="str">
        <f>IF(OR(O317="",O317=0,O317="0"),"",IF(LEN(O317)&lt;=K315,O317,IF(LEN(SUBSTITUTE(P317," ",""))=K315+1,LEFT(O317,K315),LEFT(O317,FIND("§",SUBSTITUTE(P317," ","§",LEN(P317)-LEN(SUBSTITUTE(P317," ",""))))-1))))</f>
        <v/>
      </c>
      <c r="O317" s="1143" t="str">
        <f t="shared" si="89"/>
        <v/>
      </c>
      <c r="P317" s="1143" t="str">
        <f>IF(OR(O317="",O317=0,O317="0"),"",LEFT(O317,K315+1))</f>
        <v/>
      </c>
      <c r="Q317" s="1143"/>
      <c r="R317" s="1186"/>
      <c r="S317" s="1147" t="str">
        <f>IF(LEN(TRIM(T317))&gt;0,MAX(S46:S316)+1,"")</f>
        <v/>
      </c>
      <c r="T317" s="1148"/>
      <c r="U317" s="1186"/>
      <c r="V317" s="1186"/>
      <c r="X317" s="742"/>
      <c r="Y317" s="742"/>
      <c r="Z317" s="742"/>
      <c r="AA317" s="742"/>
      <c r="AB317" s="742"/>
      <c r="AC317" s="742"/>
      <c r="AD317" s="742"/>
      <c r="AE317" s="742"/>
      <c r="AF317" s="742"/>
      <c r="AG317" s="787"/>
      <c r="AH317" s="787"/>
      <c r="AI317" s="70" t="str">
        <f>IF(ISBLANK(AJ317),"",LARGE(AI306:AI316,1)+1)</f>
        <v/>
      </c>
      <c r="AJ317" s="61"/>
      <c r="AK317" s="61"/>
      <c r="AL317" s="61"/>
      <c r="AM317" s="61"/>
      <c r="AN317" s="61"/>
      <c r="AO317" s="61"/>
      <c r="AP317" s="61"/>
      <c r="AQ317" s="61"/>
      <c r="AR317" s="61"/>
      <c r="AS317" s="201" t="s">
        <v>206</v>
      </c>
      <c r="AT317" s="202">
        <v>4.8611111111111112E-3</v>
      </c>
      <c r="AU317" s="203">
        <v>110</v>
      </c>
      <c r="AV317" s="204"/>
      <c r="AW317" s="205"/>
      <c r="AX317" s="19"/>
      <c r="AY317" s="19"/>
      <c r="AZ317" s="1068">
        <v>289</v>
      </c>
      <c r="BA317" s="1069"/>
      <c r="BB317" s="1282" t="str">
        <f t="shared" si="77"/>
        <v/>
      </c>
      <c r="BC317" s="1283" t="str" cm="1">
        <f t="array" ref="BC317">IF(BJ317="","",IFERROR(_xlfn.TEXTJOIN(" • ",TRUE,_xlfn.UNIQUE(_xlfn._xlws.FILTER("⚠ "&amp;BQ29:BQ489,(BO29:BO489&lt;&gt;"")*ISNUMBER(SEARCH(" "&amp;BO29:BO489&amp;" "," "&amp;BJ317&amp;" "))))),""))</f>
        <v/>
      </c>
      <c r="BD317" s="1070" t="str">
        <f t="shared" si="84"/>
        <v/>
      </c>
      <c r="BE317" s="1070" t="str">
        <f t="shared" si="85"/>
        <v/>
      </c>
      <c r="BF317" s="1070" t="str">
        <f t="shared" si="86"/>
        <v/>
      </c>
      <c r="BG317" s="1070" t="str">
        <f t="shared" si="78"/>
        <v/>
      </c>
      <c r="BH317" s="1070" t="str">
        <f t="shared" si="79"/>
        <v/>
      </c>
      <c r="BI317" s="1070" t="str">
        <f t="shared" si="87"/>
        <v/>
      </c>
      <c r="BJ317" s="1070" t="str">
        <f t="shared" si="80"/>
        <v/>
      </c>
      <c r="BK317" s="1070" t="str">
        <f t="shared" si="88"/>
        <v/>
      </c>
      <c r="BL317" s="1070" t="str">
        <f t="shared" si="81"/>
        <v/>
      </c>
      <c r="BM317" s="1070" t="str">
        <f t="shared" si="82"/>
        <v/>
      </c>
      <c r="BN317" s="1071"/>
      <c r="BO317" s="1072" t="str">
        <f t="shared" si="83"/>
        <v/>
      </c>
      <c r="BP317" s="1073" t="s">
        <v>744</v>
      </c>
      <c r="BQ317" s="1074"/>
      <c r="CE317" s="9">
        <v>1</v>
      </c>
    </row>
    <row r="318" spans="10:83" ht="21" customHeight="1">
      <c r="J318" s="1838"/>
      <c r="K318" s="1143" t="str">
        <f>TRIM(SUBSTITUTE(SUBSTITUTE(SUBSTITUTE(SUBSTITUTE(SUBSTITUTE(SUBSTITUTE(SUBSTITUTE(SUBSTITUTE(K317,"("," "),")"," "),CHAR(34)," "),"-"," "),"_"," "),"&lt;"," "),"&gt;"," "),"="," "))</f>
        <v/>
      </c>
      <c r="L318" s="1143" t="str" cm="1">
        <f t="array" ref="L318">IF(ROW()=ROW(L313),K316,INDEX(M313:M326,ROW()-ROW(L313)))</f>
        <v/>
      </c>
      <c r="M318" s="1144" t="str">
        <f>IF(OR(L318="",K315="",K315&lt;=0,N318=""),"",TRIM(MID(L318,LEN(N318)+1+IF(MID(L318,LEN(N318)+1,1)=" ",1,0),99999)))</f>
        <v/>
      </c>
      <c r="N318" s="1143" t="str">
        <f>IF(OR(O318="",O318=0,O318="0"),"",IF(LEN(O318)&lt;=K315,O318,IF(LEN(SUBSTITUTE(P318," ",""))=K315+1,LEFT(O318,K315),LEFT(O318,FIND("§",SUBSTITUTE(P318," ","§",LEN(P318)-LEN(SUBSTITUTE(P318," ",""))))-1))))</f>
        <v/>
      </c>
      <c r="O318" s="1143" t="str">
        <f t="shared" si="89"/>
        <v/>
      </c>
      <c r="P318" s="1143" t="str">
        <f>IF(OR(O318="",O318=0,O318="0"),"",LEFT(O318,K315+1))</f>
        <v/>
      </c>
      <c r="Q318" s="1143"/>
      <c r="R318" s="1186"/>
      <c r="S318" s="1147" t="str">
        <f>IF(LEN(TRIM(T318))&gt;0,MAX(S46:S317)+1,"")</f>
        <v/>
      </c>
      <c r="T318" s="1148"/>
      <c r="U318" s="1186"/>
      <c r="V318" s="1186"/>
      <c r="X318" s="742"/>
      <c r="Y318" s="742"/>
      <c r="Z318" s="742"/>
      <c r="AA318" s="742"/>
      <c r="AB318" s="742"/>
      <c r="AC318" s="742"/>
      <c r="AD318" s="742"/>
      <c r="AE318" s="742"/>
      <c r="AF318" s="742"/>
      <c r="AG318" s="787"/>
      <c r="AH318" s="787"/>
      <c r="AI318" s="70" t="str">
        <f>IF(ISBLANK(AJ318),"",LARGE(AI306:AI317,1)+1)</f>
        <v/>
      </c>
      <c r="AJ318" s="61"/>
      <c r="AK318" s="61"/>
      <c r="AL318" s="61"/>
      <c r="AM318" s="61"/>
      <c r="AN318" s="61"/>
      <c r="AO318" s="61"/>
      <c r="AP318" s="61"/>
      <c r="AQ318" s="61"/>
      <c r="AR318" s="61"/>
      <c r="AS318" s="206" t="s">
        <v>199</v>
      </c>
      <c r="AT318" s="207"/>
      <c r="AU318" s="207" t="s">
        <v>204</v>
      </c>
      <c r="AV318" s="208" t="s">
        <v>211</v>
      </c>
      <c r="AW318" s="209"/>
      <c r="AX318" s="19"/>
      <c r="AY318" s="19"/>
      <c r="AZ318" s="1068">
        <v>290</v>
      </c>
      <c r="BA318" s="1069"/>
      <c r="BB318" s="1282" t="str">
        <f t="shared" si="77"/>
        <v/>
      </c>
      <c r="BC318" s="1283" t="str" cm="1">
        <f t="array" ref="BC318">IF(BJ318="","",IFERROR(_xlfn.TEXTJOIN(" • ",TRUE,_xlfn.UNIQUE(_xlfn._xlws.FILTER("⚠ "&amp;BQ29:BQ489,(BO29:BO489&lt;&gt;"")*ISNUMBER(SEARCH(" "&amp;BO29:BO489&amp;" "," "&amp;BJ318&amp;" "))))),""))</f>
        <v/>
      </c>
      <c r="BD318" s="1070" t="str">
        <f t="shared" si="84"/>
        <v/>
      </c>
      <c r="BE318" s="1070" t="str">
        <f t="shared" si="85"/>
        <v/>
      </c>
      <c r="BF318" s="1070" t="str">
        <f t="shared" si="86"/>
        <v/>
      </c>
      <c r="BG318" s="1070" t="str">
        <f t="shared" si="78"/>
        <v/>
      </c>
      <c r="BH318" s="1070" t="str">
        <f t="shared" si="79"/>
        <v/>
      </c>
      <c r="BI318" s="1070" t="str">
        <f t="shared" si="87"/>
        <v/>
      </c>
      <c r="BJ318" s="1070" t="str">
        <f t="shared" si="80"/>
        <v/>
      </c>
      <c r="BK318" s="1070" t="str">
        <f t="shared" si="88"/>
        <v/>
      </c>
      <c r="BL318" s="1070" t="str">
        <f t="shared" si="81"/>
        <v/>
      </c>
      <c r="BM318" s="1070" t="str">
        <f t="shared" si="82"/>
        <v/>
      </c>
      <c r="BN318" s="1071"/>
      <c r="BO318" s="1072" t="str">
        <f t="shared" si="83"/>
        <v/>
      </c>
      <c r="BP318" s="1073" t="s">
        <v>744</v>
      </c>
      <c r="BQ318" s="1074"/>
      <c r="CE318" s="9">
        <v>1</v>
      </c>
    </row>
    <row r="319" spans="10:83" ht="21" customHeight="1">
      <c r="J319" s="1838"/>
      <c r="K319" s="1151" t="str">
        <f>TRIM(SUBSTITUTE(SUBSTITUTE(SUBSTITUTE(SUBSTITUTE(K318,"►"," "),"▼"," "),"▲"," "),"◄"," "))</f>
        <v/>
      </c>
      <c r="L319" s="1143" t="str" cm="1">
        <f t="array" ref="L319">IF(ROW()=ROW(L313),K316,INDEX(M313:M326,ROW()-ROW(L313)))</f>
        <v/>
      </c>
      <c r="M319" s="1144" t="str">
        <f>IF(OR(L319="",K315="",K315&lt;=0,N319=""),"",TRIM(MID(L319,LEN(N319)+1+IF(MID(L319,LEN(N319)+1,1)=" ",1,0),99999)))</f>
        <v/>
      </c>
      <c r="N319" s="1143" t="str">
        <f>IF(OR(O319="",O319=0,O319="0"),"",IF(LEN(O319)&lt;=K315,O319,IF(LEN(SUBSTITUTE(P319," ",""))=K315+1,LEFT(O319,K315),LEFT(O319,FIND("§",SUBSTITUTE(P319," ","§",LEN(P319)-LEN(SUBSTITUTE(P319," ",""))))-1))))</f>
        <v/>
      </c>
      <c r="O319" s="1143" t="str">
        <f t="shared" si="89"/>
        <v/>
      </c>
      <c r="P319" s="1143" t="str">
        <f>IF(OR(O319="",O319=0,O319="0"),"",LEFT(O319,K315+1))</f>
        <v/>
      </c>
      <c r="Q319" s="1143"/>
      <c r="R319" s="1186"/>
      <c r="S319" s="1147" t="str">
        <f>IF(LEN(TRIM(T319))&gt;0,MAX(S46:S318)+1,"")</f>
        <v/>
      </c>
      <c r="T319" s="1148"/>
      <c r="U319" s="1186"/>
      <c r="V319" s="1186"/>
      <c r="X319" s="742"/>
      <c r="Y319" s="742"/>
      <c r="Z319" s="742"/>
      <c r="AA319" s="742"/>
      <c r="AB319" s="742"/>
      <c r="AC319" s="742"/>
      <c r="AD319" s="742"/>
      <c r="AE319" s="742"/>
      <c r="AF319" s="742"/>
      <c r="AG319" s="787"/>
      <c r="AH319" s="787"/>
      <c r="AI319" s="70" t="str">
        <f>IF(ISBLANK(AJ319),"",LARGE(AI306:AI318,1)+1)</f>
        <v/>
      </c>
      <c r="AJ319" s="61"/>
      <c r="AK319" s="61"/>
      <c r="AL319" s="61"/>
      <c r="AM319" s="61"/>
      <c r="AN319" s="61"/>
      <c r="AO319" s="61"/>
      <c r="AP319" s="61"/>
      <c r="AQ319" s="61"/>
      <c r="AR319" s="61"/>
      <c r="AS319" s="201" t="s">
        <v>206</v>
      </c>
      <c r="AT319" s="202">
        <v>4.8611111111111112E-3</v>
      </c>
      <c r="AU319" s="203">
        <v>110</v>
      </c>
      <c r="AV319" s="204"/>
      <c r="AW319" s="205"/>
      <c r="AX319" s="19"/>
      <c r="AY319" s="19"/>
      <c r="AZ319" s="1068">
        <v>291</v>
      </c>
      <c r="BA319" s="1069"/>
      <c r="BB319" s="1282" t="str">
        <f t="shared" si="77"/>
        <v/>
      </c>
      <c r="BC319" s="1283" t="str" cm="1">
        <f t="array" ref="BC319">IF(BJ319="","",IFERROR(_xlfn.TEXTJOIN(" • ",TRUE,_xlfn.UNIQUE(_xlfn._xlws.FILTER("⚠ "&amp;BQ29:BQ489,(BO29:BO489&lt;&gt;"")*ISNUMBER(SEARCH(" "&amp;BO29:BO489&amp;" "," "&amp;BJ319&amp;" "))))),""))</f>
        <v/>
      </c>
      <c r="BD319" s="1070" t="str">
        <f t="shared" si="84"/>
        <v/>
      </c>
      <c r="BE319" s="1070" t="str">
        <f t="shared" si="85"/>
        <v/>
      </c>
      <c r="BF319" s="1070" t="str">
        <f t="shared" si="86"/>
        <v/>
      </c>
      <c r="BG319" s="1070" t="str">
        <f t="shared" si="78"/>
        <v/>
      </c>
      <c r="BH319" s="1070" t="str">
        <f t="shared" si="79"/>
        <v/>
      </c>
      <c r="BI319" s="1070" t="str">
        <f t="shared" si="87"/>
        <v/>
      </c>
      <c r="BJ319" s="1070" t="str">
        <f t="shared" si="80"/>
        <v/>
      </c>
      <c r="BK319" s="1070" t="str">
        <f t="shared" si="88"/>
        <v/>
      </c>
      <c r="BL319" s="1070" t="str">
        <f t="shared" si="81"/>
        <v/>
      </c>
      <c r="BM319" s="1070" t="str">
        <f t="shared" si="82"/>
        <v/>
      </c>
      <c r="BN319" s="1071"/>
      <c r="BO319" s="1072" t="str">
        <f t="shared" si="83"/>
        <v/>
      </c>
      <c r="BP319" s="1073" t="s">
        <v>744</v>
      </c>
      <c r="BQ319" s="1074"/>
      <c r="CE319" s="9">
        <v>1</v>
      </c>
    </row>
    <row r="320" spans="10:83" ht="21" customHeight="1">
      <c r="J320" s="1838"/>
      <c r="K320" s="1151" t="str">
        <f>TRIM(SUBSTITUTE(SUBSTITUTE(K319,"“"," "),"”"," "))</f>
        <v/>
      </c>
      <c r="L320" s="1143" t="str" cm="1">
        <f t="array" ref="L320">IF(ROW()=ROW(L313),K316,INDEX(M313:M326,ROW()-ROW(L313)))</f>
        <v/>
      </c>
      <c r="M320" s="1144" t="str">
        <f>IF(OR(L320="",K315="",K315&lt;=0,N320=""),"",TRIM(MID(L320,LEN(N320)+1+IF(MID(L320,LEN(N320)+1,1)=" ",1,0),99999)))</f>
        <v/>
      </c>
      <c r="N320" s="1143" t="str">
        <f>IF(OR(O320="",O320=0,O320="0"),"",IF(LEN(O320)&lt;=K315,O320,IF(LEN(SUBSTITUTE(P320," ",""))=K315+1,LEFT(O320,K315),LEFT(O320,FIND("§",SUBSTITUTE(P320," ","§",LEN(P320)-LEN(SUBSTITUTE(P320," ",""))))-1))))</f>
        <v/>
      </c>
      <c r="O320" s="1143" t="str">
        <f t="shared" si="89"/>
        <v/>
      </c>
      <c r="P320" s="1143" t="str">
        <f>IF(OR(O320="",O320=0,O320="0"),"",LEFT(O320,K315+1))</f>
        <v/>
      </c>
      <c r="Q320" s="1143"/>
      <c r="R320" s="1186"/>
      <c r="S320" s="1147" t="str">
        <f>IF(LEN(TRIM(T320))&gt;0,MAX(S46:S319)+1,"")</f>
        <v/>
      </c>
      <c r="T320" s="1148"/>
      <c r="U320" s="1186"/>
      <c r="V320" s="1186"/>
      <c r="X320" s="742"/>
      <c r="Y320" s="742"/>
      <c r="Z320" s="742"/>
      <c r="AA320" s="742"/>
      <c r="AB320" s="742"/>
      <c r="AC320" s="742"/>
      <c r="AD320" s="742"/>
      <c r="AE320" s="742"/>
      <c r="AF320" s="742"/>
      <c r="AG320" s="787"/>
      <c r="AH320" s="787"/>
      <c r="AI320" s="70" t="str">
        <f>IF(ISBLANK(AJ320),"",LARGE(AI306:AI319,1)+1)</f>
        <v/>
      </c>
      <c r="AJ320" s="61"/>
      <c r="AK320" s="61"/>
      <c r="AL320" s="61"/>
      <c r="AM320" s="61"/>
      <c r="AN320" s="61"/>
      <c r="AO320" s="61"/>
      <c r="AP320" s="61"/>
      <c r="AQ320" s="61"/>
      <c r="AR320" s="61"/>
      <c r="AS320" s="206" t="s">
        <v>199</v>
      </c>
      <c r="AT320" s="207"/>
      <c r="AU320" s="207" t="s">
        <v>204</v>
      </c>
      <c r="AV320" s="208" t="s">
        <v>211</v>
      </c>
      <c r="AW320" s="209"/>
      <c r="AX320" s="19"/>
      <c r="AY320" s="19"/>
      <c r="AZ320" s="1068">
        <v>292</v>
      </c>
      <c r="BA320" s="1069"/>
      <c r="BB320" s="1282" t="str">
        <f t="shared" si="77"/>
        <v/>
      </c>
      <c r="BC320" s="1283" t="str" cm="1">
        <f t="array" ref="BC320">IF(BJ320="","",IFERROR(_xlfn.TEXTJOIN(" • ",TRUE,_xlfn.UNIQUE(_xlfn._xlws.FILTER("⚠ "&amp;BQ29:BQ489,(BO29:BO489&lt;&gt;"")*ISNUMBER(SEARCH(" "&amp;BO29:BO489&amp;" "," "&amp;BJ320&amp;" "))))),""))</f>
        <v/>
      </c>
      <c r="BD320" s="1070" t="str">
        <f t="shared" si="84"/>
        <v/>
      </c>
      <c r="BE320" s="1070" t="str">
        <f t="shared" si="85"/>
        <v/>
      </c>
      <c r="BF320" s="1070" t="str">
        <f t="shared" si="86"/>
        <v/>
      </c>
      <c r="BG320" s="1070" t="str">
        <f t="shared" si="78"/>
        <v/>
      </c>
      <c r="BH320" s="1070" t="str">
        <f t="shared" si="79"/>
        <v/>
      </c>
      <c r="BI320" s="1070" t="str">
        <f t="shared" si="87"/>
        <v/>
      </c>
      <c r="BJ320" s="1070" t="str">
        <f t="shared" si="80"/>
        <v/>
      </c>
      <c r="BK320" s="1070" t="str">
        <f t="shared" si="88"/>
        <v/>
      </c>
      <c r="BL320" s="1070" t="str">
        <f t="shared" si="81"/>
        <v/>
      </c>
      <c r="BM320" s="1070" t="str">
        <f t="shared" si="82"/>
        <v/>
      </c>
      <c r="BN320" s="1071"/>
      <c r="BO320" s="1072" t="str">
        <f t="shared" si="83"/>
        <v/>
      </c>
      <c r="BP320" s="1073" t="s">
        <v>744</v>
      </c>
      <c r="BQ320" s="1074"/>
      <c r="CE320" s="9">
        <v>1</v>
      </c>
    </row>
    <row r="321" spans="10:83" ht="21" customHeight="1">
      <c r="J321" s="1838"/>
      <c r="K321" s="1151"/>
      <c r="L321" s="1143" t="str" cm="1">
        <f t="array" ref="L321">IF(ROW()=ROW(L313),K316,INDEX(M313:M326,ROW()-ROW(L313)))</f>
        <v/>
      </c>
      <c r="M321" s="1144" t="str">
        <f>IF(OR(L321="",K315="",K315&lt;=0,N321=""),"",TRIM(MID(L321,LEN(N321)+1+IF(MID(L321,LEN(N321)+1,1)=" ",1,0),99999)))</f>
        <v/>
      </c>
      <c r="N321" s="1143" t="str">
        <f>IF(OR(O321="",O321=0,O321="0"),"",IF(LEN(O321)&lt;=K315,O321,IF(LEN(SUBSTITUTE(P321," ",""))=K315+1,LEFT(O321,K315),LEFT(O321,FIND("§",SUBSTITUTE(P321," ","§",LEN(P321)-LEN(SUBSTITUTE(P321," ",""))))-1))))</f>
        <v/>
      </c>
      <c r="O321" s="1143" t="str">
        <f t="shared" si="89"/>
        <v/>
      </c>
      <c r="P321" s="1143" t="str">
        <f>IF(OR(O321="",O321=0,O321="0"),"",LEFT(O321,K315+1))</f>
        <v/>
      </c>
      <c r="Q321" s="1143"/>
      <c r="R321" s="1186"/>
      <c r="S321" s="1147" t="str">
        <f>IF(LEN(TRIM(T321))&gt;0,MAX(S46:S320)+1,"")</f>
        <v/>
      </c>
      <c r="T321" s="1148"/>
      <c r="U321" s="1186"/>
      <c r="V321" s="1186"/>
      <c r="X321" s="742"/>
      <c r="Y321" s="742"/>
      <c r="Z321" s="742"/>
      <c r="AA321" s="742"/>
      <c r="AB321" s="742"/>
      <c r="AC321" s="742"/>
      <c r="AD321" s="742"/>
      <c r="AE321" s="742"/>
      <c r="AF321" s="742"/>
      <c r="AG321" s="787"/>
      <c r="AH321" s="787"/>
      <c r="AI321" s="70" t="str">
        <f>IF(ISBLANK(AJ321),"",LARGE(AI306:AI320,1)+1)</f>
        <v/>
      </c>
      <c r="AJ321" s="61"/>
      <c r="AK321" s="61"/>
      <c r="AL321" s="61"/>
      <c r="AM321" s="61"/>
      <c r="AN321" s="61"/>
      <c r="AO321" s="61"/>
      <c r="AP321" s="61"/>
      <c r="AQ321" s="61"/>
      <c r="AR321" s="61"/>
      <c r="AS321" s="210" t="s">
        <v>206</v>
      </c>
      <c r="AT321" s="211">
        <v>4.8611111111111112E-3</v>
      </c>
      <c r="AU321" s="212">
        <v>110</v>
      </c>
      <c r="AV321" s="213"/>
      <c r="AW321" s="214"/>
      <c r="AX321" s="19"/>
      <c r="AY321" s="19"/>
      <c r="AZ321" s="1068">
        <v>293</v>
      </c>
      <c r="BA321" s="1069"/>
      <c r="BB321" s="1282" t="str">
        <f t="shared" si="77"/>
        <v/>
      </c>
      <c r="BC321" s="1283" t="str" cm="1">
        <f t="array" ref="BC321">IF(BJ321="","",IFERROR(_xlfn.TEXTJOIN(" • ",TRUE,_xlfn.UNIQUE(_xlfn._xlws.FILTER("⚠ "&amp;BQ29:BQ489,(BO29:BO489&lt;&gt;"")*ISNUMBER(SEARCH(" "&amp;BO29:BO489&amp;" "," "&amp;BJ321&amp;" "))))),""))</f>
        <v/>
      </c>
      <c r="BD321" s="1070" t="str">
        <f t="shared" si="84"/>
        <v/>
      </c>
      <c r="BE321" s="1070" t="str">
        <f t="shared" si="85"/>
        <v/>
      </c>
      <c r="BF321" s="1070" t="str">
        <f t="shared" si="86"/>
        <v/>
      </c>
      <c r="BG321" s="1070" t="str">
        <f t="shared" si="78"/>
        <v/>
      </c>
      <c r="BH321" s="1070" t="str">
        <f t="shared" si="79"/>
        <v/>
      </c>
      <c r="BI321" s="1070" t="str">
        <f t="shared" si="87"/>
        <v/>
      </c>
      <c r="BJ321" s="1070" t="str">
        <f t="shared" si="80"/>
        <v/>
      </c>
      <c r="BK321" s="1070" t="str">
        <f t="shared" si="88"/>
        <v/>
      </c>
      <c r="BL321" s="1070" t="str">
        <f t="shared" si="81"/>
        <v/>
      </c>
      <c r="BM321" s="1070" t="str">
        <f t="shared" si="82"/>
        <v/>
      </c>
      <c r="BN321" s="1071"/>
      <c r="BO321" s="1072" t="str">
        <f t="shared" si="83"/>
        <v/>
      </c>
      <c r="BP321" s="1073" t="s">
        <v>744</v>
      </c>
      <c r="BQ321" s="1074"/>
      <c r="CE321" s="9">
        <v>1</v>
      </c>
    </row>
    <row r="322" spans="10:83" ht="21" customHeight="1">
      <c r="J322" s="1838"/>
      <c r="K322" s="1151"/>
      <c r="L322" s="1143" t="str" cm="1">
        <f t="array" ref="L322">IF(ROW()=ROW(L313),K316,INDEX(M313:M326,ROW()-ROW(L313)))</f>
        <v/>
      </c>
      <c r="M322" s="1144" t="str">
        <f>IF(OR(L322="",K315="",K315&lt;=0,N322=""),"",TRIM(MID(L322,LEN(N322)+1+IF(MID(L322,LEN(N322)+1,1)=" ",1,0),99999)))</f>
        <v/>
      </c>
      <c r="N322" s="1143" t="str">
        <f>IF(OR(O322="",O322=0,O322="0"),"",IF(LEN(O322)&lt;=K315,O322,IF(LEN(SUBSTITUTE(P322," ",""))=K315+1,LEFT(O322,K315),LEFT(O322,FIND("§",SUBSTITUTE(P322," ","§",LEN(P322)-LEN(SUBSTITUTE(P322," ",""))))-1))))</f>
        <v/>
      </c>
      <c r="O322" s="1143" t="str">
        <f t="shared" si="89"/>
        <v/>
      </c>
      <c r="P322" s="1143" t="str">
        <f>IF(OR(O322="",O322=0,O322="0"),"",LEFT(O322,K315+1))</f>
        <v/>
      </c>
      <c r="Q322" s="1143"/>
      <c r="R322" s="1186"/>
      <c r="S322" s="1147" t="str">
        <f>IF(LEN(TRIM(T322))&gt;0,MAX(S46:S321)+1,"")</f>
        <v/>
      </c>
      <c r="T322" s="1148"/>
      <c r="U322" s="1186"/>
      <c r="V322" s="1186"/>
      <c r="X322" s="742"/>
      <c r="Y322" s="742"/>
      <c r="Z322" s="742"/>
      <c r="AA322" s="742"/>
      <c r="AB322" s="742"/>
      <c r="AC322" s="742"/>
      <c r="AD322" s="742"/>
      <c r="AE322" s="742"/>
      <c r="AF322" s="742"/>
      <c r="AG322" s="787"/>
      <c r="AH322" s="787"/>
      <c r="AI322" s="70" t="str">
        <f>IF(ISBLANK(AJ322),"",LARGE(AI306:AI321,1)+1)</f>
        <v/>
      </c>
      <c r="AJ322" s="61"/>
      <c r="AK322" s="61"/>
      <c r="AL322" s="61"/>
      <c r="AM322" s="61"/>
      <c r="AN322" s="61"/>
      <c r="AO322" s="61"/>
      <c r="AP322" s="61"/>
      <c r="AQ322" s="61"/>
      <c r="AR322" s="61"/>
      <c r="AS322" s="93"/>
      <c r="AT322" s="93"/>
      <c r="AU322" s="93"/>
      <c r="AV322" s="93"/>
      <c r="AW322" s="217"/>
      <c r="AX322" s="19"/>
      <c r="AY322" s="19"/>
      <c r="AZ322" s="1068">
        <v>294</v>
      </c>
      <c r="BA322" s="1069"/>
      <c r="BB322" s="1282" t="str">
        <f t="shared" si="77"/>
        <v/>
      </c>
      <c r="BC322" s="1283" t="str" cm="1">
        <f t="array" ref="BC322">IF(BJ322="","",IFERROR(_xlfn.TEXTJOIN(" • ",TRUE,_xlfn.UNIQUE(_xlfn._xlws.FILTER("⚠ "&amp;BQ29:BQ489,(BO29:BO489&lt;&gt;"")*ISNUMBER(SEARCH(" "&amp;BO29:BO489&amp;" "," "&amp;BJ322&amp;" "))))),""))</f>
        <v/>
      </c>
      <c r="BD322" s="1070" t="str">
        <f t="shared" si="84"/>
        <v/>
      </c>
      <c r="BE322" s="1070" t="str">
        <f t="shared" si="85"/>
        <v/>
      </c>
      <c r="BF322" s="1070" t="str">
        <f t="shared" si="86"/>
        <v/>
      </c>
      <c r="BG322" s="1070" t="str">
        <f t="shared" si="78"/>
        <v/>
      </c>
      <c r="BH322" s="1070" t="str">
        <f t="shared" si="79"/>
        <v/>
      </c>
      <c r="BI322" s="1070" t="str">
        <f t="shared" si="87"/>
        <v/>
      </c>
      <c r="BJ322" s="1070" t="str">
        <f t="shared" si="80"/>
        <v/>
      </c>
      <c r="BK322" s="1070" t="str">
        <f t="shared" si="88"/>
        <v/>
      </c>
      <c r="BL322" s="1070" t="str">
        <f t="shared" si="81"/>
        <v/>
      </c>
      <c r="BM322" s="1070" t="str">
        <f t="shared" si="82"/>
        <v/>
      </c>
      <c r="BN322" s="1071"/>
      <c r="BO322" s="1072" t="str">
        <f t="shared" si="83"/>
        <v/>
      </c>
      <c r="BP322" s="1073" t="s">
        <v>744</v>
      </c>
      <c r="BQ322" s="1074"/>
      <c r="CE322" s="9">
        <v>1</v>
      </c>
    </row>
    <row r="323" spans="10:83" ht="21" customHeight="1">
      <c r="J323" s="1838"/>
      <c r="K323" s="1151"/>
      <c r="L323" s="1143" t="str" cm="1">
        <f t="array" ref="L323">IF(ROW()=ROW(L313),K316,INDEX(M313:M326,ROW()-ROW(L313)))</f>
        <v/>
      </c>
      <c r="M323" s="1144" t="str">
        <f>IF(OR(L323="",K315="",K315&lt;=0,N323=""),"",TRIM(MID(L323,LEN(N323)+1+IF(MID(L323,LEN(N323)+1,1)=" ",1,0),99999)))</f>
        <v/>
      </c>
      <c r="N323" s="1143" t="str">
        <f>IF(OR(O323="",O323=0,O323="0"),"",IF(LEN(O323)&lt;=K315,O323,IF(LEN(SUBSTITUTE(P323," ",""))=K315+1,LEFT(O323,K315),LEFT(O323,FIND("§",SUBSTITUTE(P323," ","§",LEN(P323)-LEN(SUBSTITUTE(P323," ",""))))-1))))</f>
        <v/>
      </c>
      <c r="O323" s="1143" t="str">
        <f t="shared" si="89"/>
        <v/>
      </c>
      <c r="P323" s="1143" t="str">
        <f>IF(OR(O323="",O323=0,O323="0"),"",LEFT(O323,K315+1))</f>
        <v/>
      </c>
      <c r="Q323" s="1143"/>
      <c r="R323" s="1186"/>
      <c r="S323" s="1147" t="str">
        <f>IF(LEN(TRIM(T323))&gt;0,MAX(S46:S322)+1,"")</f>
        <v/>
      </c>
      <c r="T323" s="1148"/>
      <c r="U323" s="1186"/>
      <c r="V323" s="1186"/>
      <c r="X323" s="742"/>
      <c r="Y323" s="742"/>
      <c r="Z323" s="742"/>
      <c r="AA323" s="742"/>
      <c r="AB323" s="742"/>
      <c r="AC323" s="742"/>
      <c r="AD323" s="742"/>
      <c r="AE323" s="742"/>
      <c r="AF323" s="742"/>
      <c r="AG323" s="787"/>
      <c r="AH323" s="787"/>
      <c r="AI323" s="70" t="str">
        <f>IF(ISBLANK(AJ323),"",LARGE(AI306:AI322,1)+1)</f>
        <v/>
      </c>
      <c r="AJ323" s="61"/>
      <c r="AK323" s="61"/>
      <c r="AL323" s="61"/>
      <c r="AM323" s="61"/>
      <c r="AN323" s="61"/>
      <c r="AO323" s="61"/>
      <c r="AP323" s="61"/>
      <c r="AQ323" s="61"/>
      <c r="AR323" s="61"/>
      <c r="AS323" s="61"/>
      <c r="AT323" s="61"/>
      <c r="AU323" s="61"/>
      <c r="AV323" s="61"/>
      <c r="AW323" s="69"/>
      <c r="AX323" s="19"/>
      <c r="AY323" s="19"/>
      <c r="AZ323" s="1068">
        <v>295</v>
      </c>
      <c r="BA323" s="1069"/>
      <c r="BB323" s="1282" t="str">
        <f t="shared" si="77"/>
        <v/>
      </c>
      <c r="BC323" s="1283" t="str" cm="1">
        <f t="array" ref="BC323">IF(BJ323="","",IFERROR(_xlfn.TEXTJOIN(" • ",TRUE,_xlfn.UNIQUE(_xlfn._xlws.FILTER("⚠ "&amp;BQ29:BQ489,(BO29:BO489&lt;&gt;"")*ISNUMBER(SEARCH(" "&amp;BO29:BO489&amp;" "," "&amp;BJ323&amp;" "))))),""))</f>
        <v/>
      </c>
      <c r="BD323" s="1070" t="str">
        <f t="shared" si="84"/>
        <v/>
      </c>
      <c r="BE323" s="1070" t="str">
        <f t="shared" si="85"/>
        <v/>
      </c>
      <c r="BF323" s="1070" t="str">
        <f t="shared" si="86"/>
        <v/>
      </c>
      <c r="BG323" s="1070" t="str">
        <f t="shared" si="78"/>
        <v/>
      </c>
      <c r="BH323" s="1070" t="str">
        <f t="shared" si="79"/>
        <v/>
      </c>
      <c r="BI323" s="1070" t="str">
        <f t="shared" si="87"/>
        <v/>
      </c>
      <c r="BJ323" s="1070" t="str">
        <f t="shared" si="80"/>
        <v/>
      </c>
      <c r="BK323" s="1070" t="str">
        <f t="shared" si="88"/>
        <v/>
      </c>
      <c r="BL323" s="1070" t="str">
        <f t="shared" si="81"/>
        <v/>
      </c>
      <c r="BM323" s="1070" t="str">
        <f t="shared" si="82"/>
        <v/>
      </c>
      <c r="BN323" s="1071"/>
      <c r="BO323" s="1072" t="str">
        <f t="shared" si="83"/>
        <v/>
      </c>
      <c r="BP323" s="1073" t="s">
        <v>744</v>
      </c>
      <c r="BQ323" s="1074"/>
      <c r="CE323" s="9">
        <v>1</v>
      </c>
    </row>
    <row r="324" spans="10:83" ht="21" customHeight="1">
      <c r="J324" s="1838"/>
      <c r="K324" s="1151"/>
      <c r="L324" s="1143" t="str" cm="1">
        <f t="array" ref="L324">IF(ROW()=ROW(L313),K316,INDEX(M313:M326,ROW()-ROW(L313)))</f>
        <v/>
      </c>
      <c r="M324" s="1144" t="str">
        <f>IF(OR(L324="",K315="",K315&lt;=0,N324=""),"",TRIM(MID(L324,LEN(N324)+1+IF(MID(L324,LEN(N324)+1,1)=" ",1,0),99999)))</f>
        <v/>
      </c>
      <c r="N324" s="1143" t="str">
        <f>IF(OR(O324="",O324=0,O324="0"),"",IF(LEN(O324)&lt;=K315,O324,IF(LEN(SUBSTITUTE(P324," ",""))=K315+1,LEFT(O324,K315),LEFT(O324,FIND("§",SUBSTITUTE(P324," ","§",LEN(P324)-LEN(SUBSTITUTE(P324," ",""))))-1))))</f>
        <v/>
      </c>
      <c r="O324" s="1143" t="str">
        <f t="shared" si="89"/>
        <v/>
      </c>
      <c r="P324" s="1143" t="str">
        <f>IF(OR(O324="",O324=0,O324="0"),"",LEFT(O324,K315+1))</f>
        <v/>
      </c>
      <c r="Q324" s="1143"/>
      <c r="R324" s="1186"/>
      <c r="S324" s="1147" t="str">
        <f>IF(LEN(TRIM(T324))&gt;0,MAX(S46:S323)+1,"")</f>
        <v/>
      </c>
      <c r="T324" s="1148"/>
      <c r="U324" s="1186"/>
      <c r="V324" s="1186"/>
      <c r="X324" s="742"/>
      <c r="Y324" s="742"/>
      <c r="Z324" s="742"/>
      <c r="AA324" s="742"/>
      <c r="AB324" s="742"/>
      <c r="AC324" s="742"/>
      <c r="AD324" s="742"/>
      <c r="AE324" s="742"/>
      <c r="AF324" s="742"/>
      <c r="AG324" s="787"/>
      <c r="AH324" s="787"/>
      <c r="AI324" s="70" t="str">
        <f>IF(ISBLANK(AJ324),"",LARGE(AI306:AI323,1)+1)</f>
        <v/>
      </c>
      <c r="AJ324" s="61"/>
      <c r="AK324" s="61"/>
      <c r="AL324" s="61"/>
      <c r="AM324" s="61"/>
      <c r="AN324" s="61"/>
      <c r="AO324" s="61"/>
      <c r="AP324" s="61"/>
      <c r="AQ324" s="61"/>
      <c r="AR324" s="61"/>
      <c r="AS324" s="61"/>
      <c r="AT324" s="61"/>
      <c r="AU324" s="61"/>
      <c r="AV324" s="61"/>
      <c r="AW324" s="69"/>
      <c r="AX324" s="19"/>
      <c r="AY324" s="19"/>
      <c r="AZ324" s="1068">
        <v>296</v>
      </c>
      <c r="BA324" s="1069"/>
      <c r="BB324" s="1282" t="str">
        <f t="shared" si="77"/>
        <v/>
      </c>
      <c r="BC324" s="1283" t="str" cm="1">
        <f t="array" ref="BC324">IF(BJ324="","",IFERROR(_xlfn.TEXTJOIN(" • ",TRUE,_xlfn.UNIQUE(_xlfn._xlws.FILTER("⚠ "&amp;BQ29:BQ489,(BO29:BO489&lt;&gt;"")*ISNUMBER(SEARCH(" "&amp;BO29:BO489&amp;" "," "&amp;BJ324&amp;" "))))),""))</f>
        <v/>
      </c>
      <c r="BD324" s="1070" t="str">
        <f t="shared" si="84"/>
        <v/>
      </c>
      <c r="BE324" s="1070" t="str">
        <f t="shared" si="85"/>
        <v/>
      </c>
      <c r="BF324" s="1070" t="str">
        <f t="shared" si="86"/>
        <v/>
      </c>
      <c r="BG324" s="1070" t="str">
        <f t="shared" si="78"/>
        <v/>
      </c>
      <c r="BH324" s="1070" t="str">
        <f t="shared" si="79"/>
        <v/>
      </c>
      <c r="BI324" s="1070" t="str">
        <f t="shared" si="87"/>
        <v/>
      </c>
      <c r="BJ324" s="1070" t="str">
        <f t="shared" si="80"/>
        <v/>
      </c>
      <c r="BK324" s="1070" t="str">
        <f t="shared" si="88"/>
        <v/>
      </c>
      <c r="BL324" s="1070" t="str">
        <f t="shared" si="81"/>
        <v/>
      </c>
      <c r="BM324" s="1070" t="str">
        <f t="shared" si="82"/>
        <v/>
      </c>
      <c r="BN324" s="1071"/>
      <c r="BO324" s="1072" t="str">
        <f t="shared" si="83"/>
        <v/>
      </c>
      <c r="BP324" s="1073" t="s">
        <v>744</v>
      </c>
      <c r="BQ324" s="1074"/>
      <c r="CE324" s="9">
        <v>1</v>
      </c>
    </row>
    <row r="325" spans="10:83" ht="21" customHeight="1">
      <c r="J325" s="1838"/>
      <c r="K325" s="1151"/>
      <c r="L325" s="1143" t="str" cm="1">
        <f t="array" ref="L325">IF(ROW()=ROW(L313),K316,INDEX(M313:M326,ROW()-ROW(L313)))</f>
        <v/>
      </c>
      <c r="M325" s="1144" t="str">
        <f>IF(OR(L325="",K315="",K315&lt;=0,N325=""),"",TRIM(MID(L325,LEN(N325)+1+IF(MID(L325,LEN(N325)+1,1)=" ",1,0),99999)))</f>
        <v/>
      </c>
      <c r="N325" s="1143" t="str">
        <f>IF(OR(O325="",O325=0,O325="0"),"",IF(LEN(O325)&lt;=K315,O325,IF(LEN(SUBSTITUTE(P325," ",""))=K315+1,LEFT(O325,K315),LEFT(O325,FIND("§",SUBSTITUTE(P325," ","§",LEN(P325)-LEN(SUBSTITUTE(P325," ",""))))-1))))</f>
        <v/>
      </c>
      <c r="O325" s="1143" t="str">
        <f t="shared" si="89"/>
        <v/>
      </c>
      <c r="P325" s="1143" t="str">
        <f>IF(OR(O325="",O325=0,O325="0"),"",LEFT(O325,K315+1))</f>
        <v/>
      </c>
      <c r="Q325" s="1143"/>
      <c r="R325" s="1186"/>
      <c r="S325" s="1147" t="str">
        <f>IF(LEN(TRIM(T325))&gt;0,MAX(S46:S324)+1,"")</f>
        <v/>
      </c>
      <c r="T325" s="1148"/>
      <c r="U325" s="1186"/>
      <c r="V325" s="1186"/>
      <c r="X325" s="742"/>
      <c r="Y325" s="742"/>
      <c r="Z325" s="742"/>
      <c r="AA325" s="742"/>
      <c r="AB325" s="742"/>
      <c r="AC325" s="742"/>
      <c r="AD325" s="742"/>
      <c r="AE325" s="742"/>
      <c r="AF325" s="742"/>
      <c r="AG325" s="787"/>
      <c r="AH325" s="787"/>
      <c r="AI325" s="90" t="s">
        <v>118</v>
      </c>
      <c r="AJ325" s="91"/>
      <c r="AK325" s="91"/>
      <c r="AL325" s="91"/>
      <c r="AM325" s="91"/>
      <c r="AN325" s="91"/>
      <c r="AO325" s="91"/>
      <c r="AP325" s="91"/>
      <c r="AQ325" s="91"/>
      <c r="AR325" s="91"/>
      <c r="AS325" s="91"/>
      <c r="AT325" s="91"/>
      <c r="AU325" s="91"/>
      <c r="AV325" s="91"/>
      <c r="AW325" s="835" t="s">
        <v>118</v>
      </c>
      <c r="AX325" s="19"/>
      <c r="AY325" s="19"/>
      <c r="AZ325" s="1068">
        <v>297</v>
      </c>
      <c r="BA325" s="1069"/>
      <c r="BB325" s="1282" t="str">
        <f t="shared" si="77"/>
        <v/>
      </c>
      <c r="BC325" s="1283" t="str" cm="1">
        <f t="array" ref="BC325">IF(BJ325="","",IFERROR(_xlfn.TEXTJOIN(" • ",TRUE,_xlfn.UNIQUE(_xlfn._xlws.FILTER("⚠ "&amp;BQ29:BQ489,(BO29:BO489&lt;&gt;"")*ISNUMBER(SEARCH(" "&amp;BO29:BO489&amp;" "," "&amp;BJ325&amp;" "))))),""))</f>
        <v/>
      </c>
      <c r="BD325" s="1070" t="str">
        <f t="shared" si="84"/>
        <v/>
      </c>
      <c r="BE325" s="1070" t="str">
        <f t="shared" si="85"/>
        <v/>
      </c>
      <c r="BF325" s="1070" t="str">
        <f t="shared" si="86"/>
        <v/>
      </c>
      <c r="BG325" s="1070" t="str">
        <f t="shared" si="78"/>
        <v/>
      </c>
      <c r="BH325" s="1070" t="str">
        <f t="shared" si="79"/>
        <v/>
      </c>
      <c r="BI325" s="1070" t="str">
        <f t="shared" si="87"/>
        <v/>
      </c>
      <c r="BJ325" s="1070" t="str">
        <f t="shared" si="80"/>
        <v/>
      </c>
      <c r="BK325" s="1070" t="str">
        <f t="shared" si="88"/>
        <v/>
      </c>
      <c r="BL325" s="1070" t="str">
        <f t="shared" si="81"/>
        <v/>
      </c>
      <c r="BM325" s="1070" t="str">
        <f t="shared" si="82"/>
        <v/>
      </c>
      <c r="BN325" s="1071"/>
      <c r="BO325" s="1072" t="str">
        <f t="shared" si="83"/>
        <v/>
      </c>
      <c r="BP325" s="1073" t="s">
        <v>744</v>
      </c>
      <c r="BQ325" s="1074"/>
      <c r="CE325" s="9">
        <v>1</v>
      </c>
    </row>
    <row r="326" spans="10:83" ht="21" customHeight="1">
      <c r="J326" s="1838"/>
      <c r="K326" s="1151"/>
      <c r="L326" s="1143" t="str" cm="1">
        <f t="array" ref="L326">IF(ROW()=ROW(L313),K316,INDEX(M313:M326,ROW()-ROW(L313)))</f>
        <v/>
      </c>
      <c r="M326" s="1144" t="str">
        <f>IF(OR(L326="",K315="",K315&lt;=0,N326=""),"",TRIM(MID(L326,LEN(N326)+1+IF(MID(L326,LEN(N326)+1,1)=" ",1,0),99999)))</f>
        <v/>
      </c>
      <c r="N326" s="1143" t="str">
        <f>IF(OR(O326="",O326=0,O326="0"),"",IF(LEN(O326)&lt;=K315,O326,IF(LEN(SUBSTITUTE(P326," ",""))=K315+1,LEFT(O326,K315),LEFT(O326,FIND("§",SUBSTITUTE(P326," ","§",LEN(P326)-LEN(SUBSTITUTE(P326," ",""))))-1))))</f>
        <v/>
      </c>
      <c r="O326" s="1143" t="str">
        <f t="shared" si="89"/>
        <v/>
      </c>
      <c r="P326" s="1143" t="str">
        <f>IF(OR(O326="",O326=0,O326="0"),"",LEFT(O326,K315+1))</f>
        <v/>
      </c>
      <c r="Q326" s="1143"/>
      <c r="R326" s="1186"/>
      <c r="S326" s="1147" t="str">
        <f>IF(LEN(TRIM(T326))&gt;0,MAX(S46:S325)+1,"")</f>
        <v/>
      </c>
      <c r="T326" s="1148"/>
      <c r="U326" s="1186"/>
      <c r="V326" s="1186"/>
      <c r="X326" s="742"/>
      <c r="Y326" s="742"/>
      <c r="Z326" s="742"/>
      <c r="AA326" s="742"/>
      <c r="AB326" s="742"/>
      <c r="AC326" s="742"/>
      <c r="AD326" s="742"/>
      <c r="AE326" s="742"/>
      <c r="AF326" s="742"/>
      <c r="AG326" s="787"/>
      <c r="AH326" s="787"/>
      <c r="AI326" s="812" t="s">
        <v>593</v>
      </c>
      <c r="AJ326" s="96"/>
      <c r="AK326" s="61"/>
      <c r="AL326" s="61"/>
      <c r="AM326" s="61"/>
      <c r="AN326" s="61"/>
      <c r="AO326" s="61"/>
      <c r="AP326" s="61"/>
      <c r="AQ326" s="61"/>
      <c r="AR326" s="61"/>
      <c r="AS326" s="114"/>
      <c r="AT326" s="126"/>
      <c r="AU326" s="126"/>
      <c r="AV326" s="126"/>
      <c r="AW326" s="117"/>
      <c r="AX326" s="19"/>
      <c r="AY326" s="19"/>
      <c r="AZ326" s="1068">
        <v>298</v>
      </c>
      <c r="BA326" s="1069"/>
      <c r="BB326" s="1282" t="str">
        <f t="shared" si="77"/>
        <v/>
      </c>
      <c r="BC326" s="1283" t="str" cm="1">
        <f t="array" ref="BC326">IF(BJ326="","",IFERROR(_xlfn.TEXTJOIN(" • ",TRUE,_xlfn.UNIQUE(_xlfn._xlws.FILTER("⚠ "&amp;BQ29:BQ489,(BO29:BO489&lt;&gt;"")*ISNUMBER(SEARCH(" "&amp;BO29:BO489&amp;" "," "&amp;BJ326&amp;" "))))),""))</f>
        <v/>
      </c>
      <c r="BD326" s="1070" t="str">
        <f t="shared" si="84"/>
        <v/>
      </c>
      <c r="BE326" s="1070" t="str">
        <f t="shared" si="85"/>
        <v/>
      </c>
      <c r="BF326" s="1070" t="str">
        <f t="shared" si="86"/>
        <v/>
      </c>
      <c r="BG326" s="1070" t="str">
        <f t="shared" si="78"/>
        <v/>
      </c>
      <c r="BH326" s="1070" t="str">
        <f t="shared" si="79"/>
        <v/>
      </c>
      <c r="BI326" s="1070" t="str">
        <f t="shared" si="87"/>
        <v/>
      </c>
      <c r="BJ326" s="1070" t="str">
        <f t="shared" si="80"/>
        <v/>
      </c>
      <c r="BK326" s="1070" t="str">
        <f t="shared" si="88"/>
        <v/>
      </c>
      <c r="BL326" s="1070" t="str">
        <f t="shared" si="81"/>
        <v/>
      </c>
      <c r="BM326" s="1070" t="str">
        <f t="shared" si="82"/>
        <v/>
      </c>
      <c r="BN326" s="1071"/>
      <c r="BO326" s="1072" t="str">
        <f t="shared" si="83"/>
        <v/>
      </c>
      <c r="BP326" s="1073" t="s">
        <v>744</v>
      </c>
      <c r="BQ326" s="1074"/>
      <c r="CE326" s="9">
        <v>1</v>
      </c>
    </row>
    <row r="327" spans="10:83" ht="21" customHeight="1">
      <c r="J327" s="1838"/>
      <c r="K327" s="1142" t="str">
        <f>IF(TRIM(SUBSTITUTE(R67,CHAR(160),""))="","",R67)</f>
        <v/>
      </c>
      <c r="L327" s="1143" t="str" cm="1">
        <f t="array" ref="L327">IF(ROW()=ROW(L327),K330,INDEX(M327:M340,ROW()-ROW(L327)))</f>
        <v/>
      </c>
      <c r="M327" s="1144" t="str">
        <f>IF(OR(L327="",K329="",K329&lt;=0,N327=""),"",TRIM(MID(L327,LEN(N327)+1+IF(MID(L327,LEN(N327)+1,1)=" ",1,0),99999)))</f>
        <v/>
      </c>
      <c r="N327" s="1143" t="str">
        <f>IF(OR(O327="",O327=0,O327="0"),"",IF(LEN(O327)&lt;=K329,O327,IF(LEN(SUBSTITUTE(P327," ",""))=K329+1,LEFT(O327,K329),LEFT(O327,FIND("§",SUBSTITUTE(P327," ","§",LEN(P327)-LEN(SUBSTITUTE(P327," ",""))))-1))))</f>
        <v/>
      </c>
      <c r="O327" s="1143" t="str">
        <f t="shared" si="89"/>
        <v/>
      </c>
      <c r="P327" s="1143" t="str">
        <f>IF(OR(O327="",O327=0,O327="0"),"",LEFT(O327,K329+1))</f>
        <v/>
      </c>
      <c r="Q327" s="1143"/>
      <c r="R327" s="1186"/>
      <c r="S327" s="1147" t="str">
        <f>IF(LEN(TRIM(T327))&gt;0,MAX(S46:S326)+1,"")</f>
        <v/>
      </c>
      <c r="T327" s="1148"/>
      <c r="U327" s="1186"/>
      <c r="V327" s="1186"/>
      <c r="X327" s="742"/>
      <c r="Y327" s="742"/>
      <c r="Z327" s="742"/>
      <c r="AA327" s="742"/>
      <c r="AB327" s="742"/>
      <c r="AC327" s="742"/>
      <c r="AD327" s="742"/>
      <c r="AE327" s="742"/>
      <c r="AF327" s="742"/>
      <c r="AG327" s="787"/>
      <c r="AH327" s="787"/>
      <c r="AI327" s="84">
        <v>0</v>
      </c>
      <c r="AJ327" s="96"/>
      <c r="AK327" s="61"/>
      <c r="AL327" s="61"/>
      <c r="AM327" s="61"/>
      <c r="AN327" s="61"/>
      <c r="AO327" s="61"/>
      <c r="AP327" s="61"/>
      <c r="AQ327" s="61"/>
      <c r="AR327" s="61"/>
      <c r="AS327" s="133"/>
      <c r="AT327" s="218" t="s">
        <v>212</v>
      </c>
      <c r="AU327" s="219">
        <v>1.7361111111111112E-2</v>
      </c>
      <c r="AV327" s="220">
        <v>3</v>
      </c>
      <c r="AW327" s="221" t="s">
        <v>167</v>
      </c>
      <c r="AX327" s="19"/>
      <c r="AY327" s="19"/>
      <c r="AZ327" s="1068">
        <v>299</v>
      </c>
      <c r="BA327" s="1069"/>
      <c r="BB327" s="1282" t="str">
        <f t="shared" si="77"/>
        <v/>
      </c>
      <c r="BC327" s="1283" t="str" cm="1">
        <f t="array" ref="BC327">IF(BJ327="","",IFERROR(_xlfn.TEXTJOIN(" • ",TRUE,_xlfn.UNIQUE(_xlfn._xlws.FILTER("⚠ "&amp;BQ29:BQ489,(BO29:BO489&lt;&gt;"")*ISNUMBER(SEARCH(" "&amp;BO29:BO489&amp;" "," "&amp;BJ327&amp;" "))))),""))</f>
        <v/>
      </c>
      <c r="BD327" s="1070" t="str">
        <f t="shared" si="84"/>
        <v/>
      </c>
      <c r="BE327" s="1070" t="str">
        <f t="shared" si="85"/>
        <v/>
      </c>
      <c r="BF327" s="1070" t="str">
        <f t="shared" si="86"/>
        <v/>
      </c>
      <c r="BG327" s="1070" t="str">
        <f t="shared" si="78"/>
        <v/>
      </c>
      <c r="BH327" s="1070" t="str">
        <f t="shared" si="79"/>
        <v/>
      </c>
      <c r="BI327" s="1070" t="str">
        <f t="shared" si="87"/>
        <v/>
      </c>
      <c r="BJ327" s="1070" t="str">
        <f t="shared" si="80"/>
        <v/>
      </c>
      <c r="BK327" s="1070" t="str">
        <f t="shared" si="88"/>
        <v/>
      </c>
      <c r="BL327" s="1070" t="str">
        <f t="shared" si="81"/>
        <v/>
      </c>
      <c r="BM327" s="1070" t="str">
        <f t="shared" si="82"/>
        <v/>
      </c>
      <c r="BN327" s="1071"/>
      <c r="BO327" s="1072" t="str">
        <f t="shared" si="83"/>
        <v/>
      </c>
      <c r="BP327" s="1073" t="s">
        <v>744</v>
      </c>
      <c r="BQ327" s="1074"/>
      <c r="CE327" s="9">
        <v>1</v>
      </c>
    </row>
    <row r="328" spans="10:83" ht="21" customHeight="1">
      <c r="J328" s="1838"/>
      <c r="K328" s="1151" t="str">
        <f>TRIM(SUBSTITUTE(SUBSTITUTE(SUBSTITUTE(SUBSTITUTE(SUBSTITUTE(SUBSTITUTE(SUBSTITUTE(SUBSTITUTE(SUBSTITUTE(CLEAN(IF(OR(LEFT(K327,1)="-",LEFT(K327,1)="="),MID(K327,2,99999),K327)),"—","-"),"–","-"),CHAR(160)," "),CHAR(9)," "),CHAR(13)," "),CHAR(10)," ")," "," ")," "," ")," "," "))</f>
        <v/>
      </c>
      <c r="L328" s="1143" t="str" cm="1">
        <f t="array" ref="L328">IF(ROW()=ROW(L327),K330,INDEX(M327:M340,ROW()-ROW(L327)))</f>
        <v/>
      </c>
      <c r="M328" s="1144" t="str">
        <f>IF(OR(L328="",K329="",K329&lt;=0,N328=""),"",TRIM(MID(L328,LEN(N328)+1+IF(MID(L328,LEN(N328)+1,1)=" ",1,0),99999)))</f>
        <v/>
      </c>
      <c r="N328" s="1143" t="str">
        <f>IF(OR(O328="",O328=0,O328="0"),"",IF(LEN(O328)&lt;=K329,O328,IF(LEN(SUBSTITUTE(P328," ",""))=K329+1,LEFT(O328,K329),LEFT(O328,FIND("§",SUBSTITUTE(P328," ","§",LEN(P328)-LEN(SUBSTITUTE(P328," ",""))))-1))))</f>
        <v/>
      </c>
      <c r="O328" s="1143" t="str">
        <f t="shared" si="89"/>
        <v/>
      </c>
      <c r="P328" s="1143" t="str">
        <f>IF(OR(O328="",O328=0,O328="0"),"",LEFT(O328,K329+1))</f>
        <v/>
      </c>
      <c r="Q328" s="1143"/>
      <c r="R328" s="1186"/>
      <c r="S328" s="1147" t="str">
        <f>IF(LEN(TRIM(T328))&gt;0,MAX(S46:S327)+1,"")</f>
        <v/>
      </c>
      <c r="T328" s="1148"/>
      <c r="U328" s="1186"/>
      <c r="V328" s="1186"/>
      <c r="X328" s="742"/>
      <c r="Y328" s="742"/>
      <c r="Z328" s="742"/>
      <c r="AA328" s="742"/>
      <c r="AB328" s="742"/>
      <c r="AC328" s="742"/>
      <c r="AD328" s="742"/>
      <c r="AE328" s="742"/>
      <c r="AF328" s="742"/>
      <c r="AG328" s="787"/>
      <c r="AH328" s="787"/>
      <c r="AI328" s="70" t="str">
        <f>IF(ISBLANK(AJ328),"",LARGE(AI327:AI327,1)+1)</f>
        <v/>
      </c>
      <c r="AJ328" s="96"/>
      <c r="AK328" s="61"/>
      <c r="AL328" s="61"/>
      <c r="AM328" s="61"/>
      <c r="AN328" s="61"/>
      <c r="AO328" s="61"/>
      <c r="AP328" s="61"/>
      <c r="AQ328" s="61"/>
      <c r="AR328" s="61"/>
      <c r="AS328" s="133"/>
      <c r="AT328" s="218" t="s">
        <v>213</v>
      </c>
      <c r="AU328" s="219">
        <v>1.7361111111111112E-2</v>
      </c>
      <c r="AV328" s="220">
        <v>3</v>
      </c>
      <c r="AW328" s="152" t="s">
        <v>167</v>
      </c>
      <c r="AX328" s="19"/>
      <c r="AY328" s="19"/>
      <c r="AZ328" s="1068">
        <v>300</v>
      </c>
      <c r="BA328" s="1069"/>
      <c r="BB328" s="1282" t="str">
        <f t="shared" si="77"/>
        <v/>
      </c>
      <c r="BC328" s="1283" t="str" cm="1">
        <f t="array" ref="BC328">IF(BJ328="","",IFERROR(_xlfn.TEXTJOIN(" • ",TRUE,_xlfn.UNIQUE(_xlfn._xlws.FILTER("⚠ "&amp;BQ29:BQ489,(BO29:BO489&lt;&gt;"")*ISNUMBER(SEARCH(" "&amp;BO29:BO489&amp;" "," "&amp;BJ328&amp;" "))))),""))</f>
        <v/>
      </c>
      <c r="BD328" s="1070" t="str">
        <f t="shared" si="84"/>
        <v/>
      </c>
      <c r="BE328" s="1070" t="str">
        <f t="shared" si="85"/>
        <v/>
      </c>
      <c r="BF328" s="1070" t="str">
        <f t="shared" si="86"/>
        <v/>
      </c>
      <c r="BG328" s="1070" t="str">
        <f t="shared" si="78"/>
        <v/>
      </c>
      <c r="BH328" s="1070" t="str">
        <f t="shared" si="79"/>
        <v/>
      </c>
      <c r="BI328" s="1070" t="str">
        <f t="shared" si="87"/>
        <v/>
      </c>
      <c r="BJ328" s="1070" t="str">
        <f t="shared" si="80"/>
        <v/>
      </c>
      <c r="BK328" s="1070" t="str">
        <f t="shared" si="88"/>
        <v/>
      </c>
      <c r="BL328" s="1070" t="str">
        <f t="shared" si="81"/>
        <v/>
      </c>
      <c r="BM328" s="1070" t="str">
        <f t="shared" si="82"/>
        <v/>
      </c>
      <c r="BN328" s="1071"/>
      <c r="BO328" s="1072" t="str">
        <f t="shared" si="83"/>
        <v/>
      </c>
      <c r="BP328" s="1073" t="s">
        <v>744</v>
      </c>
      <c r="BQ328" s="1074"/>
      <c r="CE328" s="9">
        <v>1</v>
      </c>
    </row>
    <row r="329" spans="10:83" ht="21" customHeight="1">
      <c r="J329" s="1838"/>
      <c r="K329" s="1152">
        <f>K44</f>
        <v>120</v>
      </c>
      <c r="L329" s="1143" t="str" cm="1">
        <f t="array" ref="L329">IF(ROW()=ROW(L327),K330,INDEX(M327:M340,ROW()-ROW(L327)))</f>
        <v/>
      </c>
      <c r="M329" s="1144" t="str">
        <f>IF(OR(L329="",K329="",K329&lt;=0,N329=""),"",TRIM(MID(L329,LEN(N329)+1+IF(MID(L329,LEN(N329)+1,1)=" ",1,0),99999)))</f>
        <v/>
      </c>
      <c r="N329" s="1143" t="str">
        <f>IF(OR(O329="",O329=0,O329="0"),"",IF(LEN(O329)&lt;=K329,O329,IF(LEN(SUBSTITUTE(P329," ",""))=K329+1,LEFT(O329,K329),LEFT(O329,FIND("§",SUBSTITUTE(P329," ","§",LEN(P329)-LEN(SUBSTITUTE(P329," ",""))))-1))))</f>
        <v/>
      </c>
      <c r="O329" s="1143" t="str">
        <f t="shared" si="89"/>
        <v/>
      </c>
      <c r="P329" s="1143" t="str">
        <f>IF(OR(O329="",O329=0,O329="0"),"",LEFT(O329,K329+1))</f>
        <v/>
      </c>
      <c r="Q329" s="1143"/>
      <c r="R329" s="1186"/>
      <c r="S329" s="1147" t="str">
        <f>IF(LEN(TRIM(T329))&gt;0,MAX(S46:S328)+1,"")</f>
        <v/>
      </c>
      <c r="T329" s="1148"/>
      <c r="U329" s="1186"/>
      <c r="V329" s="1186"/>
      <c r="X329" s="742"/>
      <c r="Y329" s="742"/>
      <c r="Z329" s="742"/>
      <c r="AA329" s="742"/>
      <c r="AB329" s="742"/>
      <c r="AC329" s="742"/>
      <c r="AD329" s="742"/>
      <c r="AE329" s="742"/>
      <c r="AF329" s="742"/>
      <c r="AG329" s="787"/>
      <c r="AH329" s="787"/>
      <c r="AI329" s="70" t="str">
        <f>IF(ISBLANK(AJ329),"",LARGE(AI327:AI328,1)+1)</f>
        <v/>
      </c>
      <c r="AJ329" s="96"/>
      <c r="AK329" s="61"/>
      <c r="AL329" s="61"/>
      <c r="AM329" s="61"/>
      <c r="AN329" s="61"/>
      <c r="AO329" s="61"/>
      <c r="AP329" s="61"/>
      <c r="AQ329" s="61"/>
      <c r="AR329" s="61"/>
      <c r="AS329" s="133"/>
      <c r="AT329" s="218" t="s">
        <v>214</v>
      </c>
      <c r="AU329" s="219">
        <v>5.9027777777777797E-2</v>
      </c>
      <c r="AV329" s="220">
        <v>3</v>
      </c>
      <c r="AW329" s="152" t="s">
        <v>167</v>
      </c>
      <c r="AX329" s="19"/>
      <c r="AY329" s="19"/>
      <c r="AZ329" s="1068">
        <v>301</v>
      </c>
      <c r="BA329" s="1069"/>
      <c r="BB329" s="1282" t="str">
        <f t="shared" si="77"/>
        <v/>
      </c>
      <c r="BC329" s="1283" t="str" cm="1">
        <f t="array" ref="BC329">IF(BJ329="","",IFERROR(_xlfn.TEXTJOIN(" • ",TRUE,_xlfn.UNIQUE(_xlfn._xlws.FILTER("⚠ "&amp;BQ29:BQ489,(BO29:BO489&lt;&gt;"")*ISNUMBER(SEARCH(" "&amp;BO29:BO489&amp;" "," "&amp;BJ329&amp;" "))))),""))</f>
        <v/>
      </c>
      <c r="BD329" s="1070" t="str">
        <f t="shared" si="84"/>
        <v/>
      </c>
      <c r="BE329" s="1070" t="str">
        <f t="shared" si="85"/>
        <v/>
      </c>
      <c r="BF329" s="1070" t="str">
        <f t="shared" si="86"/>
        <v/>
      </c>
      <c r="BG329" s="1070" t="str">
        <f t="shared" si="78"/>
        <v/>
      </c>
      <c r="BH329" s="1070" t="str">
        <f t="shared" si="79"/>
        <v/>
      </c>
      <c r="BI329" s="1070" t="str">
        <f t="shared" si="87"/>
        <v/>
      </c>
      <c r="BJ329" s="1070" t="str">
        <f t="shared" si="80"/>
        <v/>
      </c>
      <c r="BK329" s="1070" t="str">
        <f t="shared" si="88"/>
        <v/>
      </c>
      <c r="BL329" s="1070" t="str">
        <f t="shared" si="81"/>
        <v/>
      </c>
      <c r="BM329" s="1070" t="str">
        <f t="shared" si="82"/>
        <v/>
      </c>
      <c r="BN329" s="1071"/>
      <c r="BO329" s="1072" t="str">
        <f t="shared" si="83"/>
        <v/>
      </c>
      <c r="BP329" s="1073" t="s">
        <v>744</v>
      </c>
      <c r="BQ329" s="1074"/>
      <c r="CE329" s="9">
        <v>1</v>
      </c>
    </row>
    <row r="330" spans="10:83" ht="21" customHeight="1">
      <c r="J330" s="1838"/>
      <c r="K330" s="1151" t="str">
        <f>IF(UPPER(TRIM(K45))="X",K334,K328)</f>
        <v/>
      </c>
      <c r="L330" s="1143" t="str" cm="1">
        <f t="array" ref="L330">IF(ROW()=ROW(L327),K330,INDEX(M327:M340,ROW()-ROW(L327)))</f>
        <v/>
      </c>
      <c r="M330" s="1144" t="str">
        <f>IF(OR(L330="",K329="",K329&lt;=0,N330=""),"",TRIM(MID(L330,LEN(N330)+1+IF(MID(L330,LEN(N330)+1,1)=" ",1,0),99999)))</f>
        <v/>
      </c>
      <c r="N330" s="1143" t="str">
        <f>IF(OR(O330="",O330=0,O330="0"),"",IF(LEN(O330)&lt;=K329,O330,IF(LEN(SUBSTITUTE(P330," ",""))=K329+1,LEFT(O330,K329),LEFT(O330,FIND("§",SUBSTITUTE(P330," ","§",LEN(P330)-LEN(SUBSTITUTE(P330," ",""))))-1))))</f>
        <v/>
      </c>
      <c r="O330" s="1143" t="str">
        <f t="shared" si="89"/>
        <v/>
      </c>
      <c r="P330" s="1143" t="str">
        <f>IF(OR(O330="",O330=0,O330="0"),"",LEFT(O330,K329+1))</f>
        <v/>
      </c>
      <c r="Q330" s="1143"/>
      <c r="R330" s="1186"/>
      <c r="S330" s="1147" t="str">
        <f>IF(LEN(TRIM(T330))&gt;0,MAX(S46:S329)+1,"")</f>
        <v/>
      </c>
      <c r="T330" s="1148"/>
      <c r="U330" s="1186"/>
      <c r="V330" s="1186"/>
      <c r="X330" s="742"/>
      <c r="Y330" s="742"/>
      <c r="Z330" s="742"/>
      <c r="AA330" s="742"/>
      <c r="AB330" s="742"/>
      <c r="AC330" s="742"/>
      <c r="AD330" s="742"/>
      <c r="AE330" s="742"/>
      <c r="AF330" s="742"/>
      <c r="AG330" s="787"/>
      <c r="AH330" s="787"/>
      <c r="AI330" s="70" t="str">
        <f>IF(ISBLANK(AJ330),"",LARGE(AI327:AI329,1)+1)</f>
        <v/>
      </c>
      <c r="AJ330" s="96"/>
      <c r="AK330" s="61"/>
      <c r="AL330" s="61"/>
      <c r="AM330" s="61"/>
      <c r="AN330" s="61"/>
      <c r="AO330" s="61"/>
      <c r="AP330" s="61"/>
      <c r="AQ330" s="61"/>
      <c r="AR330" s="61"/>
      <c r="AS330" s="133"/>
      <c r="AT330" s="218" t="s">
        <v>215</v>
      </c>
      <c r="AU330" s="219">
        <v>2.4305555555555556E-2</v>
      </c>
      <c r="AV330" s="220">
        <v>3</v>
      </c>
      <c r="AW330" s="152" t="s">
        <v>167</v>
      </c>
      <c r="AX330" s="19"/>
      <c r="AY330" s="19"/>
      <c r="AZ330" s="1068">
        <v>302</v>
      </c>
      <c r="BA330" s="1069"/>
      <c r="BB330" s="1282" t="str">
        <f t="shared" si="77"/>
        <v/>
      </c>
      <c r="BC330" s="1283" t="str" cm="1">
        <f t="array" ref="BC330">IF(BJ330="","",IFERROR(_xlfn.TEXTJOIN(" • ",TRUE,_xlfn.UNIQUE(_xlfn._xlws.FILTER("⚠ "&amp;BQ29:BQ489,(BO29:BO489&lt;&gt;"")*ISNUMBER(SEARCH(" "&amp;BO29:BO489&amp;" "," "&amp;BJ330&amp;" "))))),""))</f>
        <v/>
      </c>
      <c r="BD330" s="1070" t="str">
        <f t="shared" si="84"/>
        <v/>
      </c>
      <c r="BE330" s="1070" t="str">
        <f t="shared" si="85"/>
        <v/>
      </c>
      <c r="BF330" s="1070" t="str">
        <f t="shared" si="86"/>
        <v/>
      </c>
      <c r="BG330" s="1070" t="str">
        <f t="shared" si="78"/>
        <v/>
      </c>
      <c r="BH330" s="1070" t="str">
        <f t="shared" si="79"/>
        <v/>
      </c>
      <c r="BI330" s="1070" t="str">
        <f t="shared" si="87"/>
        <v/>
      </c>
      <c r="BJ330" s="1070" t="str">
        <f t="shared" si="80"/>
        <v/>
      </c>
      <c r="BK330" s="1070" t="str">
        <f t="shared" si="88"/>
        <v/>
      </c>
      <c r="BL330" s="1070" t="str">
        <f t="shared" si="81"/>
        <v/>
      </c>
      <c r="BM330" s="1070" t="str">
        <f t="shared" si="82"/>
        <v/>
      </c>
      <c r="BN330" s="1071"/>
      <c r="BO330" s="1072" t="str">
        <f t="shared" si="83"/>
        <v/>
      </c>
      <c r="BP330" s="1073" t="s">
        <v>744</v>
      </c>
      <c r="BQ330" s="1074"/>
      <c r="CE330" s="9">
        <v>1</v>
      </c>
    </row>
    <row r="331" spans="10:83" ht="21" customHeight="1">
      <c r="J331" s="1838"/>
      <c r="K331" s="1155" t="str">
        <f>TRIM(SUBSTITUTE(SUBSTITUTE(SUBSTITUTE(SUBSTITUTE(SUBSTITUTE(SUBSTITUTE(SUBSTITUTE(SUBSTITUTE(SUBSTITUTE(SUBSTITUTE(K328,","," "),";"," "),":"," "),"!"," "),"?"," "),"…"," "),"»"," "),"«"," "),"/"," "),"."," "))</f>
        <v/>
      </c>
      <c r="L331" s="1143" t="str" cm="1">
        <f t="array" ref="L331">IF(ROW()=ROW(L327),K330,INDEX(M327:M340,ROW()-ROW(L327)))</f>
        <v/>
      </c>
      <c r="M331" s="1144" t="str">
        <f>IF(OR(L331="",K329="",K329&lt;=0,N331=""),"",TRIM(MID(L331,LEN(N331)+1+IF(MID(L331,LEN(N331)+1,1)=" ",1,0),99999)))</f>
        <v/>
      </c>
      <c r="N331" s="1143" t="str">
        <f>IF(OR(O331="",O331=0,O331="0"),"",IF(LEN(O331)&lt;=K329,O331,IF(LEN(SUBSTITUTE(P331," ",""))=K329+1,LEFT(O331,K329),LEFT(O331,FIND("§",SUBSTITUTE(P331," ","§",LEN(P331)-LEN(SUBSTITUTE(P331," ",""))))-1))))</f>
        <v/>
      </c>
      <c r="O331" s="1143" t="str">
        <f t="shared" si="89"/>
        <v/>
      </c>
      <c r="P331" s="1143" t="str">
        <f>IF(OR(O331="",O331=0,O331="0"),"",LEFT(O331,K329+1))</f>
        <v/>
      </c>
      <c r="Q331" s="1143"/>
      <c r="R331" s="1186"/>
      <c r="S331" s="1147" t="str">
        <f>IF(LEN(TRIM(T331))&gt;0,MAX(S46:S330)+1,"")</f>
        <v/>
      </c>
      <c r="T331" s="1148"/>
      <c r="U331" s="1186"/>
      <c r="V331" s="1186"/>
      <c r="X331" s="742"/>
      <c r="Y331" s="742"/>
      <c r="Z331" s="742"/>
      <c r="AA331" s="742"/>
      <c r="AB331" s="742"/>
      <c r="AC331" s="742"/>
      <c r="AD331" s="742"/>
      <c r="AE331" s="742"/>
      <c r="AF331" s="742"/>
      <c r="AG331" s="787"/>
      <c r="AH331" s="787"/>
      <c r="AI331" s="70" t="str">
        <f>IF(ISBLANK(AJ331),"",LARGE(AI327:AI330,1)+1)</f>
        <v/>
      </c>
      <c r="AJ331" s="96"/>
      <c r="AK331" s="61"/>
      <c r="AL331" s="61"/>
      <c r="AM331" s="61"/>
      <c r="AN331" s="61"/>
      <c r="AO331" s="61"/>
      <c r="AP331" s="61"/>
      <c r="AQ331" s="61"/>
      <c r="AR331" s="61"/>
      <c r="AS331" s="133"/>
      <c r="AT331" s="218" t="s">
        <v>216</v>
      </c>
      <c r="AU331" s="219">
        <v>1.0416666666666666E-2</v>
      </c>
      <c r="AV331" s="220">
        <v>170</v>
      </c>
      <c r="AW331" s="152" t="s">
        <v>167</v>
      </c>
      <c r="AX331" s="19"/>
      <c r="AY331" s="19"/>
      <c r="AZ331" s="1068">
        <v>303</v>
      </c>
      <c r="BA331" s="1069"/>
      <c r="BB331" s="1282" t="str">
        <f t="shared" si="77"/>
        <v/>
      </c>
      <c r="BC331" s="1283" t="str" cm="1">
        <f t="array" ref="BC331">IF(BJ331="","",IFERROR(_xlfn.TEXTJOIN(" • ",TRUE,_xlfn.UNIQUE(_xlfn._xlws.FILTER("⚠ "&amp;BQ29:BQ489,(BO29:BO489&lt;&gt;"")*ISNUMBER(SEARCH(" "&amp;BO29:BO489&amp;" "," "&amp;BJ331&amp;" "))))),""))</f>
        <v/>
      </c>
      <c r="BD331" s="1070" t="str">
        <f t="shared" si="84"/>
        <v/>
      </c>
      <c r="BE331" s="1070" t="str">
        <f t="shared" si="85"/>
        <v/>
      </c>
      <c r="BF331" s="1070" t="str">
        <f t="shared" si="86"/>
        <v/>
      </c>
      <c r="BG331" s="1070" t="str">
        <f t="shared" si="78"/>
        <v/>
      </c>
      <c r="BH331" s="1070" t="str">
        <f t="shared" si="79"/>
        <v/>
      </c>
      <c r="BI331" s="1070" t="str">
        <f t="shared" si="87"/>
        <v/>
      </c>
      <c r="BJ331" s="1070" t="str">
        <f t="shared" si="80"/>
        <v/>
      </c>
      <c r="BK331" s="1070" t="str">
        <f t="shared" si="88"/>
        <v/>
      </c>
      <c r="BL331" s="1070" t="str">
        <f t="shared" si="81"/>
        <v/>
      </c>
      <c r="BM331" s="1070" t="str">
        <f t="shared" si="82"/>
        <v/>
      </c>
      <c r="BN331" s="1071"/>
      <c r="BO331" s="1072" t="str">
        <f t="shared" si="83"/>
        <v/>
      </c>
      <c r="BP331" s="1073" t="s">
        <v>744</v>
      </c>
      <c r="BQ331" s="1074"/>
      <c r="CE331" s="9">
        <v>1</v>
      </c>
    </row>
    <row r="332" spans="10:83" ht="21" customHeight="1">
      <c r="J332" s="1838"/>
      <c r="K332" s="1143" t="str">
        <f>TRIM(SUBSTITUTE(SUBSTITUTE(SUBSTITUTE(SUBSTITUTE(SUBSTITUTE(SUBSTITUTE(SUBSTITUTE(SUBSTITUTE(K331,"("," "),")"," "),CHAR(34)," "),"-"," "),"_"," "),"&lt;"," "),"&gt;"," "),"="," "))</f>
        <v/>
      </c>
      <c r="L332" s="1143" t="str" cm="1">
        <f t="array" ref="L332">IF(ROW()=ROW(L327),K330,INDEX(M327:M340,ROW()-ROW(L327)))</f>
        <v/>
      </c>
      <c r="M332" s="1144" t="str">
        <f>IF(OR(L332="",K329="",K329&lt;=0,N332=""),"",TRIM(MID(L332,LEN(N332)+1+IF(MID(L332,LEN(N332)+1,1)=" ",1,0),99999)))</f>
        <v/>
      </c>
      <c r="N332" s="1143" t="str">
        <f>IF(OR(O332="",O332=0,O332="0"),"",IF(LEN(O332)&lt;=K329,O332,IF(LEN(SUBSTITUTE(P332," ",""))=K329+1,LEFT(O332,K329),LEFT(O332,FIND("§",SUBSTITUTE(P332," ","§",LEN(P332)-LEN(SUBSTITUTE(P332," ",""))))-1))))</f>
        <v/>
      </c>
      <c r="O332" s="1143" t="str">
        <f t="shared" si="89"/>
        <v/>
      </c>
      <c r="P332" s="1143" t="str">
        <f>IF(OR(O332="",O332=0,O332="0"),"",LEFT(O332,K329+1))</f>
        <v/>
      </c>
      <c r="Q332" s="1143"/>
      <c r="R332" s="1186"/>
      <c r="S332" s="1147" t="str">
        <f>IF(LEN(TRIM(T332))&gt;0,MAX(S46:S331)+1,"")</f>
        <v/>
      </c>
      <c r="T332" s="1148"/>
      <c r="U332" s="1186"/>
      <c r="V332" s="1186"/>
      <c r="X332" s="742"/>
      <c r="Y332" s="742"/>
      <c r="Z332" s="742"/>
      <c r="AA332" s="742"/>
      <c r="AB332" s="742"/>
      <c r="AC332" s="742"/>
      <c r="AD332" s="742"/>
      <c r="AE332" s="742"/>
      <c r="AF332" s="742"/>
      <c r="AG332" s="787"/>
      <c r="AH332" s="787"/>
      <c r="AI332" s="70" t="str">
        <f>IF(ISBLANK(AJ332),"",LARGE(AI327:AI331,1)+1)</f>
        <v/>
      </c>
      <c r="AJ332" s="96"/>
      <c r="AK332" s="61"/>
      <c r="AL332" s="61"/>
      <c r="AM332" s="61"/>
      <c r="AN332" s="61"/>
      <c r="AO332" s="61"/>
      <c r="AP332" s="61"/>
      <c r="AQ332" s="61"/>
      <c r="AR332" s="61"/>
      <c r="AS332" s="133"/>
      <c r="AT332" s="218" t="s">
        <v>207</v>
      </c>
      <c r="AU332" s="219">
        <v>6.9444444444444441E-3</v>
      </c>
      <c r="AV332" s="220">
        <v>150</v>
      </c>
      <c r="AW332" s="152" t="s">
        <v>167</v>
      </c>
      <c r="AX332" s="19"/>
      <c r="AY332" s="19"/>
      <c r="AZ332" s="1068">
        <v>304</v>
      </c>
      <c r="BA332" s="1069"/>
      <c r="BB332" s="1282" t="str">
        <f t="shared" si="77"/>
        <v/>
      </c>
      <c r="BC332" s="1283" t="str" cm="1">
        <f t="array" ref="BC332">IF(BJ332="","",IFERROR(_xlfn.TEXTJOIN(" • ",TRUE,_xlfn.UNIQUE(_xlfn._xlws.FILTER("⚠ "&amp;BQ29:BQ489,(BO29:BO489&lt;&gt;"")*ISNUMBER(SEARCH(" "&amp;BO29:BO489&amp;" "," "&amp;BJ332&amp;" "))))),""))</f>
        <v/>
      </c>
      <c r="BD332" s="1070" t="str">
        <f t="shared" si="84"/>
        <v/>
      </c>
      <c r="BE332" s="1070" t="str">
        <f t="shared" si="85"/>
        <v/>
      </c>
      <c r="BF332" s="1070" t="str">
        <f t="shared" si="86"/>
        <v/>
      </c>
      <c r="BG332" s="1070" t="str">
        <f t="shared" si="78"/>
        <v/>
      </c>
      <c r="BH332" s="1070" t="str">
        <f t="shared" si="79"/>
        <v/>
      </c>
      <c r="BI332" s="1070" t="str">
        <f t="shared" si="87"/>
        <v/>
      </c>
      <c r="BJ332" s="1070" t="str">
        <f t="shared" si="80"/>
        <v/>
      </c>
      <c r="BK332" s="1070" t="str">
        <f t="shared" si="88"/>
        <v/>
      </c>
      <c r="BL332" s="1070" t="str">
        <f t="shared" si="81"/>
        <v/>
      </c>
      <c r="BM332" s="1070" t="str">
        <f t="shared" si="82"/>
        <v/>
      </c>
      <c r="BN332" s="1071"/>
      <c r="BO332" s="1072" t="str">
        <f t="shared" si="83"/>
        <v/>
      </c>
      <c r="BP332" s="1073" t="s">
        <v>744</v>
      </c>
      <c r="BQ332" s="1074"/>
      <c r="CE332" s="9">
        <v>1</v>
      </c>
    </row>
    <row r="333" spans="10:83" ht="21" customHeight="1">
      <c r="J333" s="1838"/>
      <c r="K333" s="1151" t="str">
        <f>TRIM(SUBSTITUTE(SUBSTITUTE(SUBSTITUTE(SUBSTITUTE(K332,"►"," "),"▼"," "),"▲"," "),"◄"," "))</f>
        <v/>
      </c>
      <c r="L333" s="1143" t="str" cm="1">
        <f t="array" ref="L333">IF(ROW()=ROW(L327),K330,INDEX(M327:M340,ROW()-ROW(L327)))</f>
        <v/>
      </c>
      <c r="M333" s="1144" t="str">
        <f>IF(OR(L333="",K329="",K329&lt;=0,N333=""),"",TRIM(MID(L333,LEN(N333)+1+IF(MID(L333,LEN(N333)+1,1)=" ",1,0),99999)))</f>
        <v/>
      </c>
      <c r="N333" s="1143" t="str">
        <f>IF(OR(O333="",O333=0,O333="0"),"",IF(LEN(O333)&lt;=K329,O333,IF(LEN(SUBSTITUTE(P333," ",""))=K329+1,LEFT(O333,K329),LEFT(O333,FIND("§",SUBSTITUTE(P333," ","§",LEN(P333)-LEN(SUBSTITUTE(P333," ",""))))-1))))</f>
        <v/>
      </c>
      <c r="O333" s="1143" t="str">
        <f t="shared" si="89"/>
        <v/>
      </c>
      <c r="P333" s="1143" t="str">
        <f>IF(OR(O333="",O333=0,O333="0"),"",LEFT(O333,K329+1))</f>
        <v/>
      </c>
      <c r="Q333" s="1143"/>
      <c r="R333" s="1186"/>
      <c r="S333" s="1147" t="str">
        <f>IF(LEN(TRIM(T333))&gt;0,MAX(S46:S332)+1,"")</f>
        <v/>
      </c>
      <c r="T333" s="1148"/>
      <c r="U333" s="1186"/>
      <c r="V333" s="1186"/>
      <c r="X333" s="742"/>
      <c r="Y333" s="742"/>
      <c r="Z333" s="742"/>
      <c r="AA333" s="742"/>
      <c r="AB333" s="742"/>
      <c r="AC333" s="742"/>
      <c r="AD333" s="742"/>
      <c r="AE333" s="742"/>
      <c r="AF333" s="742"/>
      <c r="AG333" s="787"/>
      <c r="AH333" s="787"/>
      <c r="AI333" s="70" t="str">
        <f>IF(ISBLANK(AJ333),"",LARGE(AI327:AI332,1)+1)</f>
        <v/>
      </c>
      <c r="AJ333" s="96"/>
      <c r="AK333" s="61"/>
      <c r="AL333" s="61"/>
      <c r="AM333" s="61"/>
      <c r="AN333" s="61"/>
      <c r="AO333" s="61"/>
      <c r="AP333" s="61"/>
      <c r="AQ333" s="61"/>
      <c r="AR333" s="61"/>
      <c r="AS333" s="133"/>
      <c r="AT333" s="218" t="s">
        <v>217</v>
      </c>
      <c r="AU333" s="219">
        <v>0.10069444444444445</v>
      </c>
      <c r="AV333" s="220">
        <v>120</v>
      </c>
      <c r="AW333" s="152" t="s">
        <v>167</v>
      </c>
      <c r="AX333" s="19"/>
      <c r="AY333" s="19"/>
      <c r="AZ333" s="1068">
        <v>305</v>
      </c>
      <c r="BA333" s="1069"/>
      <c r="BB333" s="1282" t="str">
        <f t="shared" si="77"/>
        <v/>
      </c>
      <c r="BC333" s="1283" t="str" cm="1">
        <f t="array" ref="BC333">IF(BJ333="","",IFERROR(_xlfn.TEXTJOIN(" • ",TRUE,_xlfn.UNIQUE(_xlfn._xlws.FILTER("⚠ "&amp;BQ29:BQ489,(BO29:BO489&lt;&gt;"")*ISNUMBER(SEARCH(" "&amp;BO29:BO489&amp;" "," "&amp;BJ333&amp;" "))))),""))</f>
        <v/>
      </c>
      <c r="BD333" s="1070" t="str">
        <f t="shared" si="84"/>
        <v/>
      </c>
      <c r="BE333" s="1070" t="str">
        <f t="shared" si="85"/>
        <v/>
      </c>
      <c r="BF333" s="1070" t="str">
        <f t="shared" si="86"/>
        <v/>
      </c>
      <c r="BG333" s="1070" t="str">
        <f t="shared" si="78"/>
        <v/>
      </c>
      <c r="BH333" s="1070" t="str">
        <f t="shared" si="79"/>
        <v/>
      </c>
      <c r="BI333" s="1070" t="str">
        <f t="shared" si="87"/>
        <v/>
      </c>
      <c r="BJ333" s="1070" t="str">
        <f t="shared" si="80"/>
        <v/>
      </c>
      <c r="BK333" s="1070" t="str">
        <f t="shared" si="88"/>
        <v/>
      </c>
      <c r="BL333" s="1070" t="str">
        <f t="shared" si="81"/>
        <v/>
      </c>
      <c r="BM333" s="1070" t="str">
        <f t="shared" si="82"/>
        <v/>
      </c>
      <c r="BN333" s="1071"/>
      <c r="BO333" s="1072" t="str">
        <f t="shared" si="83"/>
        <v/>
      </c>
      <c r="BP333" s="1073" t="s">
        <v>744</v>
      </c>
      <c r="BQ333" s="1074"/>
      <c r="CE333" s="9">
        <v>1</v>
      </c>
    </row>
    <row r="334" spans="10:83" ht="21" customHeight="1">
      <c r="J334" s="1838"/>
      <c r="K334" s="1151" t="str">
        <f>TRIM(SUBSTITUTE(SUBSTITUTE(K333,"“"," "),"”"," "))</f>
        <v/>
      </c>
      <c r="L334" s="1143" t="str" cm="1">
        <f t="array" ref="L334">IF(ROW()=ROW(L327),K330,INDEX(M327:M340,ROW()-ROW(L327)))</f>
        <v/>
      </c>
      <c r="M334" s="1144" t="str">
        <f>IF(OR(L334="",K329="",K329&lt;=0,N334=""),"",TRIM(MID(L334,LEN(N334)+1+IF(MID(L334,LEN(N334)+1,1)=" ",1,0),99999)))</f>
        <v/>
      </c>
      <c r="N334" s="1143" t="str">
        <f>IF(OR(O334="",O334=0,O334="0"),"",IF(LEN(O334)&lt;=K329,O334,IF(LEN(SUBSTITUTE(P334," ",""))=K329+1,LEFT(O334,K329),LEFT(O334,FIND("§",SUBSTITUTE(P334," ","§",LEN(P334)-LEN(SUBSTITUTE(P334," ",""))))-1))))</f>
        <v/>
      </c>
      <c r="O334" s="1143" t="str">
        <f t="shared" si="89"/>
        <v/>
      </c>
      <c r="P334" s="1143" t="str">
        <f>IF(OR(O334="",O334=0,O334="0"),"",LEFT(O334,K329+1))</f>
        <v/>
      </c>
      <c r="Q334" s="1143"/>
      <c r="R334" s="1186"/>
      <c r="S334" s="1147" t="str">
        <f>IF(LEN(TRIM(T334))&gt;0,MAX(S46:S333)+1,"")</f>
        <v/>
      </c>
      <c r="T334" s="1148"/>
      <c r="U334" s="1186"/>
      <c r="V334" s="1186"/>
      <c r="X334" s="742"/>
      <c r="Y334" s="742"/>
      <c r="Z334" s="742"/>
      <c r="AA334" s="742"/>
      <c r="AB334" s="742"/>
      <c r="AC334" s="742"/>
      <c r="AD334" s="742"/>
      <c r="AE334" s="742"/>
      <c r="AF334" s="742"/>
      <c r="AG334" s="787"/>
      <c r="AH334" s="787"/>
      <c r="AI334" s="70" t="str">
        <f>IF(ISBLANK(AJ334),"",LARGE(AI327:AI333,1)+1)</f>
        <v/>
      </c>
      <c r="AJ334" s="96"/>
      <c r="AK334" s="61"/>
      <c r="AL334" s="61"/>
      <c r="AM334" s="61"/>
      <c r="AN334" s="61"/>
      <c r="AO334" s="61"/>
      <c r="AP334" s="61"/>
      <c r="AQ334" s="61"/>
      <c r="AR334" s="61"/>
      <c r="AS334" s="133"/>
      <c r="AT334" s="218" t="s">
        <v>218</v>
      </c>
      <c r="AU334" s="219">
        <v>1.3888888888888888E-2</v>
      </c>
      <c r="AV334" s="220">
        <v>120</v>
      </c>
      <c r="AW334" s="152" t="s">
        <v>167</v>
      </c>
      <c r="AX334" s="19"/>
      <c r="AY334" s="19"/>
      <c r="AZ334" s="1068">
        <v>306</v>
      </c>
      <c r="BA334" s="1069"/>
      <c r="BB334" s="1282" t="str">
        <f t="shared" si="77"/>
        <v/>
      </c>
      <c r="BC334" s="1283" t="str" cm="1">
        <f t="array" ref="BC334">IF(BJ334="","",IFERROR(_xlfn.TEXTJOIN(" • ",TRUE,_xlfn.UNIQUE(_xlfn._xlws.FILTER("⚠ "&amp;BQ29:BQ489,(BO29:BO489&lt;&gt;"")*ISNUMBER(SEARCH(" "&amp;BO29:BO489&amp;" "," "&amp;BJ334&amp;" "))))),""))</f>
        <v/>
      </c>
      <c r="BD334" s="1070" t="str">
        <f t="shared" si="84"/>
        <v/>
      </c>
      <c r="BE334" s="1070" t="str">
        <f t="shared" si="85"/>
        <v/>
      </c>
      <c r="BF334" s="1070" t="str">
        <f t="shared" si="86"/>
        <v/>
      </c>
      <c r="BG334" s="1070" t="str">
        <f t="shared" si="78"/>
        <v/>
      </c>
      <c r="BH334" s="1070" t="str">
        <f t="shared" si="79"/>
        <v/>
      </c>
      <c r="BI334" s="1070" t="str">
        <f t="shared" si="87"/>
        <v/>
      </c>
      <c r="BJ334" s="1070" t="str">
        <f t="shared" si="80"/>
        <v/>
      </c>
      <c r="BK334" s="1070" t="str">
        <f t="shared" si="88"/>
        <v/>
      </c>
      <c r="BL334" s="1070" t="str">
        <f t="shared" si="81"/>
        <v/>
      </c>
      <c r="BM334" s="1070" t="str">
        <f t="shared" si="82"/>
        <v/>
      </c>
      <c r="BN334" s="1071"/>
      <c r="BO334" s="1072" t="str">
        <f t="shared" si="83"/>
        <v/>
      </c>
      <c r="BP334" s="1073" t="s">
        <v>744</v>
      </c>
      <c r="BQ334" s="1074"/>
      <c r="CE334" s="9">
        <v>1</v>
      </c>
    </row>
    <row r="335" spans="10:83" ht="21" customHeight="1">
      <c r="J335" s="1838"/>
      <c r="K335" s="1151"/>
      <c r="L335" s="1143" t="str" cm="1">
        <f t="array" ref="L335">IF(ROW()=ROW(L327),K330,INDEX(M327:M340,ROW()-ROW(L327)))</f>
        <v/>
      </c>
      <c r="M335" s="1144" t="str">
        <f>IF(OR(L335="",K329="",K329&lt;=0,N335=""),"",TRIM(MID(L335,LEN(N335)+1+IF(MID(L335,LEN(N335)+1,1)=" ",1,0),99999)))</f>
        <v/>
      </c>
      <c r="N335" s="1143" t="str">
        <f>IF(OR(O335="",O335=0,O335="0"),"",IF(LEN(O335)&lt;=K329,O335,IF(LEN(SUBSTITUTE(P335," ",""))=K329+1,LEFT(O335,K329),LEFT(O335,FIND("§",SUBSTITUTE(P335," ","§",LEN(P335)-LEN(SUBSTITUTE(P335," ",""))))-1))))</f>
        <v/>
      </c>
      <c r="O335" s="1143" t="str">
        <f t="shared" si="89"/>
        <v/>
      </c>
      <c r="P335" s="1143" t="str">
        <f>IF(OR(O335="",O335=0,O335="0"),"",LEFT(O335,K329+1))</f>
        <v/>
      </c>
      <c r="Q335" s="1143"/>
      <c r="R335" s="1186"/>
      <c r="S335" s="1147" t="str">
        <f>IF(LEN(TRIM(T335))&gt;0,MAX(S46:S334)+1,"")</f>
        <v/>
      </c>
      <c r="T335" s="1148"/>
      <c r="U335" s="1186"/>
      <c r="V335" s="1186"/>
      <c r="X335" s="742"/>
      <c r="Y335" s="742"/>
      <c r="Z335" s="742"/>
      <c r="AA335" s="742"/>
      <c r="AB335" s="742"/>
      <c r="AC335" s="742"/>
      <c r="AD335" s="742"/>
      <c r="AE335" s="742"/>
      <c r="AF335" s="742"/>
      <c r="AG335" s="787"/>
      <c r="AH335" s="787"/>
      <c r="AI335" s="70" t="str">
        <f>IF(ISBLANK(AJ335),"",LARGE(AI327:AI334,1)+1)</f>
        <v/>
      </c>
      <c r="AJ335" s="96"/>
      <c r="AK335" s="61"/>
      <c r="AL335" s="61"/>
      <c r="AM335" s="61"/>
      <c r="AN335" s="61"/>
      <c r="AO335" s="61"/>
      <c r="AP335" s="61"/>
      <c r="AQ335" s="61"/>
      <c r="AR335" s="61"/>
      <c r="AS335" s="133"/>
      <c r="AT335" s="218" t="s">
        <v>219</v>
      </c>
      <c r="AU335" s="219">
        <v>2.4305555555555556E-2</v>
      </c>
      <c r="AV335" s="220"/>
      <c r="AW335" s="152" t="s">
        <v>167</v>
      </c>
      <c r="AX335" s="19"/>
      <c r="AY335" s="19"/>
      <c r="AZ335" s="1068">
        <v>307</v>
      </c>
      <c r="BA335" s="1069"/>
      <c r="BB335" s="1282" t="str">
        <f t="shared" si="77"/>
        <v/>
      </c>
      <c r="BC335" s="1283" t="str" cm="1">
        <f t="array" ref="BC335">IF(BJ335="","",IFERROR(_xlfn.TEXTJOIN(" • ",TRUE,_xlfn.UNIQUE(_xlfn._xlws.FILTER("⚠ "&amp;BQ29:BQ489,(BO29:BO489&lt;&gt;"")*ISNUMBER(SEARCH(" "&amp;BO29:BO489&amp;" "," "&amp;BJ335&amp;" "))))),""))</f>
        <v/>
      </c>
      <c r="BD335" s="1070" t="str">
        <f t="shared" si="84"/>
        <v/>
      </c>
      <c r="BE335" s="1070" t="str">
        <f t="shared" si="85"/>
        <v/>
      </c>
      <c r="BF335" s="1070" t="str">
        <f t="shared" si="86"/>
        <v/>
      </c>
      <c r="BG335" s="1070" t="str">
        <f t="shared" si="78"/>
        <v/>
      </c>
      <c r="BH335" s="1070" t="str">
        <f t="shared" si="79"/>
        <v/>
      </c>
      <c r="BI335" s="1070" t="str">
        <f t="shared" si="87"/>
        <v/>
      </c>
      <c r="BJ335" s="1070" t="str">
        <f t="shared" si="80"/>
        <v/>
      </c>
      <c r="BK335" s="1070" t="str">
        <f t="shared" si="88"/>
        <v/>
      </c>
      <c r="BL335" s="1070" t="str">
        <f t="shared" si="81"/>
        <v/>
      </c>
      <c r="BM335" s="1070" t="str">
        <f t="shared" si="82"/>
        <v/>
      </c>
      <c r="BN335" s="1071"/>
      <c r="BO335" s="1072" t="str">
        <f t="shared" si="83"/>
        <v/>
      </c>
      <c r="BP335" s="1073" t="s">
        <v>744</v>
      </c>
      <c r="BQ335" s="1074"/>
      <c r="CE335" s="9">
        <v>1</v>
      </c>
    </row>
    <row r="336" spans="10:83" ht="21" customHeight="1">
      <c r="J336" s="1838"/>
      <c r="K336" s="1151"/>
      <c r="L336" s="1143" t="str" cm="1">
        <f t="array" ref="L336">IF(ROW()=ROW(L327),K330,INDEX(M327:M340,ROW()-ROW(L327)))</f>
        <v/>
      </c>
      <c r="M336" s="1144" t="str">
        <f>IF(OR(L336="",K329="",K329&lt;=0,N336=""),"",TRIM(MID(L336,LEN(N336)+1+IF(MID(L336,LEN(N336)+1,1)=" ",1,0),99999)))</f>
        <v/>
      </c>
      <c r="N336" s="1143" t="str">
        <f>IF(OR(O336="",O336=0,O336="0"),"",IF(LEN(O336)&lt;=K329,O336,IF(LEN(SUBSTITUTE(P336," ",""))=K329+1,LEFT(O336,K329),LEFT(O336,FIND("§",SUBSTITUTE(P336," ","§",LEN(P336)-LEN(SUBSTITUTE(P336," ",""))))-1))))</f>
        <v/>
      </c>
      <c r="O336" s="1143" t="str">
        <f t="shared" si="89"/>
        <v/>
      </c>
      <c r="P336" s="1143" t="str">
        <f>IF(OR(O336="",O336=0,O336="0"),"",LEFT(O336,K329+1))</f>
        <v/>
      </c>
      <c r="Q336" s="1143"/>
      <c r="R336" s="1186"/>
      <c r="S336" s="1147" t="str">
        <f>IF(LEN(TRIM(T336))&gt;0,MAX(S46:S335)+1,"")</f>
        <v/>
      </c>
      <c r="T336" s="1148"/>
      <c r="U336" s="1186"/>
      <c r="V336" s="1186"/>
      <c r="X336" s="742"/>
      <c r="Y336" s="742"/>
      <c r="Z336" s="742"/>
      <c r="AA336" s="742"/>
      <c r="AB336" s="742"/>
      <c r="AC336" s="742"/>
      <c r="AD336" s="742"/>
      <c r="AE336" s="742"/>
      <c r="AF336" s="742"/>
      <c r="AG336" s="787"/>
      <c r="AH336" s="787"/>
      <c r="AI336" s="70" t="str">
        <f>IF(ISBLANK(AJ336),"",LARGE(AI327:AI335,1)+1)</f>
        <v/>
      </c>
      <c r="AJ336" s="96"/>
      <c r="AK336" s="61"/>
      <c r="AL336" s="61"/>
      <c r="AM336" s="61"/>
      <c r="AN336" s="61"/>
      <c r="AO336" s="61"/>
      <c r="AP336" s="61"/>
      <c r="AQ336" s="61"/>
      <c r="AR336" s="61"/>
      <c r="AS336" s="133"/>
      <c r="AT336" s="218" t="s">
        <v>220</v>
      </c>
      <c r="AU336" s="219">
        <v>7.2916666666666671E-2</v>
      </c>
      <c r="AV336" s="222" t="s">
        <v>221</v>
      </c>
      <c r="AW336" s="152" t="s">
        <v>167</v>
      </c>
      <c r="AX336" s="19"/>
      <c r="AY336" s="19"/>
      <c r="AZ336" s="1068">
        <v>308</v>
      </c>
      <c r="BA336" s="1069"/>
      <c r="BB336" s="1282" t="str">
        <f t="shared" si="77"/>
        <v/>
      </c>
      <c r="BC336" s="1283" t="str" cm="1">
        <f t="array" ref="BC336">IF(BJ336="","",IFERROR(_xlfn.TEXTJOIN(" • ",TRUE,_xlfn.UNIQUE(_xlfn._xlws.FILTER("⚠ "&amp;BQ29:BQ489,(BO29:BO489&lt;&gt;"")*ISNUMBER(SEARCH(" "&amp;BO29:BO489&amp;" "," "&amp;BJ336&amp;" "))))),""))</f>
        <v/>
      </c>
      <c r="BD336" s="1070" t="str">
        <f t="shared" si="84"/>
        <v/>
      </c>
      <c r="BE336" s="1070" t="str">
        <f t="shared" si="85"/>
        <v/>
      </c>
      <c r="BF336" s="1070" t="str">
        <f t="shared" si="86"/>
        <v/>
      </c>
      <c r="BG336" s="1070" t="str">
        <f t="shared" si="78"/>
        <v/>
      </c>
      <c r="BH336" s="1070" t="str">
        <f t="shared" si="79"/>
        <v/>
      </c>
      <c r="BI336" s="1070" t="str">
        <f t="shared" si="87"/>
        <v/>
      </c>
      <c r="BJ336" s="1070" t="str">
        <f t="shared" si="80"/>
        <v/>
      </c>
      <c r="BK336" s="1070" t="str">
        <f t="shared" si="88"/>
        <v/>
      </c>
      <c r="BL336" s="1070" t="str">
        <f t="shared" si="81"/>
        <v/>
      </c>
      <c r="BM336" s="1070" t="str">
        <f t="shared" si="82"/>
        <v/>
      </c>
      <c r="BN336" s="1071"/>
      <c r="BO336" s="1072" t="str">
        <f t="shared" si="83"/>
        <v/>
      </c>
      <c r="BP336" s="1073" t="s">
        <v>744</v>
      </c>
      <c r="BQ336" s="1074"/>
      <c r="CE336" s="9">
        <v>1</v>
      </c>
    </row>
    <row r="337" spans="10:83" ht="21" customHeight="1">
      <c r="J337" s="1838"/>
      <c r="K337" s="1151"/>
      <c r="L337" s="1143" t="str" cm="1">
        <f t="array" ref="L337">IF(ROW()=ROW(L327),K330,INDEX(M327:M340,ROW()-ROW(L327)))</f>
        <v/>
      </c>
      <c r="M337" s="1144" t="str">
        <f>IF(OR(L337="",K329="",K329&lt;=0,N337=""),"",TRIM(MID(L337,LEN(N337)+1+IF(MID(L337,LEN(N337)+1,1)=" ",1,0),99999)))</f>
        <v/>
      </c>
      <c r="N337" s="1143" t="str">
        <f>IF(OR(O337="",O337=0,O337="0"),"",IF(LEN(O337)&lt;=K329,O337,IF(LEN(SUBSTITUTE(P337," ",""))=K329+1,LEFT(O337,K329),LEFT(O337,FIND("§",SUBSTITUTE(P337," ","§",LEN(P337)-LEN(SUBSTITUTE(P337," ",""))))-1))))</f>
        <v/>
      </c>
      <c r="O337" s="1143" t="str">
        <f t="shared" si="89"/>
        <v/>
      </c>
      <c r="P337" s="1143" t="str">
        <f>IF(OR(O337="",O337=0,O337="0"),"",LEFT(O337,K329+1))</f>
        <v/>
      </c>
      <c r="Q337" s="1143"/>
      <c r="R337" s="1186"/>
      <c r="S337" s="1147" t="str">
        <f>IF(LEN(TRIM(T337))&gt;0,MAX(S46:S336)+1,"")</f>
        <v/>
      </c>
      <c r="T337" s="1148"/>
      <c r="U337" s="1186"/>
      <c r="V337" s="1186"/>
      <c r="X337" s="742"/>
      <c r="Y337" s="742"/>
      <c r="Z337" s="742"/>
      <c r="AA337" s="742"/>
      <c r="AB337" s="742"/>
      <c r="AC337" s="742"/>
      <c r="AD337" s="742"/>
      <c r="AE337" s="742"/>
      <c r="AF337" s="742"/>
      <c r="AG337" s="787"/>
      <c r="AH337" s="787"/>
      <c r="AI337" s="70" t="str">
        <f>IF(ISBLANK(AJ337),"",LARGE(AI327:AI336,1)+1)</f>
        <v/>
      </c>
      <c r="AJ337" s="96"/>
      <c r="AK337" s="61"/>
      <c r="AL337" s="61"/>
      <c r="AM337" s="61"/>
      <c r="AN337" s="61"/>
      <c r="AO337" s="61"/>
      <c r="AP337" s="61"/>
      <c r="AQ337" s="61"/>
      <c r="AR337" s="61"/>
      <c r="AS337" s="133"/>
      <c r="AT337" s="218"/>
      <c r="AU337" s="223" t="s">
        <v>222</v>
      </c>
      <c r="AV337" s="169">
        <v>65</v>
      </c>
      <c r="AW337" s="152" t="s">
        <v>167</v>
      </c>
      <c r="AX337" s="19"/>
      <c r="AY337" s="19"/>
      <c r="AZ337" s="1068">
        <v>309</v>
      </c>
      <c r="BA337" s="1069"/>
      <c r="BB337" s="1282" t="str">
        <f t="shared" si="77"/>
        <v/>
      </c>
      <c r="BC337" s="1283" t="str" cm="1">
        <f t="array" ref="BC337">IF(BJ337="","",IFERROR(_xlfn.TEXTJOIN(" • ",TRUE,_xlfn.UNIQUE(_xlfn._xlws.FILTER("⚠ "&amp;BQ29:BQ489,(BO29:BO489&lt;&gt;"")*ISNUMBER(SEARCH(" "&amp;BO29:BO489&amp;" "," "&amp;BJ337&amp;" "))))),""))</f>
        <v/>
      </c>
      <c r="BD337" s="1070" t="str">
        <f t="shared" si="84"/>
        <v/>
      </c>
      <c r="BE337" s="1070" t="str">
        <f t="shared" si="85"/>
        <v/>
      </c>
      <c r="BF337" s="1070" t="str">
        <f t="shared" si="86"/>
        <v/>
      </c>
      <c r="BG337" s="1070" t="str">
        <f t="shared" si="78"/>
        <v/>
      </c>
      <c r="BH337" s="1070" t="str">
        <f t="shared" si="79"/>
        <v/>
      </c>
      <c r="BI337" s="1070" t="str">
        <f t="shared" si="87"/>
        <v/>
      </c>
      <c r="BJ337" s="1070" t="str">
        <f t="shared" si="80"/>
        <v/>
      </c>
      <c r="BK337" s="1070" t="str">
        <f t="shared" si="88"/>
        <v/>
      </c>
      <c r="BL337" s="1070" t="str">
        <f t="shared" si="81"/>
        <v/>
      </c>
      <c r="BM337" s="1070" t="str">
        <f t="shared" si="82"/>
        <v/>
      </c>
      <c r="BN337" s="1071"/>
      <c r="BO337" s="1072" t="str">
        <f t="shared" si="83"/>
        <v/>
      </c>
      <c r="BP337" s="1073" t="s">
        <v>744</v>
      </c>
      <c r="BQ337" s="1074"/>
      <c r="CE337" s="9">
        <v>1</v>
      </c>
    </row>
    <row r="338" spans="10:83" ht="21" customHeight="1">
      <c r="J338" s="1838"/>
      <c r="K338" s="1151"/>
      <c r="L338" s="1143" t="str" cm="1">
        <f t="array" ref="L338">IF(ROW()=ROW(L327),K330,INDEX(M327:M340,ROW()-ROW(L327)))</f>
        <v/>
      </c>
      <c r="M338" s="1144" t="str">
        <f>IF(OR(L338="",K329="",K329&lt;=0,N338=""),"",TRIM(MID(L338,LEN(N338)+1+IF(MID(L338,LEN(N338)+1,1)=" ",1,0),99999)))</f>
        <v/>
      </c>
      <c r="N338" s="1143" t="str">
        <f>IF(OR(O338="",O338=0,O338="0"),"",IF(LEN(O338)&lt;=K329,O338,IF(LEN(SUBSTITUTE(P338," ",""))=K329+1,LEFT(O338,K329),LEFT(O338,FIND("§",SUBSTITUTE(P338," ","§",LEN(P338)-LEN(SUBSTITUTE(P338," ",""))))-1))))</f>
        <v/>
      </c>
      <c r="O338" s="1143" t="str">
        <f t="shared" si="89"/>
        <v/>
      </c>
      <c r="P338" s="1143" t="str">
        <f>IF(OR(O338="",O338=0,O338="0"),"",LEFT(O338,K329+1))</f>
        <v/>
      </c>
      <c r="Q338" s="1143"/>
      <c r="R338" s="1186"/>
      <c r="S338" s="1147" t="str">
        <f>IF(LEN(TRIM(T338))&gt;0,MAX(S46:S337)+1,"")</f>
        <v/>
      </c>
      <c r="T338" s="1148"/>
      <c r="U338" s="1186"/>
      <c r="V338" s="1186"/>
      <c r="X338" s="742"/>
      <c r="Y338" s="742"/>
      <c r="Z338" s="742"/>
      <c r="AA338" s="742"/>
      <c r="AB338" s="742"/>
      <c r="AC338" s="742"/>
      <c r="AD338" s="742"/>
      <c r="AE338" s="742"/>
      <c r="AF338" s="742"/>
      <c r="AG338" s="787"/>
      <c r="AH338" s="787"/>
      <c r="AI338" s="70" t="str">
        <f>IF(ISBLANK(AJ338),"",LARGE(AI327:AI337,1)+1)</f>
        <v/>
      </c>
      <c r="AJ338" s="96"/>
      <c r="AK338" s="61"/>
      <c r="AL338" s="61"/>
      <c r="AM338" s="61"/>
      <c r="AN338" s="61"/>
      <c r="AO338" s="61"/>
      <c r="AP338" s="61"/>
      <c r="AQ338" s="61"/>
      <c r="AR338" s="61"/>
      <c r="AS338" s="133"/>
      <c r="AT338" s="218"/>
      <c r="AU338" s="224" t="s">
        <v>223</v>
      </c>
      <c r="AV338" s="180">
        <v>3</v>
      </c>
      <c r="AW338" s="152" t="s">
        <v>167</v>
      </c>
      <c r="AX338" s="19"/>
      <c r="AY338" s="19"/>
      <c r="AZ338" s="1068">
        <v>310</v>
      </c>
      <c r="BA338" s="1069"/>
      <c r="BB338" s="1282" t="str">
        <f t="shared" si="77"/>
        <v/>
      </c>
      <c r="BC338" s="1283" t="str" cm="1">
        <f t="array" ref="BC338">IF(BJ338="","",IFERROR(_xlfn.TEXTJOIN(" • ",TRUE,_xlfn.UNIQUE(_xlfn._xlws.FILTER("⚠ "&amp;BQ29:BQ489,(BO29:BO489&lt;&gt;"")*ISNUMBER(SEARCH(" "&amp;BO29:BO489&amp;" "," "&amp;BJ338&amp;" "))))),""))</f>
        <v/>
      </c>
      <c r="BD338" s="1070" t="str">
        <f t="shared" si="84"/>
        <v/>
      </c>
      <c r="BE338" s="1070" t="str">
        <f t="shared" si="85"/>
        <v/>
      </c>
      <c r="BF338" s="1070" t="str">
        <f t="shared" si="86"/>
        <v/>
      </c>
      <c r="BG338" s="1070" t="str">
        <f t="shared" si="78"/>
        <v/>
      </c>
      <c r="BH338" s="1070" t="str">
        <f t="shared" si="79"/>
        <v/>
      </c>
      <c r="BI338" s="1070" t="str">
        <f t="shared" si="87"/>
        <v/>
      </c>
      <c r="BJ338" s="1070" t="str">
        <f t="shared" si="80"/>
        <v/>
      </c>
      <c r="BK338" s="1070" t="str">
        <f t="shared" si="88"/>
        <v/>
      </c>
      <c r="BL338" s="1070" t="str">
        <f t="shared" si="81"/>
        <v/>
      </c>
      <c r="BM338" s="1070" t="str">
        <f t="shared" si="82"/>
        <v/>
      </c>
      <c r="BN338" s="1071"/>
      <c r="BO338" s="1072" t="str">
        <f t="shared" si="83"/>
        <v/>
      </c>
      <c r="BP338" s="1073" t="s">
        <v>744</v>
      </c>
      <c r="BQ338" s="1074"/>
      <c r="CE338" s="9">
        <v>1</v>
      </c>
    </row>
    <row r="339" spans="10:83" ht="21" customHeight="1">
      <c r="J339" s="1838"/>
      <c r="K339" s="1151"/>
      <c r="L339" s="1143" t="str" cm="1">
        <f t="array" ref="L339">IF(ROW()=ROW(L327),K330,INDEX(M327:M340,ROW()-ROW(L327)))</f>
        <v/>
      </c>
      <c r="M339" s="1144" t="str">
        <f>IF(OR(L339="",K329="",K329&lt;=0,N339=""),"",TRIM(MID(L339,LEN(N339)+1+IF(MID(L339,LEN(N339)+1,1)=" ",1,0),99999)))</f>
        <v/>
      </c>
      <c r="N339" s="1143" t="str">
        <f>IF(OR(O339="",O339=0,O339="0"),"",IF(LEN(O339)&lt;=K329,O339,IF(LEN(SUBSTITUTE(P339," ",""))=K329+1,LEFT(O339,K329),LEFT(O339,FIND("§",SUBSTITUTE(P339," ","§",LEN(P339)-LEN(SUBSTITUTE(P339," ",""))))-1))))</f>
        <v/>
      </c>
      <c r="O339" s="1143" t="str">
        <f t="shared" si="89"/>
        <v/>
      </c>
      <c r="P339" s="1143" t="str">
        <f>IF(OR(O339="",O339=0,O339="0"),"",LEFT(O339,K329+1))</f>
        <v/>
      </c>
      <c r="Q339" s="1143"/>
      <c r="R339" s="1186"/>
      <c r="S339" s="1147" t="str">
        <f>IF(LEN(TRIM(T339))&gt;0,MAX(S46:S338)+1,"")</f>
        <v/>
      </c>
      <c r="T339" s="1148"/>
      <c r="U339" s="1186"/>
      <c r="V339" s="1186"/>
      <c r="X339" s="742"/>
      <c r="Y339" s="742"/>
      <c r="Z339" s="742"/>
      <c r="AA339" s="742"/>
      <c r="AB339" s="742"/>
      <c r="AC339" s="742"/>
      <c r="AD339" s="742"/>
      <c r="AE339" s="742"/>
      <c r="AF339" s="742"/>
      <c r="AG339" s="787"/>
      <c r="AH339" s="787"/>
      <c r="AI339" s="70" t="str">
        <f>IF(ISBLANK(AJ339),"",LARGE(AI327:AI338,1)+1)</f>
        <v/>
      </c>
      <c r="AJ339" s="96"/>
      <c r="AK339" s="61"/>
      <c r="AL339" s="61"/>
      <c r="AM339" s="61"/>
      <c r="AN339" s="61"/>
      <c r="AO339" s="61"/>
      <c r="AP339" s="61"/>
      <c r="AQ339" s="61"/>
      <c r="AR339" s="61"/>
      <c r="AS339" s="133"/>
      <c r="AT339" s="225" t="s">
        <v>89</v>
      </c>
      <c r="AU339" s="226">
        <f>SUM(AU327:AU336)</f>
        <v>0.34722222222222227</v>
      </c>
      <c r="AV339" s="227"/>
      <c r="AW339" s="122" t="s">
        <v>141</v>
      </c>
      <c r="AX339" s="19"/>
      <c r="AY339" s="19"/>
      <c r="AZ339" s="1068">
        <v>311</v>
      </c>
      <c r="BA339" s="1069"/>
      <c r="BB339" s="1282" t="str">
        <f t="shared" si="77"/>
        <v/>
      </c>
      <c r="BC339" s="1283" t="str" cm="1">
        <f t="array" ref="BC339">IF(BJ339="","",IFERROR(_xlfn.TEXTJOIN(" • ",TRUE,_xlfn.UNIQUE(_xlfn._xlws.FILTER("⚠ "&amp;BQ29:BQ489,(BO29:BO489&lt;&gt;"")*ISNUMBER(SEARCH(" "&amp;BO29:BO489&amp;" "," "&amp;BJ339&amp;" "))))),""))</f>
        <v/>
      </c>
      <c r="BD339" s="1070" t="str">
        <f t="shared" si="84"/>
        <v/>
      </c>
      <c r="BE339" s="1070" t="str">
        <f t="shared" si="85"/>
        <v/>
      </c>
      <c r="BF339" s="1070" t="str">
        <f t="shared" si="86"/>
        <v/>
      </c>
      <c r="BG339" s="1070" t="str">
        <f t="shared" si="78"/>
        <v/>
      </c>
      <c r="BH339" s="1070" t="str">
        <f t="shared" si="79"/>
        <v/>
      </c>
      <c r="BI339" s="1070" t="str">
        <f t="shared" si="87"/>
        <v/>
      </c>
      <c r="BJ339" s="1070" t="str">
        <f t="shared" si="80"/>
        <v/>
      </c>
      <c r="BK339" s="1070" t="str">
        <f t="shared" si="88"/>
        <v/>
      </c>
      <c r="BL339" s="1070" t="str">
        <f t="shared" si="81"/>
        <v/>
      </c>
      <c r="BM339" s="1070" t="str">
        <f t="shared" si="82"/>
        <v/>
      </c>
      <c r="BN339" s="1071"/>
      <c r="BO339" s="1072" t="str">
        <f t="shared" si="83"/>
        <v/>
      </c>
      <c r="BP339" s="1073" t="s">
        <v>744</v>
      </c>
      <c r="BQ339" s="1074"/>
      <c r="CE339" s="9">
        <v>1</v>
      </c>
    </row>
    <row r="340" spans="10:83" ht="21" customHeight="1">
      <c r="J340" s="1838"/>
      <c r="K340" s="1151"/>
      <c r="L340" s="1143" t="str" cm="1">
        <f t="array" ref="L340">IF(ROW()=ROW(L327),K330,INDEX(M327:M340,ROW()-ROW(L327)))</f>
        <v/>
      </c>
      <c r="M340" s="1144" t="str">
        <f>IF(OR(L340="",K329="",K329&lt;=0,N340=""),"",TRIM(MID(L340,LEN(N340)+1+IF(MID(L340,LEN(N340)+1,1)=" ",1,0),99999)))</f>
        <v/>
      </c>
      <c r="N340" s="1143" t="str">
        <f>IF(OR(O340="",O340=0,O340="0"),"",IF(LEN(O340)&lt;=K329,O340,IF(LEN(SUBSTITUTE(P340," ",""))=K329+1,LEFT(O340,K329),LEFT(O340,FIND("§",SUBSTITUTE(P340," ","§",LEN(P340)-LEN(SUBSTITUTE(P340," ",""))))-1))))</f>
        <v/>
      </c>
      <c r="O340" s="1143" t="str">
        <f t="shared" si="89"/>
        <v/>
      </c>
      <c r="P340" s="1143" t="str">
        <f>IF(OR(O340="",O340=0,O340="0"),"",LEFT(O340,K329+1))</f>
        <v/>
      </c>
      <c r="Q340" s="1143"/>
      <c r="R340" s="1186"/>
      <c r="S340" s="1147" t="str">
        <f>IF(LEN(TRIM(T340))&gt;0,MAX(S46:S339)+1,"")</f>
        <v/>
      </c>
      <c r="T340" s="1148"/>
      <c r="U340" s="1186"/>
      <c r="V340" s="1186"/>
      <c r="X340" s="742"/>
      <c r="Y340" s="742"/>
      <c r="Z340" s="742"/>
      <c r="AA340" s="742"/>
      <c r="AB340" s="742"/>
      <c r="AC340" s="742"/>
      <c r="AD340" s="742"/>
      <c r="AE340" s="742"/>
      <c r="AF340" s="742"/>
      <c r="AG340" s="787"/>
      <c r="AH340" s="787"/>
      <c r="AI340" s="70" t="str">
        <f>IF(ISBLANK(AJ340),"",LARGE(AI327:AI339,1)+1)</f>
        <v/>
      </c>
      <c r="AJ340" s="96"/>
      <c r="AK340" s="61"/>
      <c r="AL340" s="61"/>
      <c r="AM340" s="61"/>
      <c r="AN340" s="61"/>
      <c r="AO340" s="61"/>
      <c r="AP340" s="61"/>
      <c r="AQ340" s="61"/>
      <c r="AR340" s="61"/>
      <c r="AS340" s="133"/>
      <c r="AT340" s="133"/>
      <c r="AU340" s="133"/>
      <c r="AV340" s="133"/>
      <c r="AW340" s="228"/>
      <c r="AX340" s="19"/>
      <c r="AY340" s="19"/>
      <c r="AZ340" s="1068">
        <v>312</v>
      </c>
      <c r="BA340" s="1069"/>
      <c r="BB340" s="1282" t="str">
        <f t="shared" si="77"/>
        <v/>
      </c>
      <c r="BC340" s="1283" t="str" cm="1">
        <f t="array" ref="BC340">IF(BJ340="","",IFERROR(_xlfn.TEXTJOIN(" • ",TRUE,_xlfn.UNIQUE(_xlfn._xlws.FILTER("⚠ "&amp;BQ29:BQ489,(BO29:BO489&lt;&gt;"")*ISNUMBER(SEARCH(" "&amp;BO29:BO489&amp;" "," "&amp;BJ340&amp;" "))))),""))</f>
        <v/>
      </c>
      <c r="BD340" s="1070" t="str">
        <f t="shared" si="84"/>
        <v/>
      </c>
      <c r="BE340" s="1070" t="str">
        <f t="shared" si="85"/>
        <v/>
      </c>
      <c r="BF340" s="1070" t="str">
        <f t="shared" si="86"/>
        <v/>
      </c>
      <c r="BG340" s="1070" t="str">
        <f t="shared" si="78"/>
        <v/>
      </c>
      <c r="BH340" s="1070" t="str">
        <f t="shared" si="79"/>
        <v/>
      </c>
      <c r="BI340" s="1070" t="str">
        <f t="shared" si="87"/>
        <v/>
      </c>
      <c r="BJ340" s="1070" t="str">
        <f t="shared" si="80"/>
        <v/>
      </c>
      <c r="BK340" s="1070" t="str">
        <f t="shared" si="88"/>
        <v/>
      </c>
      <c r="BL340" s="1070" t="str">
        <f t="shared" si="81"/>
        <v/>
      </c>
      <c r="BM340" s="1070" t="str">
        <f t="shared" si="82"/>
        <v/>
      </c>
      <c r="BN340" s="1071"/>
      <c r="BO340" s="1072" t="str">
        <f t="shared" si="83"/>
        <v/>
      </c>
      <c r="BP340" s="1073" t="s">
        <v>744</v>
      </c>
      <c r="BQ340" s="1074"/>
      <c r="CE340" s="9">
        <v>1</v>
      </c>
    </row>
    <row r="341" spans="10:83" ht="21" customHeight="1">
      <c r="J341" s="1838"/>
      <c r="K341" s="1142" t="str">
        <f>IF(TRIM(SUBSTITUTE(R68,CHAR(160),""))="","",R68)</f>
        <v/>
      </c>
      <c r="L341" s="1143" t="str" cm="1">
        <f t="array" ref="L341">IF(ROW()=ROW(L341),K344,INDEX(M341:M354,ROW()-ROW(L341)))</f>
        <v/>
      </c>
      <c r="M341" s="1144" t="str">
        <f>IF(OR(L341="",K343="",K343&lt;=0,N341=""),"",TRIM(MID(L341,LEN(N341)+1+IF(MID(L341,LEN(N341)+1,1)=" ",1,0),99999)))</f>
        <v/>
      </c>
      <c r="N341" s="1143" t="str">
        <f>IF(OR(O341="",O341=0,O341="0"),"",IF(LEN(O341)&lt;=K343,O341,IF(LEN(SUBSTITUTE(P341," ",""))=K343+1,LEFT(O341,K343),LEFT(O341,FIND("§",SUBSTITUTE(P341," ","§",LEN(P341)-LEN(SUBSTITUTE(P341," ",""))))-1))))</f>
        <v/>
      </c>
      <c r="O341" s="1143" t="str">
        <f t="shared" si="89"/>
        <v/>
      </c>
      <c r="P341" s="1143" t="str">
        <f>IF(OR(O341="",O341=0,O341="0"),"",LEFT(O341,K343+1))</f>
        <v/>
      </c>
      <c r="Q341" s="1143"/>
      <c r="R341" s="1186"/>
      <c r="S341" s="1147" t="str">
        <f>IF(LEN(TRIM(T341))&gt;0,MAX(S46:S340)+1,"")</f>
        <v/>
      </c>
      <c r="T341" s="1148"/>
      <c r="U341" s="1186"/>
      <c r="V341" s="1186"/>
      <c r="X341" s="742"/>
      <c r="Y341" s="742"/>
      <c r="Z341" s="742"/>
      <c r="AA341" s="742"/>
      <c r="AB341" s="742"/>
      <c r="AC341" s="742"/>
      <c r="AD341" s="742"/>
      <c r="AE341" s="742"/>
      <c r="AF341" s="742"/>
      <c r="AG341" s="787"/>
      <c r="AH341" s="787"/>
      <c r="AI341" s="70" t="str">
        <f>IF(ISBLANK(AJ341),"",LARGE(AI327:AI340,1)+1)</f>
        <v/>
      </c>
      <c r="AJ341" s="96"/>
      <c r="AK341" s="61"/>
      <c r="AL341" s="61"/>
      <c r="AM341" s="61"/>
      <c r="AN341" s="61"/>
      <c r="AO341" s="61"/>
      <c r="AP341" s="61"/>
      <c r="AQ341" s="61"/>
      <c r="AR341" s="61"/>
      <c r="AS341" s="133"/>
      <c r="AT341" s="133"/>
      <c r="AU341" s="133"/>
      <c r="AV341" s="133"/>
      <c r="AW341" s="229"/>
      <c r="AX341" s="19"/>
      <c r="AY341" s="19"/>
      <c r="AZ341" s="1068">
        <v>313</v>
      </c>
      <c r="BA341" s="1069"/>
      <c r="BB341" s="1282" t="str">
        <f t="shared" si="77"/>
        <v/>
      </c>
      <c r="BC341" s="1283" t="str" cm="1">
        <f t="array" ref="BC341">IF(BJ341="","",IFERROR(_xlfn.TEXTJOIN(" • ",TRUE,_xlfn.UNIQUE(_xlfn._xlws.FILTER("⚠ "&amp;BQ29:BQ489,(BO29:BO489&lt;&gt;"")*ISNUMBER(SEARCH(" "&amp;BO29:BO489&amp;" "," "&amp;BJ341&amp;" "))))),""))</f>
        <v/>
      </c>
      <c r="BD341" s="1070" t="str">
        <f t="shared" si="84"/>
        <v/>
      </c>
      <c r="BE341" s="1070" t="str">
        <f t="shared" si="85"/>
        <v/>
      </c>
      <c r="BF341" s="1070" t="str">
        <f t="shared" si="86"/>
        <v/>
      </c>
      <c r="BG341" s="1070" t="str">
        <f t="shared" si="78"/>
        <v/>
      </c>
      <c r="BH341" s="1070" t="str">
        <f t="shared" si="79"/>
        <v/>
      </c>
      <c r="BI341" s="1070" t="str">
        <f t="shared" si="87"/>
        <v/>
      </c>
      <c r="BJ341" s="1070" t="str">
        <f t="shared" si="80"/>
        <v/>
      </c>
      <c r="BK341" s="1070" t="str">
        <f t="shared" si="88"/>
        <v/>
      </c>
      <c r="BL341" s="1070" t="str">
        <f t="shared" si="81"/>
        <v/>
      </c>
      <c r="BM341" s="1070" t="str">
        <f t="shared" si="82"/>
        <v/>
      </c>
      <c r="BN341" s="1071"/>
      <c r="BO341" s="1072" t="str">
        <f t="shared" si="83"/>
        <v/>
      </c>
      <c r="BP341" s="1073" t="s">
        <v>744</v>
      </c>
      <c r="BQ341" s="1074"/>
      <c r="CE341" s="9">
        <v>1</v>
      </c>
    </row>
    <row r="342" spans="10:83" ht="21" customHeight="1">
      <c r="J342" s="1838"/>
      <c r="K342" s="1151" t="str">
        <f>TRIM(SUBSTITUTE(SUBSTITUTE(SUBSTITUTE(SUBSTITUTE(SUBSTITUTE(SUBSTITUTE(SUBSTITUTE(SUBSTITUTE(SUBSTITUTE(CLEAN(IF(OR(LEFT(K341,1)="-",LEFT(K341,1)="="),MID(K341,2,99999),K341)),"—","-"),"–","-"),CHAR(160)," "),CHAR(9)," "),CHAR(13)," "),CHAR(10)," ")," "," ")," "," ")," "," "))</f>
        <v/>
      </c>
      <c r="L342" s="1143" t="str" cm="1">
        <f t="array" ref="L342">IF(ROW()=ROW(L341),K344,INDEX(M341:M354,ROW()-ROW(L341)))</f>
        <v/>
      </c>
      <c r="M342" s="1144" t="str">
        <f>IF(OR(L342="",K343="",K343&lt;=0,N342=""),"",TRIM(MID(L342,LEN(N342)+1+IF(MID(L342,LEN(N342)+1,1)=" ",1,0),99999)))</f>
        <v/>
      </c>
      <c r="N342" s="1143" t="str">
        <f>IF(OR(O342="",O342=0,O342="0"),"",IF(LEN(O342)&lt;=K343,O342,IF(LEN(SUBSTITUTE(P342," ",""))=K343+1,LEFT(O342,K343),LEFT(O342,FIND("§",SUBSTITUTE(P342," ","§",LEN(P342)-LEN(SUBSTITUTE(P342," ",""))))-1))))</f>
        <v/>
      </c>
      <c r="O342" s="1143" t="str">
        <f t="shared" si="89"/>
        <v/>
      </c>
      <c r="P342" s="1143" t="str">
        <f>IF(OR(O342="",O342=0,O342="0"),"",LEFT(O342,K343+1))</f>
        <v/>
      </c>
      <c r="Q342" s="1143"/>
      <c r="R342" s="1186"/>
      <c r="S342" s="1147" t="str">
        <f>IF(LEN(TRIM(T342))&gt;0,MAX(S46:S341)+1,"")</f>
        <v/>
      </c>
      <c r="T342" s="1148"/>
      <c r="U342" s="1186"/>
      <c r="V342" s="1186"/>
      <c r="X342" s="742"/>
      <c r="Y342" s="742"/>
      <c r="Z342" s="742"/>
      <c r="AA342" s="742"/>
      <c r="AB342" s="742"/>
      <c r="AC342" s="742"/>
      <c r="AD342" s="742"/>
      <c r="AE342" s="742"/>
      <c r="AF342" s="742"/>
      <c r="AG342" s="787"/>
      <c r="AH342" s="787"/>
      <c r="AI342" s="70" t="str">
        <f>IF(ISBLANK(AJ342),"",LARGE(AI327:AI341,1)+1)</f>
        <v/>
      </c>
      <c r="AJ342" s="96"/>
      <c r="AK342" s="61"/>
      <c r="AL342" s="61"/>
      <c r="AM342" s="61"/>
      <c r="AN342" s="61"/>
      <c r="AO342" s="61"/>
      <c r="AP342" s="61"/>
      <c r="AQ342" s="61"/>
      <c r="AR342" s="61"/>
      <c r="AS342" s="133"/>
      <c r="AT342" s="133"/>
      <c r="AU342" s="133"/>
      <c r="AV342" s="133"/>
      <c r="AW342" s="229"/>
      <c r="AX342" s="19"/>
      <c r="AY342" s="19"/>
      <c r="AZ342" s="1068">
        <v>314</v>
      </c>
      <c r="BA342" s="1069"/>
      <c r="BB342" s="1282" t="str">
        <f t="shared" si="77"/>
        <v/>
      </c>
      <c r="BC342" s="1283" t="str" cm="1">
        <f t="array" ref="BC342">IF(BJ342="","",IFERROR(_xlfn.TEXTJOIN(" • ",TRUE,_xlfn.UNIQUE(_xlfn._xlws.FILTER("⚠ "&amp;BQ29:BQ489,(BO29:BO489&lt;&gt;"")*ISNUMBER(SEARCH(" "&amp;BO29:BO489&amp;" "," "&amp;BJ342&amp;" "))))),""))</f>
        <v/>
      </c>
      <c r="BD342" s="1070" t="str">
        <f t="shared" si="84"/>
        <v/>
      </c>
      <c r="BE342" s="1070" t="str">
        <f t="shared" si="85"/>
        <v/>
      </c>
      <c r="BF342" s="1070" t="str">
        <f t="shared" si="86"/>
        <v/>
      </c>
      <c r="BG342" s="1070" t="str">
        <f t="shared" si="78"/>
        <v/>
      </c>
      <c r="BH342" s="1070" t="str">
        <f t="shared" si="79"/>
        <v/>
      </c>
      <c r="BI342" s="1070" t="str">
        <f t="shared" si="87"/>
        <v/>
      </c>
      <c r="BJ342" s="1070" t="str">
        <f t="shared" si="80"/>
        <v/>
      </c>
      <c r="BK342" s="1070" t="str">
        <f t="shared" si="88"/>
        <v/>
      </c>
      <c r="BL342" s="1070" t="str">
        <f t="shared" si="81"/>
        <v/>
      </c>
      <c r="BM342" s="1070" t="str">
        <f t="shared" si="82"/>
        <v/>
      </c>
      <c r="BN342" s="1071"/>
      <c r="BO342" s="1072" t="str">
        <f t="shared" si="83"/>
        <v/>
      </c>
      <c r="BP342" s="1073" t="s">
        <v>744</v>
      </c>
      <c r="BQ342" s="1074"/>
      <c r="CE342" s="9">
        <v>1</v>
      </c>
    </row>
    <row r="343" spans="10:83" ht="21" customHeight="1">
      <c r="J343" s="1838"/>
      <c r="K343" s="1152">
        <f>K44</f>
        <v>120</v>
      </c>
      <c r="L343" s="1143" t="str" cm="1">
        <f t="array" ref="L343">IF(ROW()=ROW(L341),K344,INDEX(M341:M354,ROW()-ROW(L341)))</f>
        <v/>
      </c>
      <c r="M343" s="1144" t="str">
        <f>IF(OR(L343="",K343="",K343&lt;=0,N343=""),"",TRIM(MID(L343,LEN(N343)+1+IF(MID(L343,LEN(N343)+1,1)=" ",1,0),99999)))</f>
        <v/>
      </c>
      <c r="N343" s="1143" t="str">
        <f>IF(OR(O343="",O343=0,O343="0"),"",IF(LEN(O343)&lt;=K343,O343,IF(LEN(SUBSTITUTE(P343," ",""))=K343+1,LEFT(O343,K343),LEFT(O343,FIND("§",SUBSTITUTE(P343," ","§",LEN(P343)-LEN(SUBSTITUTE(P343," ",""))))-1))))</f>
        <v/>
      </c>
      <c r="O343" s="1143" t="str">
        <f t="shared" si="89"/>
        <v/>
      </c>
      <c r="P343" s="1143" t="str">
        <f>IF(OR(O343="",O343=0,O343="0"),"",LEFT(O343,K343+1))</f>
        <v/>
      </c>
      <c r="Q343" s="1143"/>
      <c r="R343" s="1186"/>
      <c r="S343" s="1147" t="str">
        <f>IF(LEN(TRIM(T343))&gt;0,MAX(S46:S342)+1,"")</f>
        <v/>
      </c>
      <c r="T343" s="1148"/>
      <c r="U343" s="1186"/>
      <c r="V343" s="1186"/>
      <c r="X343" s="787"/>
      <c r="Y343" s="787"/>
      <c r="Z343" s="787"/>
      <c r="AA343" s="787"/>
      <c r="AB343" s="787"/>
      <c r="AC343" s="787"/>
      <c r="AD343" s="742"/>
      <c r="AE343" s="742"/>
      <c r="AF343" s="742"/>
      <c r="AG343" s="787"/>
      <c r="AH343" s="787"/>
      <c r="AI343" s="70" t="str">
        <f>IF(ISBLANK(AJ343),"",LARGE(AI327:AI342,1)+1)</f>
        <v/>
      </c>
      <c r="AJ343" s="96"/>
      <c r="AK343" s="61"/>
      <c r="AL343" s="61"/>
      <c r="AM343" s="61"/>
      <c r="AN343" s="61"/>
      <c r="AO343" s="61"/>
      <c r="AP343" s="61"/>
      <c r="AQ343" s="61"/>
      <c r="AR343" s="61"/>
      <c r="AS343" s="133"/>
      <c r="AT343" s="133"/>
      <c r="AU343" s="133"/>
      <c r="AV343" s="133"/>
      <c r="AW343" s="229"/>
      <c r="AX343" s="19"/>
      <c r="AY343" s="19"/>
      <c r="AZ343" s="1068">
        <v>315</v>
      </c>
      <c r="BA343" s="1069"/>
      <c r="BB343" s="1282" t="str">
        <f t="shared" si="77"/>
        <v/>
      </c>
      <c r="BC343" s="1283" t="str" cm="1">
        <f t="array" ref="BC343">IF(BJ343="","",IFERROR(_xlfn.TEXTJOIN(" • ",TRUE,_xlfn.UNIQUE(_xlfn._xlws.FILTER("⚠ "&amp;BQ29:BQ489,(BO29:BO489&lt;&gt;"")*ISNUMBER(SEARCH(" "&amp;BO29:BO489&amp;" "," "&amp;BJ343&amp;" "))))),""))</f>
        <v/>
      </c>
      <c r="BD343" s="1070" t="str">
        <f t="shared" si="84"/>
        <v/>
      </c>
      <c r="BE343" s="1070" t="str">
        <f t="shared" si="85"/>
        <v/>
      </c>
      <c r="BF343" s="1070" t="str">
        <f t="shared" si="86"/>
        <v/>
      </c>
      <c r="BG343" s="1070" t="str">
        <f t="shared" si="78"/>
        <v/>
      </c>
      <c r="BH343" s="1070" t="str">
        <f t="shared" si="79"/>
        <v/>
      </c>
      <c r="BI343" s="1070" t="str">
        <f t="shared" si="87"/>
        <v/>
      </c>
      <c r="BJ343" s="1070" t="str">
        <f t="shared" si="80"/>
        <v/>
      </c>
      <c r="BK343" s="1070" t="str">
        <f t="shared" si="88"/>
        <v/>
      </c>
      <c r="BL343" s="1070" t="str">
        <f t="shared" si="81"/>
        <v/>
      </c>
      <c r="BM343" s="1070" t="str">
        <f t="shared" si="82"/>
        <v/>
      </c>
      <c r="BN343" s="1071"/>
      <c r="BO343" s="1072" t="str">
        <f t="shared" si="83"/>
        <v/>
      </c>
      <c r="BP343" s="1073" t="s">
        <v>744</v>
      </c>
      <c r="BQ343" s="1074"/>
      <c r="CE343" s="9">
        <v>1</v>
      </c>
    </row>
    <row r="344" spans="10:83" ht="21" customHeight="1">
      <c r="J344" s="1838"/>
      <c r="K344" s="1151" t="str">
        <f>IF(UPPER(TRIM(K45))="X",K348,K342)</f>
        <v/>
      </c>
      <c r="L344" s="1143" t="str" cm="1">
        <f t="array" ref="L344">IF(ROW()=ROW(L341),K344,INDEX(M341:M354,ROW()-ROW(L341)))</f>
        <v/>
      </c>
      <c r="M344" s="1144" t="str">
        <f>IF(OR(L344="",K343="",K343&lt;=0,N344=""),"",TRIM(MID(L344,LEN(N344)+1+IF(MID(L344,LEN(N344)+1,1)=" ",1,0),99999)))</f>
        <v/>
      </c>
      <c r="N344" s="1143" t="str">
        <f>IF(OR(O344="",O344=0,O344="0"),"",IF(LEN(O344)&lt;=K343,O344,IF(LEN(SUBSTITUTE(P344," ",""))=K343+1,LEFT(O344,K343),LEFT(O344,FIND("§",SUBSTITUTE(P344," ","§",LEN(P344)-LEN(SUBSTITUTE(P344," ",""))))-1))))</f>
        <v/>
      </c>
      <c r="O344" s="1143" t="str">
        <f t="shared" si="89"/>
        <v/>
      </c>
      <c r="P344" s="1143" t="str">
        <f>IF(OR(O344="",O344=0,O344="0"),"",LEFT(O344,K343+1))</f>
        <v/>
      </c>
      <c r="Q344" s="1143"/>
      <c r="R344" s="1186"/>
      <c r="S344" s="1147" t="str">
        <f>IF(LEN(TRIM(T344))&gt;0,MAX(S46:S343)+1,"")</f>
        <v/>
      </c>
      <c r="T344" s="1148"/>
      <c r="U344" s="1186"/>
      <c r="V344" s="1186"/>
      <c r="X344" s="787"/>
      <c r="Y344" s="787"/>
      <c r="Z344" s="787"/>
      <c r="AA344" s="787"/>
      <c r="AB344" s="787"/>
      <c r="AC344" s="787"/>
      <c r="AD344" s="742"/>
      <c r="AE344" s="742"/>
      <c r="AF344" s="742"/>
      <c r="AG344" s="787"/>
      <c r="AH344" s="787"/>
      <c r="AI344" s="70" t="str">
        <f>IF(ISBLANK(AJ344),"",LARGE(AI327:AI343,1)+1)</f>
        <v/>
      </c>
      <c r="AJ344" s="96"/>
      <c r="AK344" s="61"/>
      <c r="AL344" s="61"/>
      <c r="AM344" s="61"/>
      <c r="AN344" s="61"/>
      <c r="AO344" s="61"/>
      <c r="AP344" s="61"/>
      <c r="AQ344" s="61"/>
      <c r="AR344" s="61"/>
      <c r="AS344" s="133"/>
      <c r="AT344" s="133"/>
      <c r="AU344" s="133"/>
      <c r="AV344" s="133"/>
      <c r="AW344" s="229"/>
      <c r="AX344" s="19"/>
      <c r="AY344" s="19"/>
      <c r="AZ344" s="1068">
        <v>316</v>
      </c>
      <c r="BA344" s="1069"/>
      <c r="BB344" s="1282" t="str">
        <f t="shared" si="77"/>
        <v/>
      </c>
      <c r="BC344" s="1283" t="str" cm="1">
        <f t="array" ref="BC344">IF(BJ344="","",IFERROR(_xlfn.TEXTJOIN(" • ",TRUE,_xlfn.UNIQUE(_xlfn._xlws.FILTER("⚠ "&amp;BQ29:BQ489,(BO29:BO489&lt;&gt;"")*ISNUMBER(SEARCH(" "&amp;BO29:BO489&amp;" "," "&amp;BJ344&amp;" "))))),""))</f>
        <v/>
      </c>
      <c r="BD344" s="1070" t="str">
        <f t="shared" si="84"/>
        <v/>
      </c>
      <c r="BE344" s="1070" t="str">
        <f t="shared" si="85"/>
        <v/>
      </c>
      <c r="BF344" s="1070" t="str">
        <f t="shared" si="86"/>
        <v/>
      </c>
      <c r="BG344" s="1070" t="str">
        <f t="shared" si="78"/>
        <v/>
      </c>
      <c r="BH344" s="1070" t="str">
        <f t="shared" si="79"/>
        <v/>
      </c>
      <c r="BI344" s="1070" t="str">
        <f t="shared" si="87"/>
        <v/>
      </c>
      <c r="BJ344" s="1070" t="str">
        <f t="shared" si="80"/>
        <v/>
      </c>
      <c r="BK344" s="1070" t="str">
        <f t="shared" si="88"/>
        <v/>
      </c>
      <c r="BL344" s="1070" t="str">
        <f t="shared" si="81"/>
        <v/>
      </c>
      <c r="BM344" s="1070" t="str">
        <f t="shared" si="82"/>
        <v/>
      </c>
      <c r="BN344" s="1071"/>
      <c r="BO344" s="1072" t="str">
        <f t="shared" si="83"/>
        <v/>
      </c>
      <c r="BP344" s="1073" t="s">
        <v>744</v>
      </c>
      <c r="BQ344" s="1074"/>
      <c r="CE344" s="9">
        <v>1</v>
      </c>
    </row>
    <row r="345" spans="10:83" ht="21" customHeight="1">
      <c r="J345" s="1838"/>
      <c r="K345" s="1155" t="str">
        <f>TRIM(SUBSTITUTE(SUBSTITUTE(SUBSTITUTE(SUBSTITUTE(SUBSTITUTE(SUBSTITUTE(SUBSTITUTE(SUBSTITUTE(SUBSTITUTE(SUBSTITUTE(K342,","," "),";"," "),":"," "),"!"," "),"?"," "),"…"," "),"»"," "),"«"," "),"/"," "),"."," "))</f>
        <v/>
      </c>
      <c r="L345" s="1143" t="str" cm="1">
        <f t="array" ref="L345">IF(ROW()=ROW(L341),K344,INDEX(M341:M354,ROW()-ROW(L341)))</f>
        <v/>
      </c>
      <c r="M345" s="1144" t="str">
        <f>IF(OR(L345="",K343="",K343&lt;=0,N345=""),"",TRIM(MID(L345,LEN(N345)+1+IF(MID(L345,LEN(N345)+1,1)=" ",1,0),99999)))</f>
        <v/>
      </c>
      <c r="N345" s="1143" t="str">
        <f>IF(OR(O345="",O345=0,O345="0"),"",IF(LEN(O345)&lt;=K343,O345,IF(LEN(SUBSTITUTE(P345," ",""))=K343+1,LEFT(O345,K343),LEFT(O345,FIND("§",SUBSTITUTE(P345," ","§",LEN(P345)-LEN(SUBSTITUTE(P345," ",""))))-1))))</f>
        <v/>
      </c>
      <c r="O345" s="1143" t="str">
        <f t="shared" si="89"/>
        <v/>
      </c>
      <c r="P345" s="1143" t="str">
        <f>IF(OR(O345="",O345=0,O345="0"),"",LEFT(O345,K343+1))</f>
        <v/>
      </c>
      <c r="Q345" s="1143"/>
      <c r="R345" s="1186"/>
      <c r="S345" s="1147" t="str">
        <f>IF(LEN(TRIM(T345))&gt;0,MAX(S46:S344)+1,"")</f>
        <v/>
      </c>
      <c r="T345" s="1148"/>
      <c r="U345" s="1186"/>
      <c r="V345" s="1186"/>
      <c r="X345" s="787"/>
      <c r="Y345" s="787"/>
      <c r="Z345" s="787"/>
      <c r="AA345" s="787"/>
      <c r="AB345" s="787"/>
      <c r="AC345" s="787"/>
      <c r="AD345" s="742"/>
      <c r="AE345" s="742"/>
      <c r="AF345" s="742"/>
      <c r="AG345" s="787"/>
      <c r="AH345" s="787"/>
      <c r="AI345" s="70" t="str">
        <f>IF(ISBLANK(AJ345),"",LARGE(AI327:AI344,1)+1)</f>
        <v/>
      </c>
      <c r="AJ345" s="96"/>
      <c r="AK345" s="61"/>
      <c r="AL345" s="61"/>
      <c r="AM345" s="61"/>
      <c r="AN345" s="61"/>
      <c r="AO345" s="61"/>
      <c r="AP345" s="61"/>
      <c r="AQ345" s="61"/>
      <c r="AR345" s="61"/>
      <c r="AS345" s="133"/>
      <c r="AT345" s="133"/>
      <c r="AU345" s="133"/>
      <c r="AV345" s="133"/>
      <c r="AW345" s="229"/>
      <c r="AX345" s="19"/>
      <c r="AY345" s="19"/>
      <c r="AZ345" s="1068">
        <v>317</v>
      </c>
      <c r="BA345" s="1069"/>
      <c r="BB345" s="1282" t="str">
        <f t="shared" si="77"/>
        <v/>
      </c>
      <c r="BC345" s="1283" t="str" cm="1">
        <f t="array" ref="BC345">IF(BJ345="","",IFERROR(_xlfn.TEXTJOIN(" • ",TRUE,_xlfn.UNIQUE(_xlfn._xlws.FILTER("⚠ "&amp;BQ29:BQ489,(BO29:BO489&lt;&gt;"")*ISNUMBER(SEARCH(" "&amp;BO29:BO489&amp;" "," "&amp;BJ345&amp;" "))))),""))</f>
        <v/>
      </c>
      <c r="BD345" s="1070" t="str">
        <f t="shared" si="84"/>
        <v/>
      </c>
      <c r="BE345" s="1070" t="str">
        <f t="shared" si="85"/>
        <v/>
      </c>
      <c r="BF345" s="1070" t="str">
        <f t="shared" si="86"/>
        <v/>
      </c>
      <c r="BG345" s="1070" t="str">
        <f t="shared" si="78"/>
        <v/>
      </c>
      <c r="BH345" s="1070" t="str">
        <f t="shared" si="79"/>
        <v/>
      </c>
      <c r="BI345" s="1070" t="str">
        <f t="shared" si="87"/>
        <v/>
      </c>
      <c r="BJ345" s="1070" t="str">
        <f t="shared" si="80"/>
        <v/>
      </c>
      <c r="BK345" s="1070" t="str">
        <f t="shared" si="88"/>
        <v/>
      </c>
      <c r="BL345" s="1070" t="str">
        <f t="shared" si="81"/>
        <v/>
      </c>
      <c r="BM345" s="1070" t="str">
        <f t="shared" si="82"/>
        <v/>
      </c>
      <c r="BN345" s="1071"/>
      <c r="BO345" s="1072" t="str">
        <f t="shared" si="83"/>
        <v/>
      </c>
      <c r="BP345" s="1073" t="s">
        <v>744</v>
      </c>
      <c r="BQ345" s="1074"/>
      <c r="CE345" s="9">
        <v>1</v>
      </c>
    </row>
    <row r="346" spans="10:83" ht="21" customHeight="1">
      <c r="J346" s="1838"/>
      <c r="K346" s="1143" t="str">
        <f>TRIM(SUBSTITUTE(SUBSTITUTE(SUBSTITUTE(SUBSTITUTE(SUBSTITUTE(SUBSTITUTE(SUBSTITUTE(SUBSTITUTE(K345,"("," "),")"," "),CHAR(34)," "),"-"," "),"_"," "),"&lt;"," "),"&gt;"," "),"="," "))</f>
        <v/>
      </c>
      <c r="L346" s="1143" t="str" cm="1">
        <f t="array" ref="L346">IF(ROW()=ROW(L341),K344,INDEX(M341:M354,ROW()-ROW(L341)))</f>
        <v/>
      </c>
      <c r="M346" s="1144" t="str">
        <f>IF(OR(L346="",K343="",K343&lt;=0,N346=""),"",TRIM(MID(L346,LEN(N346)+1+IF(MID(L346,LEN(N346)+1,1)=" ",1,0),99999)))</f>
        <v/>
      </c>
      <c r="N346" s="1143" t="str">
        <f>IF(OR(O346="",O346=0,O346="0"),"",IF(LEN(O346)&lt;=K343,O346,IF(LEN(SUBSTITUTE(P346," ",""))=K343+1,LEFT(O346,K343),LEFT(O346,FIND("§",SUBSTITUTE(P346," ","§",LEN(P346)-LEN(SUBSTITUTE(P346," ",""))))-1))))</f>
        <v/>
      </c>
      <c r="O346" s="1143" t="str">
        <f t="shared" si="89"/>
        <v/>
      </c>
      <c r="P346" s="1143" t="str">
        <f>IF(OR(O346="",O346=0,O346="0"),"",LEFT(O346,K343+1))</f>
        <v/>
      </c>
      <c r="Q346" s="1143"/>
      <c r="R346" s="1186"/>
      <c r="S346" s="1147" t="str">
        <f>IF(LEN(TRIM(T346))&gt;0,MAX(S46:S345)+1,"")</f>
        <v/>
      </c>
      <c r="T346" s="1148"/>
      <c r="U346" s="1186"/>
      <c r="V346" s="1186"/>
      <c r="X346" s="787"/>
      <c r="Y346" s="787"/>
      <c r="Z346" s="787"/>
      <c r="AA346" s="787"/>
      <c r="AB346" s="787"/>
      <c r="AC346" s="787"/>
      <c r="AD346" s="742"/>
      <c r="AE346" s="742"/>
      <c r="AF346" s="742"/>
      <c r="AG346" s="787"/>
      <c r="AH346" s="787"/>
      <c r="AI346" s="90" t="s">
        <v>118</v>
      </c>
      <c r="AJ346" s="91"/>
      <c r="AK346" s="91"/>
      <c r="AL346" s="91"/>
      <c r="AM346" s="91"/>
      <c r="AN346" s="91"/>
      <c r="AO346" s="91"/>
      <c r="AP346" s="91"/>
      <c r="AQ346" s="91"/>
      <c r="AR346" s="91"/>
      <c r="AS346" s="91"/>
      <c r="AT346" s="91"/>
      <c r="AU346" s="91"/>
      <c r="AV346" s="91"/>
      <c r="AW346" s="835" t="s">
        <v>118</v>
      </c>
      <c r="AX346" s="19"/>
      <c r="AY346" s="19"/>
      <c r="AZ346" s="1068">
        <v>318</v>
      </c>
      <c r="BA346" s="1069"/>
      <c r="BB346" s="1282" t="str">
        <f t="shared" si="77"/>
        <v/>
      </c>
      <c r="BC346" s="1283" t="str" cm="1">
        <f t="array" ref="BC346">IF(BJ346="","",IFERROR(_xlfn.TEXTJOIN(" • ",TRUE,_xlfn.UNIQUE(_xlfn._xlws.FILTER("⚠ "&amp;BQ29:BQ489,(BO29:BO489&lt;&gt;"")*ISNUMBER(SEARCH(" "&amp;BO29:BO489&amp;" "," "&amp;BJ346&amp;" "))))),""))</f>
        <v/>
      </c>
      <c r="BD346" s="1070" t="str">
        <f t="shared" si="84"/>
        <v/>
      </c>
      <c r="BE346" s="1070" t="str">
        <f t="shared" si="85"/>
        <v/>
      </c>
      <c r="BF346" s="1070" t="str">
        <f t="shared" si="86"/>
        <v/>
      </c>
      <c r="BG346" s="1070" t="str">
        <f t="shared" si="78"/>
        <v/>
      </c>
      <c r="BH346" s="1070" t="str">
        <f t="shared" si="79"/>
        <v/>
      </c>
      <c r="BI346" s="1070" t="str">
        <f t="shared" si="87"/>
        <v/>
      </c>
      <c r="BJ346" s="1070" t="str">
        <f t="shared" si="80"/>
        <v/>
      </c>
      <c r="BK346" s="1070" t="str">
        <f t="shared" si="88"/>
        <v/>
      </c>
      <c r="BL346" s="1070" t="str">
        <f t="shared" si="81"/>
        <v/>
      </c>
      <c r="BM346" s="1070" t="str">
        <f t="shared" si="82"/>
        <v/>
      </c>
      <c r="BN346" s="1071"/>
      <c r="BO346" s="1072" t="str">
        <f t="shared" si="83"/>
        <v/>
      </c>
      <c r="BP346" s="1073" t="s">
        <v>744</v>
      </c>
      <c r="BQ346" s="1074"/>
      <c r="CE346" s="9">
        <v>1</v>
      </c>
    </row>
    <row r="347" spans="10:83" ht="21" customHeight="1">
      <c r="J347" s="1838"/>
      <c r="K347" s="1151" t="str">
        <f>TRIM(SUBSTITUTE(SUBSTITUTE(SUBSTITUTE(SUBSTITUTE(K346,"►"," "),"▼"," "),"▲"," "),"◄"," "))</f>
        <v/>
      </c>
      <c r="L347" s="1143" t="str" cm="1">
        <f t="array" ref="L347">IF(ROW()=ROW(L341),K344,INDEX(M341:M354,ROW()-ROW(L341)))</f>
        <v/>
      </c>
      <c r="M347" s="1144" t="str">
        <f>IF(OR(L347="",K343="",K343&lt;=0,N347=""),"",TRIM(MID(L347,LEN(N347)+1+IF(MID(L347,LEN(N347)+1,1)=" ",1,0),99999)))</f>
        <v/>
      </c>
      <c r="N347" s="1143" t="str">
        <f>IF(OR(O347="",O347=0,O347="0"),"",IF(LEN(O347)&lt;=K343,O347,IF(LEN(SUBSTITUTE(P347," ",""))=K343+1,LEFT(O347,K343),LEFT(O347,FIND("§",SUBSTITUTE(P347," ","§",LEN(P347)-LEN(SUBSTITUTE(P347," ",""))))-1))))</f>
        <v/>
      </c>
      <c r="O347" s="1143" t="str">
        <f t="shared" si="89"/>
        <v/>
      </c>
      <c r="P347" s="1143" t="str">
        <f>IF(OR(O347="",O347=0,O347="0"),"",LEFT(O347,K343+1))</f>
        <v/>
      </c>
      <c r="Q347" s="1143"/>
      <c r="R347" s="1186"/>
      <c r="S347" s="1147" t="str">
        <f>IF(LEN(TRIM(T347))&gt;0,MAX(S46:S346)+1,"")</f>
        <v/>
      </c>
      <c r="T347" s="1148"/>
      <c r="U347" s="1186"/>
      <c r="V347" s="1186"/>
      <c r="X347" s="787"/>
      <c r="Y347" s="787"/>
      <c r="Z347" s="787"/>
      <c r="AA347" s="787"/>
      <c r="AB347" s="787"/>
      <c r="AC347" s="787"/>
      <c r="AD347" s="742"/>
      <c r="AE347" s="742"/>
      <c r="AF347" s="742"/>
      <c r="AG347" s="787"/>
      <c r="AH347" s="787"/>
      <c r="AI347" s="812" t="s">
        <v>593</v>
      </c>
      <c r="AJ347" s="96"/>
      <c r="AK347" s="61"/>
      <c r="AL347" s="61"/>
      <c r="AM347" s="61"/>
      <c r="AN347" s="61"/>
      <c r="AO347" s="61"/>
      <c r="AP347" s="61"/>
      <c r="AQ347" s="61"/>
      <c r="AR347" s="847" t="s">
        <v>224</v>
      </c>
      <c r="AS347" s="114"/>
      <c r="AT347" s="126"/>
      <c r="AU347" s="126"/>
      <c r="AV347" s="126"/>
      <c r="AW347" s="127" t="s">
        <v>225</v>
      </c>
      <c r="AX347" s="19"/>
      <c r="AY347" s="19"/>
      <c r="AZ347" s="1068">
        <v>319</v>
      </c>
      <c r="BA347" s="1069"/>
      <c r="BB347" s="1282" t="str">
        <f t="shared" si="77"/>
        <v/>
      </c>
      <c r="BC347" s="1283" t="str" cm="1">
        <f t="array" ref="BC347">IF(BJ347="","",IFERROR(_xlfn.TEXTJOIN(" • ",TRUE,_xlfn.UNIQUE(_xlfn._xlws.FILTER("⚠ "&amp;BQ29:BQ489,(BO29:BO489&lt;&gt;"")*ISNUMBER(SEARCH(" "&amp;BO29:BO489&amp;" "," "&amp;BJ347&amp;" "))))),""))</f>
        <v/>
      </c>
      <c r="BD347" s="1070" t="str">
        <f t="shared" si="84"/>
        <v/>
      </c>
      <c r="BE347" s="1070" t="str">
        <f t="shared" si="85"/>
        <v/>
      </c>
      <c r="BF347" s="1070" t="str">
        <f t="shared" si="86"/>
        <v/>
      </c>
      <c r="BG347" s="1070" t="str">
        <f t="shared" si="78"/>
        <v/>
      </c>
      <c r="BH347" s="1070" t="str">
        <f t="shared" si="79"/>
        <v/>
      </c>
      <c r="BI347" s="1070" t="str">
        <f t="shared" si="87"/>
        <v/>
      </c>
      <c r="BJ347" s="1070" t="str">
        <f t="shared" si="80"/>
        <v/>
      </c>
      <c r="BK347" s="1070" t="str">
        <f t="shared" si="88"/>
        <v/>
      </c>
      <c r="BL347" s="1070" t="str">
        <f t="shared" si="81"/>
        <v/>
      </c>
      <c r="BM347" s="1070" t="str">
        <f t="shared" si="82"/>
        <v/>
      </c>
      <c r="BN347" s="1071"/>
      <c r="BO347" s="1072" t="str">
        <f t="shared" si="83"/>
        <v/>
      </c>
      <c r="BP347" s="1073" t="s">
        <v>744</v>
      </c>
      <c r="BQ347" s="1074"/>
      <c r="CE347" s="9">
        <v>1</v>
      </c>
    </row>
    <row r="348" spans="10:83" ht="21" customHeight="1">
      <c r="J348" s="1838"/>
      <c r="K348" s="1151" t="str">
        <f>TRIM(SUBSTITUTE(SUBSTITUTE(K347,"“"," "),"”"," "))</f>
        <v/>
      </c>
      <c r="L348" s="1143" t="str" cm="1">
        <f t="array" ref="L348">IF(ROW()=ROW(L341),K344,INDEX(M341:M354,ROW()-ROW(L341)))</f>
        <v/>
      </c>
      <c r="M348" s="1144" t="str">
        <f>IF(OR(L348="",K343="",K343&lt;=0,N348=""),"",TRIM(MID(L348,LEN(N348)+1+IF(MID(L348,LEN(N348)+1,1)=" ",1,0),99999)))</f>
        <v/>
      </c>
      <c r="N348" s="1143" t="str">
        <f>IF(OR(O348="",O348=0,O348="0"),"",IF(LEN(O348)&lt;=K343,O348,IF(LEN(SUBSTITUTE(P348," ",""))=K343+1,LEFT(O348,K343),LEFT(O348,FIND("§",SUBSTITUTE(P348," ","§",LEN(P348)-LEN(SUBSTITUTE(P348," ",""))))-1))))</f>
        <v/>
      </c>
      <c r="O348" s="1143" t="str">
        <f t="shared" si="89"/>
        <v/>
      </c>
      <c r="P348" s="1143" t="str">
        <f>IF(OR(O348="",O348=0,O348="0"),"",LEFT(O348,K343+1))</f>
        <v/>
      </c>
      <c r="Q348" s="1143"/>
      <c r="R348" s="1186"/>
      <c r="S348" s="1147" t="str">
        <f>IF(LEN(TRIM(T348))&gt;0,MAX(S46:S347)+1,"")</f>
        <v/>
      </c>
      <c r="T348" s="1148"/>
      <c r="U348" s="1186"/>
      <c r="V348" s="1186"/>
      <c r="X348" s="787"/>
      <c r="Y348" s="787"/>
      <c r="Z348" s="787"/>
      <c r="AA348" s="787"/>
      <c r="AB348" s="787"/>
      <c r="AC348" s="787"/>
      <c r="AD348" s="742"/>
      <c r="AE348" s="742"/>
      <c r="AF348" s="742"/>
      <c r="AG348" s="787"/>
      <c r="AH348" s="787"/>
      <c r="AI348" s="84">
        <v>0</v>
      </c>
      <c r="AJ348" s="96"/>
      <c r="AK348" s="61"/>
      <c r="AL348" s="61"/>
      <c r="AM348" s="61"/>
      <c r="AN348" s="61"/>
      <c r="AO348" s="61"/>
      <c r="AP348" s="61"/>
      <c r="AQ348" s="61"/>
      <c r="AR348" s="850"/>
      <c r="AS348" s="77"/>
      <c r="AT348" s="77"/>
      <c r="AU348" s="230" t="s">
        <v>226</v>
      </c>
      <c r="AV348" s="230"/>
      <c r="AW348" s="231"/>
      <c r="AX348" s="19"/>
      <c r="AY348" s="19"/>
      <c r="AZ348" s="1068">
        <v>320</v>
      </c>
      <c r="BA348" s="1069"/>
      <c r="BB348" s="1282" t="str">
        <f t="shared" si="77"/>
        <v/>
      </c>
      <c r="BC348" s="1283" t="str" cm="1">
        <f t="array" ref="BC348">IF(BJ348="","",IFERROR(_xlfn.TEXTJOIN(" • ",TRUE,_xlfn.UNIQUE(_xlfn._xlws.FILTER("⚠ "&amp;BQ29:BQ489,(BO29:BO489&lt;&gt;"")*ISNUMBER(SEARCH(" "&amp;BO29:BO489&amp;" "," "&amp;BJ348&amp;" "))))),""))</f>
        <v/>
      </c>
      <c r="BD348" s="1070" t="str">
        <f t="shared" si="84"/>
        <v/>
      </c>
      <c r="BE348" s="1070" t="str">
        <f t="shared" si="85"/>
        <v/>
      </c>
      <c r="BF348" s="1070" t="str">
        <f t="shared" si="86"/>
        <v/>
      </c>
      <c r="BG348" s="1070" t="str">
        <f t="shared" si="78"/>
        <v/>
      </c>
      <c r="BH348" s="1070" t="str">
        <f t="shared" si="79"/>
        <v/>
      </c>
      <c r="BI348" s="1070" t="str">
        <f t="shared" si="87"/>
        <v/>
      </c>
      <c r="BJ348" s="1070" t="str">
        <f t="shared" si="80"/>
        <v/>
      </c>
      <c r="BK348" s="1070" t="str">
        <f t="shared" si="88"/>
        <v/>
      </c>
      <c r="BL348" s="1070" t="str">
        <f t="shared" si="81"/>
        <v/>
      </c>
      <c r="BM348" s="1070" t="str">
        <f t="shared" si="82"/>
        <v/>
      </c>
      <c r="BN348" s="1071"/>
      <c r="BO348" s="1072" t="str">
        <f t="shared" si="83"/>
        <v/>
      </c>
      <c r="BP348" s="1073" t="s">
        <v>744</v>
      </c>
      <c r="BQ348" s="1074"/>
      <c r="CE348" s="9">
        <v>1</v>
      </c>
    </row>
    <row r="349" spans="10:83" ht="21" customHeight="1">
      <c r="J349" s="1838"/>
      <c r="K349" s="1151"/>
      <c r="L349" s="1143" t="str" cm="1">
        <f t="array" ref="L349">IF(ROW()=ROW(L341),K344,INDEX(M341:M354,ROW()-ROW(L341)))</f>
        <v/>
      </c>
      <c r="M349" s="1144" t="str">
        <f>IF(OR(L349="",K343="",K343&lt;=0,N349=""),"",TRIM(MID(L349,LEN(N349)+1+IF(MID(L349,LEN(N349)+1,1)=" ",1,0),99999)))</f>
        <v/>
      </c>
      <c r="N349" s="1143" t="str">
        <f>IF(OR(O349="",O349=0,O349="0"),"",IF(LEN(O349)&lt;=K343,O349,IF(LEN(SUBSTITUTE(P349," ",""))=K343+1,LEFT(O349,K343),LEFT(O349,FIND("§",SUBSTITUTE(P349," ","§",LEN(P349)-LEN(SUBSTITUTE(P349," ",""))))-1))))</f>
        <v/>
      </c>
      <c r="O349" s="1143" t="str">
        <f t="shared" si="89"/>
        <v/>
      </c>
      <c r="P349" s="1143" t="str">
        <f>IF(OR(O349="",O349=0,O349="0"),"",LEFT(O349,K343+1))</f>
        <v/>
      </c>
      <c r="Q349" s="1143"/>
      <c r="R349" s="1186"/>
      <c r="S349" s="1147" t="str">
        <f>IF(LEN(TRIM(T349))&gt;0,MAX(S46:S348)+1,"")</f>
        <v/>
      </c>
      <c r="T349" s="1148"/>
      <c r="U349" s="1186"/>
      <c r="V349" s="1186"/>
      <c r="X349" s="787"/>
      <c r="Y349" s="787"/>
      <c r="Z349" s="787"/>
      <c r="AA349" s="787"/>
      <c r="AB349" s="787"/>
      <c r="AC349" s="787"/>
      <c r="AD349" s="742"/>
      <c r="AE349" s="742"/>
      <c r="AF349" s="742"/>
      <c r="AG349" s="787"/>
      <c r="AH349" s="787"/>
      <c r="AI349" s="70" t="str">
        <f>IF(ISBLANK(AJ349),"",LARGE(AI348:AI348,1)+1)</f>
        <v/>
      </c>
      <c r="AJ349" s="96"/>
      <c r="AK349" s="61"/>
      <c r="AL349" s="61"/>
      <c r="AM349" s="61"/>
      <c r="AN349" s="61"/>
      <c r="AO349" s="61"/>
      <c r="AP349" s="61"/>
      <c r="AQ349" s="61"/>
      <c r="AR349" s="871" t="s">
        <v>227</v>
      </c>
      <c r="AS349" s="232" t="s">
        <v>228</v>
      </c>
      <c r="AT349" s="233" t="s">
        <v>2</v>
      </c>
      <c r="AU349" s="234" t="s">
        <v>229</v>
      </c>
      <c r="AV349" s="234"/>
      <c r="AW349" s="235" t="s">
        <v>174</v>
      </c>
      <c r="AX349" s="19"/>
      <c r="AY349" s="19"/>
      <c r="AZ349" s="1068">
        <v>321</v>
      </c>
      <c r="BA349" s="1069"/>
      <c r="BB349" s="1282" t="str">
        <f t="shared" ref="BB349:BB412" si="90">IF(BA349="","",IF(BC349="",BA349,BA349&amp;" *"))</f>
        <v/>
      </c>
      <c r="BC349" s="1283" t="str" cm="1">
        <f t="array" ref="BC349">IF(BJ349="","",IFERROR(_xlfn.TEXTJOIN(" • ",TRUE,_xlfn.UNIQUE(_xlfn._xlws.FILTER("⚠ "&amp;BQ29:BQ489,(BO29:BO489&lt;&gt;"")*ISNUMBER(SEARCH(" "&amp;BO29:BO489&amp;" "," "&amp;BJ349&amp;" "))))),""))</f>
        <v/>
      </c>
      <c r="BD349" s="1070" t="str">
        <f t="shared" si="84"/>
        <v/>
      </c>
      <c r="BE349" s="1070" t="str">
        <f t="shared" si="85"/>
        <v/>
      </c>
      <c r="BF349" s="1070" t="str">
        <f t="shared" si="86"/>
        <v/>
      </c>
      <c r="BG349" s="1070" t="str">
        <f t="shared" ref="BG349:BG412" si="91">IF(BF349="","",SUBSTITUTE(SUBSTITUTE(SUBSTITUTE(SUBSTITUTE(SUBSTITUTE(SUBSTITUTE(SUBSTITUTE(SUBSTITUTE(BF349,"è","e"),"é","e"),"ê","e"),"ë","e"),"ì","i"),"í","i"),"î","i"),"ï","i"))</f>
        <v/>
      </c>
      <c r="BH349" s="1070" t="str">
        <f t="shared" ref="BH349:BH412" si="92">IF(BG349="","",TRIM(SUBSTITUTE(SUBSTITUTE(SUBSTITUTE(SUBSTITUTE(SUBSTITUTE(SUBSTITUTE(SUBSTITUTE(SUBSTITUTE(SUBSTITUTE(SUBSTITUTE(SUBSTITUTE(SUBSTITUTE(BG349,"ò","o"),"ó","o"),"ô","o"),"ö","o"),"õ","o"),"ù","u"),"ú","u"),"û","u"),"ü","u"),"ý","y"),"ÿ","y"),"ñ","n")))</f>
        <v/>
      </c>
      <c r="BI349" s="1070" t="str">
        <f t="shared" si="87"/>
        <v/>
      </c>
      <c r="BJ349" s="1070" t="str">
        <f t="shared" ref="BJ349:BJ412" si="93">IF(BA349="","",LOWER(TRIM(CLEAN(SUBSTITUTE(SUBSTITUTE(SUBSTITUTE(SUBSTITUTE(SUBSTITUTE(SUBSTITUTE(SUBSTITUTE(SUBSTITUTE(SUBSTITUTE(SUBSTITUTE(SUBSTITUTE(SUBSTITUTE(SUBSTITUTE(SUBSTITUTE(SUBSTITUTE(SUBSTITUTE(SUBSTITUTE(SUBSTITUTE(SUBSTITUTE(SUBSTITUTE(SUBSTITUTE(SUBSTITUTE(BA349,CHAR(160)," "),CHAR(9)," "),CHAR(10)," "),CHAR(13)," "),"—"," "),"–"," "),"’"," "),"'"," "),""""," "),","," "),"."," "),";"," "),":"," "),"!"," "),"?"," "),"…"," "),"/"," "),"-"," "),"("," "),")"," "),"«"," "),"»"," ")))))</f>
        <v/>
      </c>
      <c r="BK349" s="1070" t="str">
        <f t="shared" si="88"/>
        <v/>
      </c>
      <c r="BL349" s="1070" t="str">
        <f t="shared" ref="BL349:BL412" si="94">IF(BK349="","",SUBSTITUTE(SUBSTITUTE(SUBSTITUTE(SUBSTITUTE(SUBSTITUTE(SUBSTITUTE(SUBSTITUTE(SUBSTITUTE(BK349,"è","e"),"é","e"),"ê","e"),"ë","e"),"ì","i"),"í","i"),"î","i"),"ï","i"))</f>
        <v/>
      </c>
      <c r="BM349" s="1070" t="str">
        <f t="shared" ref="BM349:BM412" si="95">IF(BL349="","",TRIM(SUBSTITUTE(SUBSTITUTE(SUBSTITUTE(SUBSTITUTE(SUBSTITUTE(SUBSTITUTE(SUBSTITUTE(SUBSTITUTE(SUBSTITUTE(SUBSTITUTE(SUBSTITUTE(SUBSTITUTE(BL349,"ò","o"),"ó","o"),"ô","o"),"ö","o"),"õ","o"),"ù","u"),"ú","u"),"û","u"),"ü","u"),"ý","y"),"ÿ","y"),"ñ","n")))</f>
        <v/>
      </c>
      <c r="BN349" s="1071"/>
      <c r="BO349" s="1072" t="str">
        <f t="shared" ref="BO349:BO412" si="96">IF(BN349="","",LOWER(TRIM(CLEAN(SUBSTITUTE(SUBSTITUTE(SUBSTITUTE(SUBSTITUTE(SUBSTITUTE(SUBSTITUTE(SUBSTITUTE(SUBSTITUTE(SUBSTITUTE(SUBSTITUTE(SUBSTITUTE(SUBSTITUTE(SUBSTITUTE(SUBSTITUTE(SUBSTITUTE(SUBSTITUTE(SUBSTITUTE(SUBSTITUTE(SUBSTITUTE(SUBSTITUTE(SUBSTITUTE(SUBSTITUTE(BN349,CHAR(160)," "),CHAR(9)," "),CHAR(10)," "),CHAR(13)," "),"—"," "),"–"," "),"’"," "),"'"," "),""""," "),","," "),"."," "),";"," "),":"," "),"!"," "),"?"," "),"…"," "),"/"," "),"-"," "),"("," "),")"," "),"«"," "),"»"," ")))))</f>
        <v/>
      </c>
      <c r="BP349" s="1073" t="s">
        <v>744</v>
      </c>
      <c r="BQ349" s="1074"/>
      <c r="CE349" s="9">
        <v>1</v>
      </c>
    </row>
    <row r="350" spans="10:83" ht="21" customHeight="1">
      <c r="J350" s="1838"/>
      <c r="K350" s="1151"/>
      <c r="L350" s="1143" t="str" cm="1">
        <f t="array" ref="L350">IF(ROW()=ROW(L341),K344,INDEX(M341:M354,ROW()-ROW(L341)))</f>
        <v/>
      </c>
      <c r="M350" s="1144" t="str">
        <f>IF(OR(L350="",K343="",K343&lt;=0,N350=""),"",TRIM(MID(L350,LEN(N350)+1+IF(MID(L350,LEN(N350)+1,1)=" ",1,0),99999)))</f>
        <v/>
      </c>
      <c r="N350" s="1143" t="str">
        <f>IF(OR(O350="",O350=0,O350="0"),"",IF(LEN(O350)&lt;=K343,O350,IF(LEN(SUBSTITUTE(P350," ",""))=K343+1,LEFT(O350,K343),LEFT(O350,FIND("§",SUBSTITUTE(P350," ","§",LEN(P350)-LEN(SUBSTITUTE(P350," ",""))))-1))))</f>
        <v/>
      </c>
      <c r="O350" s="1143" t="str">
        <f t="shared" si="89"/>
        <v/>
      </c>
      <c r="P350" s="1143" t="str">
        <f>IF(OR(O350="",O350=0,O350="0"),"",LEFT(O350,K343+1))</f>
        <v/>
      </c>
      <c r="Q350" s="1143"/>
      <c r="R350" s="1186"/>
      <c r="S350" s="1147" t="str">
        <f>IF(LEN(TRIM(T350))&gt;0,MAX(S46:S349)+1,"")</f>
        <v/>
      </c>
      <c r="T350" s="1148"/>
      <c r="U350" s="1186"/>
      <c r="V350" s="1186"/>
      <c r="X350" s="787"/>
      <c r="Y350" s="787"/>
      <c r="Z350" s="787"/>
      <c r="AA350" s="787"/>
      <c r="AB350" s="787"/>
      <c r="AC350" s="787"/>
      <c r="AD350" s="742"/>
      <c r="AE350" s="742"/>
      <c r="AF350" s="742"/>
      <c r="AG350" s="787"/>
      <c r="AH350" s="787"/>
      <c r="AI350" s="70" t="str">
        <f>IF(ISBLANK(AJ350),"",LARGE(AI348:AI349,1)+1)</f>
        <v/>
      </c>
      <c r="AJ350" s="96"/>
      <c r="AK350" s="61"/>
      <c r="AL350" s="61"/>
      <c r="AM350" s="61"/>
      <c r="AN350" s="61"/>
      <c r="AO350" s="61"/>
      <c r="AP350" s="61"/>
      <c r="AQ350" s="61"/>
      <c r="AR350" s="1643">
        <v>750</v>
      </c>
      <c r="AS350" s="236">
        <v>1</v>
      </c>
      <c r="AT350" s="101" t="s">
        <v>230</v>
      </c>
      <c r="AU350" s="237">
        <v>16</v>
      </c>
      <c r="AV350" s="867">
        <f>AS350*AR350</f>
        <v>750</v>
      </c>
      <c r="AW350" s="719" t="s">
        <v>231</v>
      </c>
      <c r="AX350" s="19"/>
      <c r="AY350" s="19"/>
      <c r="AZ350" s="1068">
        <v>322</v>
      </c>
      <c r="BA350" s="1069"/>
      <c r="BB350" s="1282" t="str">
        <f t="shared" si="90"/>
        <v/>
      </c>
      <c r="BC350" s="1283" t="str" cm="1">
        <f t="array" ref="BC350">IF(BJ350="","",IFERROR(_xlfn.TEXTJOIN(" • ",TRUE,_xlfn.UNIQUE(_xlfn._xlws.FILTER("⚠ "&amp;BQ29:BQ489,(BO29:BO489&lt;&gt;"")*ISNUMBER(SEARCH(" "&amp;BO29:BO489&amp;" "," "&amp;BJ350&amp;" "))))),""))</f>
        <v/>
      </c>
      <c r="BD350" s="1070" t="str">
        <f t="shared" si="84"/>
        <v/>
      </c>
      <c r="BE350" s="1070" t="str">
        <f t="shared" si="85"/>
        <v/>
      </c>
      <c r="BF350" s="1070" t="str">
        <f t="shared" si="86"/>
        <v/>
      </c>
      <c r="BG350" s="1070" t="str">
        <f t="shared" si="91"/>
        <v/>
      </c>
      <c r="BH350" s="1070" t="str">
        <f t="shared" si="92"/>
        <v/>
      </c>
      <c r="BI350" s="1070" t="str">
        <f t="shared" si="87"/>
        <v/>
      </c>
      <c r="BJ350" s="1070" t="str">
        <f t="shared" si="93"/>
        <v/>
      </c>
      <c r="BK350" s="1070" t="str">
        <f t="shared" si="88"/>
        <v/>
      </c>
      <c r="BL350" s="1070" t="str">
        <f t="shared" si="94"/>
        <v/>
      </c>
      <c r="BM350" s="1070" t="str">
        <f t="shared" si="95"/>
        <v/>
      </c>
      <c r="BN350" s="1071"/>
      <c r="BO350" s="1072" t="str">
        <f t="shared" si="96"/>
        <v/>
      </c>
      <c r="BP350" s="1073" t="s">
        <v>744</v>
      </c>
      <c r="BQ350" s="1074"/>
      <c r="CE350" s="9">
        <v>1</v>
      </c>
    </row>
    <row r="351" spans="10:83" ht="21" customHeight="1">
      <c r="J351" s="1838"/>
      <c r="K351" s="1151"/>
      <c r="L351" s="1143" t="str" cm="1">
        <f t="array" ref="L351">IF(ROW()=ROW(L341),K344,INDEX(M341:M354,ROW()-ROW(L341)))</f>
        <v/>
      </c>
      <c r="M351" s="1144" t="str">
        <f>IF(OR(L351="",K343="",K343&lt;=0,N351=""),"",TRIM(MID(L351,LEN(N351)+1+IF(MID(L351,LEN(N351)+1,1)=" ",1,0),99999)))</f>
        <v/>
      </c>
      <c r="N351" s="1143" t="str">
        <f>IF(OR(O351="",O351=0,O351="0"),"",IF(LEN(O351)&lt;=K343,O351,IF(LEN(SUBSTITUTE(P351," ",""))=K343+1,LEFT(O351,K343),LEFT(O351,FIND("§",SUBSTITUTE(P351," ","§",LEN(P351)-LEN(SUBSTITUTE(P351," ",""))))-1))))</f>
        <v/>
      </c>
      <c r="O351" s="1143" t="str">
        <f t="shared" si="89"/>
        <v/>
      </c>
      <c r="P351" s="1143" t="str">
        <f>IF(OR(O351="",O351=0,O351="0"),"",LEFT(O351,K343+1))</f>
        <v/>
      </c>
      <c r="Q351" s="1143"/>
      <c r="R351" s="1186"/>
      <c r="S351" s="1147" t="str">
        <f>IF(LEN(TRIM(T351))&gt;0,MAX(S46:S350)+1,"")</f>
        <v/>
      </c>
      <c r="T351" s="1148"/>
      <c r="U351" s="1186"/>
      <c r="V351" s="1186"/>
      <c r="X351" s="787"/>
      <c r="Y351" s="787"/>
      <c r="Z351" s="787"/>
      <c r="AA351" s="787"/>
      <c r="AB351" s="787"/>
      <c r="AC351" s="787"/>
      <c r="AD351" s="742"/>
      <c r="AE351" s="742"/>
      <c r="AF351" s="742"/>
      <c r="AG351" s="787"/>
      <c r="AH351" s="787"/>
      <c r="AI351" s="70" t="str">
        <f>IF(ISBLANK(AJ351),"",LARGE(AI348:AI350,1)+1)</f>
        <v/>
      </c>
      <c r="AJ351" s="96"/>
      <c r="AK351" s="61"/>
      <c r="AL351" s="61"/>
      <c r="AM351" s="61"/>
      <c r="AN351" s="61"/>
      <c r="AO351" s="61"/>
      <c r="AP351" s="61"/>
      <c r="AQ351" s="61"/>
      <c r="AR351" s="1643"/>
      <c r="AS351" s="238">
        <v>120</v>
      </c>
      <c r="AT351" s="239" t="s">
        <v>232</v>
      </c>
      <c r="AU351" s="240">
        <v>1.2</v>
      </c>
      <c r="AV351" s="868">
        <f>(AS351*AR350)/1000</f>
        <v>90</v>
      </c>
      <c r="AW351" s="834"/>
      <c r="AX351" s="19"/>
      <c r="AY351" s="19"/>
      <c r="AZ351" s="1068">
        <v>323</v>
      </c>
      <c r="BA351" s="1069"/>
      <c r="BB351" s="1282" t="str">
        <f t="shared" si="90"/>
        <v/>
      </c>
      <c r="BC351" s="1283" t="str" cm="1">
        <f t="array" ref="BC351">IF(BJ351="","",IFERROR(_xlfn.TEXTJOIN(" • ",TRUE,_xlfn.UNIQUE(_xlfn._xlws.FILTER("⚠ "&amp;BQ29:BQ489,(BO29:BO489&lt;&gt;"")*ISNUMBER(SEARCH(" "&amp;BO29:BO489&amp;" "," "&amp;BJ351&amp;" "))))),""))</f>
        <v/>
      </c>
      <c r="BD351" s="1070" t="str">
        <f t="shared" ref="BD351:BD414" si="97">IF(BO351="","",BM351)</f>
        <v/>
      </c>
      <c r="BE351" s="1070" t="str">
        <f t="shared" ref="BE351:BE414" si="98">IF(BQ351="","",BP351&amp;" "&amp;BQ351)</f>
        <v/>
      </c>
      <c r="BF351" s="1070" t="str">
        <f t="shared" ref="BF351:BF414" si="99">IF(BJ351="","",SUBSTITUTE(SUBSTITUTE(SUBSTITUTE(SUBSTITUTE(SUBSTITUTE(SUBSTITUTE(SUBSTITUTE(SUBSTITUTE(SUBSTITUTE(LOWER(BJ351),"œ","oe"),"æ","ae"),"à","a"),"â","a"),"ä","a"),"á","a"),"ã","a"),"å","a"),"ç","c"))</f>
        <v/>
      </c>
      <c r="BG351" s="1070" t="str">
        <f t="shared" si="91"/>
        <v/>
      </c>
      <c r="BH351" s="1070" t="str">
        <f t="shared" si="92"/>
        <v/>
      </c>
      <c r="BI351" s="1070" t="str">
        <f t="shared" ref="BI351:BI414" si="100">IF(BJ351="","",BH351)</f>
        <v/>
      </c>
      <c r="BJ351" s="1070" t="str">
        <f t="shared" si="93"/>
        <v/>
      </c>
      <c r="BK351" s="1070" t="str">
        <f t="shared" ref="BK351:BK414" si="101">IF(BO351="","",SUBSTITUTE(SUBSTITUTE(SUBSTITUTE(SUBSTITUTE(SUBSTITUTE(SUBSTITUTE(SUBSTITUTE(SUBSTITUTE(SUBSTITUTE(LOWER(BO351),"œ","oe"),"æ","ae"),"à","a"),"â","a"),"ä","a"),"á","a"),"ã","a"),"å","a"),"ç","c"))</f>
        <v/>
      </c>
      <c r="BL351" s="1070" t="str">
        <f t="shared" si="94"/>
        <v/>
      </c>
      <c r="BM351" s="1070" t="str">
        <f t="shared" si="95"/>
        <v/>
      </c>
      <c r="BN351" s="1071"/>
      <c r="BO351" s="1072" t="str">
        <f t="shared" si="96"/>
        <v/>
      </c>
      <c r="BP351" s="1073" t="s">
        <v>744</v>
      </c>
      <c r="BQ351" s="1074"/>
      <c r="CE351" s="9">
        <v>1</v>
      </c>
    </row>
    <row r="352" spans="10:83" ht="21" customHeight="1">
      <c r="J352" s="1838"/>
      <c r="K352" s="1151"/>
      <c r="L352" s="1143" t="str" cm="1">
        <f t="array" ref="L352">IF(ROW()=ROW(L341),K344,INDEX(M341:M354,ROW()-ROW(L341)))</f>
        <v/>
      </c>
      <c r="M352" s="1144" t="str">
        <f>IF(OR(L352="",K343="",K343&lt;=0,N352=""),"",TRIM(MID(L352,LEN(N352)+1+IF(MID(L352,LEN(N352)+1,1)=" ",1,0),99999)))</f>
        <v/>
      </c>
      <c r="N352" s="1143" t="str">
        <f>IF(OR(O352="",O352=0,O352="0"),"",IF(LEN(O352)&lt;=K343,O352,IF(LEN(SUBSTITUTE(P352," ",""))=K343+1,LEFT(O352,K343),LEFT(O352,FIND("§",SUBSTITUTE(P352," ","§",LEN(P352)-LEN(SUBSTITUTE(P352," ",""))))-1))))</f>
        <v/>
      </c>
      <c r="O352" s="1143" t="str">
        <f t="shared" si="89"/>
        <v/>
      </c>
      <c r="P352" s="1143" t="str">
        <f>IF(OR(O352="",O352=0,O352="0"),"",LEFT(O352,K343+1))</f>
        <v/>
      </c>
      <c r="Q352" s="1143"/>
      <c r="R352" s="1186"/>
      <c r="S352" s="1147" t="str">
        <f>IF(LEN(TRIM(T352))&gt;0,MAX(S46:S351)+1,"")</f>
        <v/>
      </c>
      <c r="T352" s="1148"/>
      <c r="U352" s="1186"/>
      <c r="V352" s="1186"/>
      <c r="X352" s="787"/>
      <c r="Y352" s="787"/>
      <c r="Z352" s="787"/>
      <c r="AA352" s="787"/>
      <c r="AB352" s="787"/>
      <c r="AC352" s="787"/>
      <c r="AD352" s="742"/>
      <c r="AE352" s="742"/>
      <c r="AF352" s="742"/>
      <c r="AG352" s="787"/>
      <c r="AH352" s="787"/>
      <c r="AI352" s="70" t="str">
        <f>IF(ISBLANK(AJ352),"",LARGE(AI348:AI351,1)+1)</f>
        <v/>
      </c>
      <c r="AJ352" s="96"/>
      <c r="AK352" s="61"/>
      <c r="AL352" s="61"/>
      <c r="AM352" s="61"/>
      <c r="AN352" s="61"/>
      <c r="AO352" s="61"/>
      <c r="AP352" s="61"/>
      <c r="AQ352" s="61"/>
      <c r="AR352" s="920" t="str">
        <f>INT(AV350/AU350) &amp; " " &amp; AW350 &amp; " de " &amp; AU350 &amp; " " &amp; AT350 &amp; IF(MOD(AV350,AU350)&gt;0, " + 1 "&amp;AW350&amp;" de " &amp; TEXT(MOD(AV350,AU350), "0.00") &amp; " " &amp; AT350, "")</f>
        <v>46 Assiette(s) de 16 madeleine(s) + 1 Assiette(s) de 14.00 madeleine(s)</v>
      </c>
      <c r="AS352" s="85"/>
      <c r="AT352" s="85"/>
      <c r="AU352" s="130"/>
      <c r="AV352" s="1644" t="s">
        <v>233</v>
      </c>
      <c r="AW352" s="1645"/>
      <c r="AX352" s="19"/>
      <c r="AY352" s="19"/>
      <c r="AZ352" s="1068">
        <v>324</v>
      </c>
      <c r="BA352" s="1069"/>
      <c r="BB352" s="1282" t="str">
        <f t="shared" si="90"/>
        <v/>
      </c>
      <c r="BC352" s="1283" t="str" cm="1">
        <f t="array" ref="BC352">IF(BJ352="","",IFERROR(_xlfn.TEXTJOIN(" • ",TRUE,_xlfn.UNIQUE(_xlfn._xlws.FILTER("⚠ "&amp;BQ29:BQ489,(BO29:BO489&lt;&gt;"")*ISNUMBER(SEARCH(" "&amp;BO29:BO489&amp;" "," "&amp;BJ352&amp;" "))))),""))</f>
        <v/>
      </c>
      <c r="BD352" s="1070" t="str">
        <f t="shared" si="97"/>
        <v/>
      </c>
      <c r="BE352" s="1070" t="str">
        <f t="shared" si="98"/>
        <v/>
      </c>
      <c r="BF352" s="1070" t="str">
        <f t="shared" si="99"/>
        <v/>
      </c>
      <c r="BG352" s="1070" t="str">
        <f t="shared" si="91"/>
        <v/>
      </c>
      <c r="BH352" s="1070" t="str">
        <f t="shared" si="92"/>
        <v/>
      </c>
      <c r="BI352" s="1070" t="str">
        <f t="shared" si="100"/>
        <v/>
      </c>
      <c r="BJ352" s="1070" t="str">
        <f t="shared" si="93"/>
        <v/>
      </c>
      <c r="BK352" s="1070" t="str">
        <f t="shared" si="101"/>
        <v/>
      </c>
      <c r="BL352" s="1070" t="str">
        <f t="shared" si="94"/>
        <v/>
      </c>
      <c r="BM352" s="1070" t="str">
        <f t="shared" si="95"/>
        <v/>
      </c>
      <c r="BN352" s="1071"/>
      <c r="BO352" s="1072" t="str">
        <f t="shared" si="96"/>
        <v/>
      </c>
      <c r="BP352" s="1073" t="s">
        <v>744</v>
      </c>
      <c r="BQ352" s="1074"/>
      <c r="CE352" s="9">
        <v>1</v>
      </c>
    </row>
    <row r="353" spans="10:83" ht="21" customHeight="1">
      <c r="J353" s="1838"/>
      <c r="K353" s="1151"/>
      <c r="L353" s="1143" t="str" cm="1">
        <f t="array" ref="L353">IF(ROW()=ROW(L341),K344,INDEX(M341:M354,ROW()-ROW(L341)))</f>
        <v/>
      </c>
      <c r="M353" s="1144" t="str">
        <f>IF(OR(L353="",K343="",K343&lt;=0,N353=""),"",TRIM(MID(L353,LEN(N353)+1+IF(MID(L353,LEN(N353)+1,1)=" ",1,0),99999)))</f>
        <v/>
      </c>
      <c r="N353" s="1143" t="str">
        <f>IF(OR(O353="",O353=0,O353="0"),"",IF(LEN(O353)&lt;=K343,O353,IF(LEN(SUBSTITUTE(P353," ",""))=K343+1,LEFT(O353,K343),LEFT(O353,FIND("§",SUBSTITUTE(P353," ","§",LEN(P353)-LEN(SUBSTITUTE(P353," ",""))))-1))))</f>
        <v/>
      </c>
      <c r="O353" s="1143" t="str">
        <f t="shared" si="89"/>
        <v/>
      </c>
      <c r="P353" s="1143" t="str">
        <f>IF(OR(O353="",O353=0,O353="0"),"",LEFT(O353,K343+1))</f>
        <v/>
      </c>
      <c r="Q353" s="1143"/>
      <c r="R353" s="1186"/>
      <c r="S353" s="1147" t="str">
        <f>IF(LEN(TRIM(T353))&gt;0,MAX(S46:S352)+1,"")</f>
        <v/>
      </c>
      <c r="T353" s="1148"/>
      <c r="U353" s="1186"/>
      <c r="V353" s="1186"/>
      <c r="X353" s="787"/>
      <c r="Y353" s="787"/>
      <c r="Z353" s="787"/>
      <c r="AA353" s="787"/>
      <c r="AB353" s="787"/>
      <c r="AC353" s="787"/>
      <c r="AD353" s="742"/>
      <c r="AE353" s="742"/>
      <c r="AF353" s="742"/>
      <c r="AG353" s="787"/>
      <c r="AH353" s="787"/>
      <c r="AI353" s="70" t="str">
        <f>IF(ISBLANK(AJ353),"",LARGE(AI348:AI352,1)+1)</f>
        <v/>
      </c>
      <c r="AJ353" s="96"/>
      <c r="AK353" s="61"/>
      <c r="AL353" s="61"/>
      <c r="AM353" s="61"/>
      <c r="AN353" s="61"/>
      <c r="AO353" s="61"/>
      <c r="AP353" s="61"/>
      <c r="AQ353" s="61"/>
      <c r="AR353" s="921" t="str">
        <f>IF(MOD(AV351, AU351) = 0, INT(AV351/AU351) &amp; " " &amp; AW350 &amp; " de " &amp; AU351 &amp; " kg", INT(AV351/AU351) &amp; " " &amp; AW350 &amp; " de " &amp; AU351 &amp; " kg" &amp; " + 1 "&amp;AW350&amp;" de " &amp; TEXT(MOD(AV351, AU351), "0.00") &amp; " kg")</f>
        <v>75 Assiette(s) de 1.2 kg + 1 Assiette(s) de 0.00 kg</v>
      </c>
      <c r="AS353" s="85"/>
      <c r="AT353" s="85"/>
      <c r="AU353" s="130"/>
      <c r="AV353" s="1644"/>
      <c r="AW353" s="1645"/>
      <c r="AX353" s="19"/>
      <c r="AY353" s="19"/>
      <c r="AZ353" s="1068">
        <v>325</v>
      </c>
      <c r="BA353" s="1069"/>
      <c r="BB353" s="1282" t="str">
        <f t="shared" si="90"/>
        <v/>
      </c>
      <c r="BC353" s="1283" t="str" cm="1">
        <f t="array" ref="BC353">IF(BJ353="","",IFERROR(_xlfn.TEXTJOIN(" • ",TRUE,_xlfn.UNIQUE(_xlfn._xlws.FILTER("⚠ "&amp;BQ29:BQ489,(BO29:BO489&lt;&gt;"")*ISNUMBER(SEARCH(" "&amp;BO29:BO489&amp;" "," "&amp;BJ353&amp;" "))))),""))</f>
        <v/>
      </c>
      <c r="BD353" s="1070" t="str">
        <f t="shared" si="97"/>
        <v/>
      </c>
      <c r="BE353" s="1070" t="str">
        <f t="shared" si="98"/>
        <v/>
      </c>
      <c r="BF353" s="1070" t="str">
        <f t="shared" si="99"/>
        <v/>
      </c>
      <c r="BG353" s="1070" t="str">
        <f t="shared" si="91"/>
        <v/>
      </c>
      <c r="BH353" s="1070" t="str">
        <f t="shared" si="92"/>
        <v/>
      </c>
      <c r="BI353" s="1070" t="str">
        <f t="shared" si="100"/>
        <v/>
      </c>
      <c r="BJ353" s="1070" t="str">
        <f t="shared" si="93"/>
        <v/>
      </c>
      <c r="BK353" s="1070" t="str">
        <f t="shared" si="101"/>
        <v/>
      </c>
      <c r="BL353" s="1070" t="str">
        <f t="shared" si="94"/>
        <v/>
      </c>
      <c r="BM353" s="1070" t="str">
        <f t="shared" si="95"/>
        <v/>
      </c>
      <c r="BN353" s="1071"/>
      <c r="BO353" s="1072" t="str">
        <f t="shared" si="96"/>
        <v/>
      </c>
      <c r="BP353" s="1073" t="s">
        <v>744</v>
      </c>
      <c r="BQ353" s="1074"/>
      <c r="CE353" s="9">
        <v>1</v>
      </c>
    </row>
    <row r="354" spans="10:83" ht="21" customHeight="1">
      <c r="J354" s="1838"/>
      <c r="K354" s="1151"/>
      <c r="L354" s="1143" t="str" cm="1">
        <f t="array" ref="L354">IF(ROW()=ROW(L341),K344,INDEX(M341:M354,ROW()-ROW(L341)))</f>
        <v/>
      </c>
      <c r="M354" s="1144" t="str">
        <f>IF(OR(L354="",K343="",K343&lt;=0,N354=""),"",TRIM(MID(L354,LEN(N354)+1+IF(MID(L354,LEN(N354)+1,1)=" ",1,0),99999)))</f>
        <v/>
      </c>
      <c r="N354" s="1143" t="str">
        <f>IF(OR(O354="",O354=0,O354="0"),"",IF(LEN(O354)&lt;=K343,O354,IF(LEN(SUBSTITUTE(P354," ",""))=K343+1,LEFT(O354,K343),LEFT(O354,FIND("§",SUBSTITUTE(P354," ","§",LEN(P354)-LEN(SUBSTITUTE(P354," ",""))))-1))))</f>
        <v/>
      </c>
      <c r="O354" s="1143" t="str">
        <f t="shared" si="89"/>
        <v/>
      </c>
      <c r="P354" s="1143" t="str">
        <f>IF(OR(O354="",O354=0,O354="0"),"",LEFT(O354,K343+1))</f>
        <v/>
      </c>
      <c r="Q354" s="1143"/>
      <c r="R354" s="1186"/>
      <c r="S354" s="1147" t="str">
        <f>IF(LEN(TRIM(T354))&gt;0,MAX(S46:S353)+1,"")</f>
        <v/>
      </c>
      <c r="T354" s="1148"/>
      <c r="U354" s="1186"/>
      <c r="V354" s="1186"/>
      <c r="X354" s="787"/>
      <c r="Y354" s="787"/>
      <c r="Z354" s="787"/>
      <c r="AA354" s="787"/>
      <c r="AB354" s="787"/>
      <c r="AC354" s="787"/>
      <c r="AD354" s="742"/>
      <c r="AE354" s="742"/>
      <c r="AF354" s="742"/>
      <c r="AG354" s="787"/>
      <c r="AH354" s="787"/>
      <c r="AI354" s="70" t="str">
        <f>IF(ISBLANK(AJ354),"",LARGE(AI348:AI353,1)+1)</f>
        <v/>
      </c>
      <c r="AJ354" s="96"/>
      <c r="AK354" s="61"/>
      <c r="AL354" s="61"/>
      <c r="AM354" s="61"/>
      <c r="AN354" s="61"/>
      <c r="AO354" s="61"/>
      <c r="AP354" s="61"/>
      <c r="AQ354" s="61"/>
      <c r="AR354" s="872"/>
      <c r="AS354" s="130"/>
      <c r="AT354" s="130"/>
      <c r="AU354" s="130"/>
      <c r="AV354" s="130"/>
      <c r="AW354" s="241"/>
      <c r="AX354" s="19"/>
      <c r="AY354" s="19"/>
      <c r="AZ354" s="1068">
        <v>326</v>
      </c>
      <c r="BA354" s="1069"/>
      <c r="BB354" s="1282" t="str">
        <f t="shared" si="90"/>
        <v/>
      </c>
      <c r="BC354" s="1283" t="str" cm="1">
        <f t="array" ref="BC354">IF(BJ354="","",IFERROR(_xlfn.TEXTJOIN(" • ",TRUE,_xlfn.UNIQUE(_xlfn._xlws.FILTER("⚠ "&amp;BQ29:BQ489,(BO29:BO489&lt;&gt;"")*ISNUMBER(SEARCH(" "&amp;BO29:BO489&amp;" "," "&amp;BJ354&amp;" "))))),""))</f>
        <v/>
      </c>
      <c r="BD354" s="1070" t="str">
        <f t="shared" si="97"/>
        <v/>
      </c>
      <c r="BE354" s="1070" t="str">
        <f t="shared" si="98"/>
        <v/>
      </c>
      <c r="BF354" s="1070" t="str">
        <f t="shared" si="99"/>
        <v/>
      </c>
      <c r="BG354" s="1070" t="str">
        <f t="shared" si="91"/>
        <v/>
      </c>
      <c r="BH354" s="1070" t="str">
        <f t="shared" si="92"/>
        <v/>
      </c>
      <c r="BI354" s="1070" t="str">
        <f t="shared" si="100"/>
        <v/>
      </c>
      <c r="BJ354" s="1070" t="str">
        <f t="shared" si="93"/>
        <v/>
      </c>
      <c r="BK354" s="1070" t="str">
        <f t="shared" si="101"/>
        <v/>
      </c>
      <c r="BL354" s="1070" t="str">
        <f t="shared" si="94"/>
        <v/>
      </c>
      <c r="BM354" s="1070" t="str">
        <f t="shared" si="95"/>
        <v/>
      </c>
      <c r="BN354" s="1071"/>
      <c r="BO354" s="1072" t="str">
        <f t="shared" si="96"/>
        <v/>
      </c>
      <c r="BP354" s="1073" t="s">
        <v>744</v>
      </c>
      <c r="BQ354" s="1074"/>
      <c r="CE354" s="9">
        <v>1</v>
      </c>
    </row>
    <row r="355" spans="10:83" ht="21" customHeight="1">
      <c r="J355" s="1838"/>
      <c r="K355" s="1142" t="str">
        <f>IF(TRIM(SUBSTITUTE(R69,CHAR(160),""))="","",R69)</f>
        <v/>
      </c>
      <c r="L355" s="1143" t="str" cm="1">
        <f t="array" ref="L355">IF(ROW()=ROW(L355),K358,INDEX(M355:M368,ROW()-ROW(L355)))</f>
        <v/>
      </c>
      <c r="M355" s="1144" t="str">
        <f>IF(OR(L355="",K357="",K357&lt;=0,N355=""),"",TRIM(MID(L355,LEN(N355)+1+IF(MID(L355,LEN(N355)+1,1)=" ",1,0),99999)))</f>
        <v/>
      </c>
      <c r="N355" s="1143" t="str">
        <f>IF(OR(O355="",O355=0,O355="0"),"",IF(LEN(O355)&lt;=K357,O355,IF(LEN(SUBSTITUTE(P355," ",""))=K357+1,LEFT(O355,K357),LEFT(O355,FIND("§",SUBSTITUTE(P355," ","§",LEN(P355)-LEN(SUBSTITUTE(P355," ",""))))-1))))</f>
        <v/>
      </c>
      <c r="O355" s="1143" t="str">
        <f t="shared" si="89"/>
        <v/>
      </c>
      <c r="P355" s="1143" t="str">
        <f>IF(OR(O355="",O355=0,O355="0"),"",LEFT(O355,K357+1))</f>
        <v/>
      </c>
      <c r="Q355" s="1143"/>
      <c r="R355" s="1186"/>
      <c r="S355" s="1147" t="str">
        <f>IF(LEN(TRIM(T355))&gt;0,MAX(S46:S354)+1,"")</f>
        <v/>
      </c>
      <c r="T355" s="1148"/>
      <c r="U355" s="1186"/>
      <c r="V355" s="1186"/>
      <c r="X355" s="787"/>
      <c r="Y355" s="787"/>
      <c r="Z355" s="787"/>
      <c r="AA355" s="787"/>
      <c r="AB355" s="787"/>
      <c r="AC355" s="787"/>
      <c r="AD355" s="742"/>
      <c r="AE355" s="742"/>
      <c r="AF355" s="742"/>
      <c r="AG355" s="787"/>
      <c r="AH355" s="787"/>
      <c r="AI355" s="70"/>
      <c r="AJ355" s="96"/>
      <c r="AK355" s="61"/>
      <c r="AL355" s="61"/>
      <c r="AM355" s="61"/>
      <c r="AN355" s="61"/>
      <c r="AO355" s="61"/>
      <c r="AP355" s="61"/>
      <c r="AQ355" s="61"/>
      <c r="AR355" s="873"/>
      <c r="AS355" s="869"/>
      <c r="AT355" s="869"/>
      <c r="AU355" s="869"/>
      <c r="AV355" s="869"/>
      <c r="AW355" s="870"/>
      <c r="AX355" s="19"/>
      <c r="AY355" s="19"/>
      <c r="AZ355" s="1068">
        <v>327</v>
      </c>
      <c r="BA355" s="1069"/>
      <c r="BB355" s="1282" t="str">
        <f t="shared" si="90"/>
        <v/>
      </c>
      <c r="BC355" s="1283" t="str" cm="1">
        <f t="array" ref="BC355">IF(BJ355="","",IFERROR(_xlfn.TEXTJOIN(" • ",TRUE,_xlfn.UNIQUE(_xlfn._xlws.FILTER("⚠ "&amp;BQ29:BQ489,(BO29:BO489&lt;&gt;"")*ISNUMBER(SEARCH(" "&amp;BO29:BO489&amp;" "," "&amp;BJ355&amp;" "))))),""))</f>
        <v/>
      </c>
      <c r="BD355" s="1070" t="str">
        <f t="shared" si="97"/>
        <v/>
      </c>
      <c r="BE355" s="1070" t="str">
        <f t="shared" si="98"/>
        <v/>
      </c>
      <c r="BF355" s="1070" t="str">
        <f t="shared" si="99"/>
        <v/>
      </c>
      <c r="BG355" s="1070" t="str">
        <f t="shared" si="91"/>
        <v/>
      </c>
      <c r="BH355" s="1070" t="str">
        <f t="shared" si="92"/>
        <v/>
      </c>
      <c r="BI355" s="1070" t="str">
        <f t="shared" si="100"/>
        <v/>
      </c>
      <c r="BJ355" s="1070" t="str">
        <f t="shared" si="93"/>
        <v/>
      </c>
      <c r="BK355" s="1070" t="str">
        <f t="shared" si="101"/>
        <v/>
      </c>
      <c r="BL355" s="1070" t="str">
        <f t="shared" si="94"/>
        <v/>
      </c>
      <c r="BM355" s="1070" t="str">
        <f t="shared" si="95"/>
        <v/>
      </c>
      <c r="BN355" s="1071"/>
      <c r="BO355" s="1072" t="str">
        <f t="shared" si="96"/>
        <v/>
      </c>
      <c r="BP355" s="1073" t="s">
        <v>744</v>
      </c>
      <c r="BQ355" s="1074"/>
      <c r="CE355" s="9">
        <v>1</v>
      </c>
    </row>
    <row r="356" spans="10:83" ht="21" customHeight="1">
      <c r="J356" s="1838"/>
      <c r="K356" s="1151" t="str">
        <f>TRIM(SUBSTITUTE(SUBSTITUTE(SUBSTITUTE(SUBSTITUTE(SUBSTITUTE(SUBSTITUTE(SUBSTITUTE(SUBSTITUTE(SUBSTITUTE(CLEAN(IF(OR(LEFT(K355,1)="-",LEFT(K355,1)="="),MID(K355,2,99999),K355)),"—","-"),"–","-"),CHAR(160)," "),CHAR(9)," "),CHAR(13)," "),CHAR(10)," ")," "," ")," "," ")," "," "))</f>
        <v/>
      </c>
      <c r="L356" s="1143" t="str" cm="1">
        <f t="array" ref="L356">IF(ROW()=ROW(L355),K358,INDEX(M355:M368,ROW()-ROW(L355)))</f>
        <v/>
      </c>
      <c r="M356" s="1144" t="str">
        <f>IF(OR(L356="",K357="",K357&lt;=0,N356=""),"",TRIM(MID(L356,LEN(N356)+1+IF(MID(L356,LEN(N356)+1,1)=" ",1,0),99999)))</f>
        <v/>
      </c>
      <c r="N356" s="1143" t="str">
        <f>IF(OR(O356="",O356=0,O356="0"),"",IF(LEN(O356)&lt;=K357,O356,IF(LEN(SUBSTITUTE(P356," ",""))=K357+1,LEFT(O356,K357),LEFT(O356,FIND("§",SUBSTITUTE(P356," ","§",LEN(P356)-LEN(SUBSTITUTE(P356," ",""))))-1))))</f>
        <v/>
      </c>
      <c r="O356" s="1143" t="str">
        <f t="shared" si="89"/>
        <v/>
      </c>
      <c r="P356" s="1143" t="str">
        <f>IF(OR(O356="",O356=0,O356="0"),"",LEFT(O356,K357+1))</f>
        <v/>
      </c>
      <c r="Q356" s="1143"/>
      <c r="R356" s="1186"/>
      <c r="S356" s="1147" t="str">
        <f>IF(LEN(TRIM(T356))&gt;0,MAX(S46:S355)+1,"")</f>
        <v/>
      </c>
      <c r="T356" s="1148"/>
      <c r="U356" s="1186"/>
      <c r="V356" s="1186"/>
      <c r="X356" s="787"/>
      <c r="Y356" s="787"/>
      <c r="Z356" s="787"/>
      <c r="AA356" s="787"/>
      <c r="AB356" s="787"/>
      <c r="AC356" s="787"/>
      <c r="AD356" s="742"/>
      <c r="AE356" s="742"/>
      <c r="AF356" s="742"/>
      <c r="AG356" s="787"/>
      <c r="AH356" s="787"/>
      <c r="AI356" s="70"/>
      <c r="AJ356" s="96"/>
      <c r="AK356" s="61"/>
      <c r="AL356" s="61"/>
      <c r="AM356" s="61"/>
      <c r="AN356" s="61"/>
      <c r="AO356" s="61"/>
      <c r="AP356" s="61"/>
      <c r="AQ356" s="61"/>
      <c r="AR356" s="133"/>
      <c r="AS356" s="133"/>
      <c r="AT356" s="133"/>
      <c r="AU356" s="133"/>
      <c r="AV356" s="133"/>
      <c r="AW356" s="229"/>
      <c r="AX356" s="19"/>
      <c r="AY356" s="19"/>
      <c r="AZ356" s="1068">
        <v>328</v>
      </c>
      <c r="BA356" s="1069"/>
      <c r="BB356" s="1282" t="str">
        <f t="shared" si="90"/>
        <v/>
      </c>
      <c r="BC356" s="1283" t="str" cm="1">
        <f t="array" ref="BC356">IF(BJ356="","",IFERROR(_xlfn.TEXTJOIN(" • ",TRUE,_xlfn.UNIQUE(_xlfn._xlws.FILTER("⚠ "&amp;BQ29:BQ489,(BO29:BO489&lt;&gt;"")*ISNUMBER(SEARCH(" "&amp;BO29:BO489&amp;" "," "&amp;BJ356&amp;" "))))),""))</f>
        <v/>
      </c>
      <c r="BD356" s="1070" t="str">
        <f t="shared" si="97"/>
        <v/>
      </c>
      <c r="BE356" s="1070" t="str">
        <f t="shared" si="98"/>
        <v/>
      </c>
      <c r="BF356" s="1070" t="str">
        <f t="shared" si="99"/>
        <v/>
      </c>
      <c r="BG356" s="1070" t="str">
        <f t="shared" si="91"/>
        <v/>
      </c>
      <c r="BH356" s="1070" t="str">
        <f t="shared" si="92"/>
        <v/>
      </c>
      <c r="BI356" s="1070" t="str">
        <f t="shared" si="100"/>
        <v/>
      </c>
      <c r="BJ356" s="1070" t="str">
        <f t="shared" si="93"/>
        <v/>
      </c>
      <c r="BK356" s="1070" t="str">
        <f t="shared" si="101"/>
        <v/>
      </c>
      <c r="BL356" s="1070" t="str">
        <f t="shared" si="94"/>
        <v/>
      </c>
      <c r="BM356" s="1070" t="str">
        <f t="shared" si="95"/>
        <v/>
      </c>
      <c r="BN356" s="1071"/>
      <c r="BO356" s="1072" t="str">
        <f t="shared" si="96"/>
        <v/>
      </c>
      <c r="BP356" s="1073" t="s">
        <v>744</v>
      </c>
      <c r="BQ356" s="1074"/>
      <c r="CE356" s="9">
        <v>1</v>
      </c>
    </row>
    <row r="357" spans="10:83" ht="21" customHeight="1">
      <c r="J357" s="1838"/>
      <c r="K357" s="1152">
        <f>K44</f>
        <v>120</v>
      </c>
      <c r="L357" s="1143" t="str" cm="1">
        <f t="array" ref="L357">IF(ROW()=ROW(L355),K358,INDEX(M355:M368,ROW()-ROW(L355)))</f>
        <v/>
      </c>
      <c r="M357" s="1144" t="str">
        <f>IF(OR(L357="",K357="",K357&lt;=0,N357=""),"",TRIM(MID(L357,LEN(N357)+1+IF(MID(L357,LEN(N357)+1,1)=" ",1,0),99999)))</f>
        <v/>
      </c>
      <c r="N357" s="1143" t="str">
        <f>IF(OR(O357="",O357=0,O357="0"),"",IF(LEN(O357)&lt;=K357,O357,IF(LEN(SUBSTITUTE(P357," ",""))=K357+1,LEFT(O357,K357),LEFT(O357,FIND("§",SUBSTITUTE(P357," ","§",LEN(P357)-LEN(SUBSTITUTE(P357," ",""))))-1))))</f>
        <v/>
      </c>
      <c r="O357" s="1143" t="str">
        <f t="shared" si="89"/>
        <v/>
      </c>
      <c r="P357" s="1143" t="str">
        <f>IF(OR(O357="",O357=0,O357="0"),"",LEFT(O357,K357+1))</f>
        <v/>
      </c>
      <c r="Q357" s="1143"/>
      <c r="R357" s="1186"/>
      <c r="S357" s="1147" t="str">
        <f>IF(LEN(TRIM(T357))&gt;0,MAX(S46:S356)+1,"")</f>
        <v/>
      </c>
      <c r="T357" s="1148"/>
      <c r="U357" s="1186"/>
      <c r="V357" s="1186"/>
      <c r="X357" s="787"/>
      <c r="Y357" s="787"/>
      <c r="Z357" s="787"/>
      <c r="AA357" s="787"/>
      <c r="AB357" s="787"/>
      <c r="AC357" s="787"/>
      <c r="AD357" s="742"/>
      <c r="AE357" s="742"/>
      <c r="AF357" s="742"/>
      <c r="AG357" s="787"/>
      <c r="AH357" s="787"/>
      <c r="AI357" s="70" t="str">
        <f>IF(ISBLANK(AJ357),"",LARGE(AI348:AI356,1)+1)</f>
        <v/>
      </c>
      <c r="AJ357" s="96"/>
      <c r="AK357" s="61"/>
      <c r="AL357" s="61"/>
      <c r="AM357" s="61"/>
      <c r="AN357" s="61"/>
      <c r="AO357" s="61"/>
      <c r="AP357" s="61"/>
      <c r="AQ357" s="61"/>
      <c r="AR357" s="133"/>
      <c r="AS357" s="133"/>
      <c r="AT357" s="133"/>
      <c r="AU357" s="133"/>
      <c r="AV357" s="133"/>
      <c r="AW357" s="229"/>
      <c r="AX357" s="19"/>
      <c r="AY357" s="19"/>
      <c r="AZ357" s="1068">
        <v>329</v>
      </c>
      <c r="BA357" s="1069"/>
      <c r="BB357" s="1282" t="str">
        <f t="shared" si="90"/>
        <v/>
      </c>
      <c r="BC357" s="1283" t="str" cm="1">
        <f t="array" ref="BC357">IF(BJ357="","",IFERROR(_xlfn.TEXTJOIN(" • ",TRUE,_xlfn.UNIQUE(_xlfn._xlws.FILTER("⚠ "&amp;BQ29:BQ489,(BO29:BO489&lt;&gt;"")*ISNUMBER(SEARCH(" "&amp;BO29:BO489&amp;" "," "&amp;BJ357&amp;" "))))),""))</f>
        <v/>
      </c>
      <c r="BD357" s="1070" t="str">
        <f t="shared" si="97"/>
        <v/>
      </c>
      <c r="BE357" s="1070" t="str">
        <f t="shared" si="98"/>
        <v/>
      </c>
      <c r="BF357" s="1070" t="str">
        <f t="shared" si="99"/>
        <v/>
      </c>
      <c r="BG357" s="1070" t="str">
        <f t="shared" si="91"/>
        <v/>
      </c>
      <c r="BH357" s="1070" t="str">
        <f t="shared" si="92"/>
        <v/>
      </c>
      <c r="BI357" s="1070" t="str">
        <f t="shared" si="100"/>
        <v/>
      </c>
      <c r="BJ357" s="1070" t="str">
        <f t="shared" si="93"/>
        <v/>
      </c>
      <c r="BK357" s="1070" t="str">
        <f t="shared" si="101"/>
        <v/>
      </c>
      <c r="BL357" s="1070" t="str">
        <f t="shared" si="94"/>
        <v/>
      </c>
      <c r="BM357" s="1070" t="str">
        <f t="shared" si="95"/>
        <v/>
      </c>
      <c r="BN357" s="1071"/>
      <c r="BO357" s="1072" t="str">
        <f t="shared" si="96"/>
        <v/>
      </c>
      <c r="BP357" s="1073" t="s">
        <v>744</v>
      </c>
      <c r="BQ357" s="1074"/>
      <c r="CE357" s="9">
        <v>1</v>
      </c>
    </row>
    <row r="358" spans="10:83" ht="21" customHeight="1">
      <c r="J358" s="1838"/>
      <c r="K358" s="1151" t="str">
        <f>IF(UPPER(TRIM(K45))="X",K362,K356)</f>
        <v/>
      </c>
      <c r="L358" s="1143" t="str" cm="1">
        <f t="array" ref="L358">IF(ROW()=ROW(L355),K358,INDEX(M355:M368,ROW()-ROW(L355)))</f>
        <v/>
      </c>
      <c r="M358" s="1144" t="str">
        <f>IF(OR(L358="",K357="",K357&lt;=0,N358=""),"",TRIM(MID(L358,LEN(N358)+1+IF(MID(L358,LEN(N358)+1,1)=" ",1,0),99999)))</f>
        <v/>
      </c>
      <c r="N358" s="1143" t="str">
        <f>IF(OR(O358="",O358=0,O358="0"),"",IF(LEN(O358)&lt;=K357,O358,IF(LEN(SUBSTITUTE(P358," ",""))=K357+1,LEFT(O358,K357),LEFT(O358,FIND("§",SUBSTITUTE(P358," ","§",LEN(P358)-LEN(SUBSTITUTE(P358," ",""))))-1))))</f>
        <v/>
      </c>
      <c r="O358" s="1143" t="str">
        <f t="shared" si="89"/>
        <v/>
      </c>
      <c r="P358" s="1143" t="str">
        <f>IF(OR(O358="",O358=0,O358="0"),"",LEFT(O358,K357+1))</f>
        <v/>
      </c>
      <c r="Q358" s="1143"/>
      <c r="R358" s="1186"/>
      <c r="S358" s="1147" t="str">
        <f>IF(LEN(TRIM(T358))&gt;0,MAX(S46:S357)+1,"")</f>
        <v/>
      </c>
      <c r="T358" s="1148"/>
      <c r="U358" s="1186"/>
      <c r="V358" s="1186"/>
      <c r="X358" s="787"/>
      <c r="Y358" s="787"/>
      <c r="Z358" s="787"/>
      <c r="AA358" s="787"/>
      <c r="AB358" s="787"/>
      <c r="AC358" s="787"/>
      <c r="AD358" s="742"/>
      <c r="AE358" s="742"/>
      <c r="AF358" s="742"/>
      <c r="AG358" s="787"/>
      <c r="AH358" s="787"/>
      <c r="AI358" s="70" t="str">
        <f>IF(ISBLANK(AJ358),"",LARGE(AI348:AI357,1)+1)</f>
        <v/>
      </c>
      <c r="AJ358" s="96"/>
      <c r="AK358" s="61"/>
      <c r="AL358" s="61"/>
      <c r="AM358" s="61"/>
      <c r="AN358" s="61"/>
      <c r="AO358" s="61"/>
      <c r="AP358" s="61"/>
      <c r="AQ358" s="61"/>
      <c r="AR358" s="133"/>
      <c r="AS358" s="133"/>
      <c r="AT358" s="133"/>
      <c r="AU358" s="133"/>
      <c r="AV358" s="133"/>
      <c r="AW358" s="229"/>
      <c r="AX358" s="19"/>
      <c r="AY358" s="19"/>
      <c r="AZ358" s="1068">
        <v>330</v>
      </c>
      <c r="BA358" s="1069"/>
      <c r="BB358" s="1282" t="str">
        <f t="shared" si="90"/>
        <v/>
      </c>
      <c r="BC358" s="1283" t="str" cm="1">
        <f t="array" ref="BC358">IF(BJ358="","",IFERROR(_xlfn.TEXTJOIN(" • ",TRUE,_xlfn.UNIQUE(_xlfn._xlws.FILTER("⚠ "&amp;BQ29:BQ489,(BO29:BO489&lt;&gt;"")*ISNUMBER(SEARCH(" "&amp;BO29:BO489&amp;" "," "&amp;BJ358&amp;" "))))),""))</f>
        <v/>
      </c>
      <c r="BD358" s="1070" t="str">
        <f t="shared" si="97"/>
        <v/>
      </c>
      <c r="BE358" s="1070" t="str">
        <f t="shared" si="98"/>
        <v/>
      </c>
      <c r="BF358" s="1070" t="str">
        <f t="shared" si="99"/>
        <v/>
      </c>
      <c r="BG358" s="1070" t="str">
        <f t="shared" si="91"/>
        <v/>
      </c>
      <c r="BH358" s="1070" t="str">
        <f t="shared" si="92"/>
        <v/>
      </c>
      <c r="BI358" s="1070" t="str">
        <f t="shared" si="100"/>
        <v/>
      </c>
      <c r="BJ358" s="1070" t="str">
        <f t="shared" si="93"/>
        <v/>
      </c>
      <c r="BK358" s="1070" t="str">
        <f t="shared" si="101"/>
        <v/>
      </c>
      <c r="BL358" s="1070" t="str">
        <f t="shared" si="94"/>
        <v/>
      </c>
      <c r="BM358" s="1070" t="str">
        <f t="shared" si="95"/>
        <v/>
      </c>
      <c r="BN358" s="1071"/>
      <c r="BO358" s="1072" t="str">
        <f t="shared" si="96"/>
        <v/>
      </c>
      <c r="BP358" s="1073" t="s">
        <v>744</v>
      </c>
      <c r="BQ358" s="1074"/>
      <c r="CE358" s="9">
        <v>1</v>
      </c>
    </row>
    <row r="359" spans="10:83" ht="21" customHeight="1">
      <c r="J359" s="1838"/>
      <c r="K359" s="1155" t="str">
        <f>TRIM(SUBSTITUTE(SUBSTITUTE(SUBSTITUTE(SUBSTITUTE(SUBSTITUTE(SUBSTITUTE(SUBSTITUTE(SUBSTITUTE(SUBSTITUTE(SUBSTITUTE(K356,","," "),";"," "),":"," "),"!"," "),"?"," "),"…"," "),"»"," "),"«"," "),"/"," "),"."," "))</f>
        <v/>
      </c>
      <c r="L359" s="1143" t="str" cm="1">
        <f t="array" ref="L359">IF(ROW()=ROW(L355),K358,INDEX(M355:M368,ROW()-ROW(L355)))</f>
        <v/>
      </c>
      <c r="M359" s="1144" t="str">
        <f>IF(OR(L359="",K357="",K357&lt;=0,N359=""),"",TRIM(MID(L359,LEN(N359)+1+IF(MID(L359,LEN(N359)+1,1)=" ",1,0),99999)))</f>
        <v/>
      </c>
      <c r="N359" s="1143" t="str">
        <f>IF(OR(O359="",O359=0,O359="0"),"",IF(LEN(O359)&lt;=K357,O359,IF(LEN(SUBSTITUTE(P359," ",""))=K357+1,LEFT(O359,K357),LEFT(O359,FIND("§",SUBSTITUTE(P359," ","§",LEN(P359)-LEN(SUBSTITUTE(P359," ",""))))-1))))</f>
        <v/>
      </c>
      <c r="O359" s="1143" t="str">
        <f t="shared" si="89"/>
        <v/>
      </c>
      <c r="P359" s="1143" t="str">
        <f>IF(OR(O359="",O359=0,O359="0"),"",LEFT(O359,K357+1))</f>
        <v/>
      </c>
      <c r="Q359" s="1143"/>
      <c r="R359" s="1186"/>
      <c r="S359" s="1147" t="str">
        <f>IF(LEN(TRIM(T359))&gt;0,MAX(S46:S358)+1,"")</f>
        <v/>
      </c>
      <c r="T359" s="1148"/>
      <c r="U359" s="1186"/>
      <c r="V359" s="1186"/>
      <c r="X359" s="787"/>
      <c r="Y359" s="787"/>
      <c r="Z359" s="787"/>
      <c r="AA359" s="787"/>
      <c r="AB359" s="787"/>
      <c r="AC359" s="787"/>
      <c r="AD359" s="742"/>
      <c r="AE359" s="742"/>
      <c r="AF359" s="742"/>
      <c r="AG359" s="787"/>
      <c r="AH359" s="787"/>
      <c r="AI359" s="70" t="str">
        <f>IF(ISBLANK(AJ359),"",LARGE(AI348:AI358,1)+1)</f>
        <v/>
      </c>
      <c r="AJ359" s="96"/>
      <c r="AK359" s="61"/>
      <c r="AL359" s="61"/>
      <c r="AM359" s="61"/>
      <c r="AN359" s="61"/>
      <c r="AO359" s="61"/>
      <c r="AP359" s="61"/>
      <c r="AQ359" s="61"/>
      <c r="AR359" s="133"/>
      <c r="AS359" s="133"/>
      <c r="AT359" s="133"/>
      <c r="AU359" s="133"/>
      <c r="AV359" s="133"/>
      <c r="AW359" s="229"/>
      <c r="AX359" s="19"/>
      <c r="AY359" s="19"/>
      <c r="AZ359" s="1068">
        <v>331</v>
      </c>
      <c r="BA359" s="1069"/>
      <c r="BB359" s="1282" t="str">
        <f t="shared" si="90"/>
        <v/>
      </c>
      <c r="BC359" s="1283" t="str" cm="1">
        <f t="array" ref="BC359">IF(BJ359="","",IFERROR(_xlfn.TEXTJOIN(" • ",TRUE,_xlfn.UNIQUE(_xlfn._xlws.FILTER("⚠ "&amp;BQ29:BQ489,(BO29:BO489&lt;&gt;"")*ISNUMBER(SEARCH(" "&amp;BO29:BO489&amp;" "," "&amp;BJ359&amp;" "))))),""))</f>
        <v/>
      </c>
      <c r="BD359" s="1070" t="str">
        <f t="shared" si="97"/>
        <v/>
      </c>
      <c r="BE359" s="1070" t="str">
        <f t="shared" si="98"/>
        <v/>
      </c>
      <c r="BF359" s="1070" t="str">
        <f t="shared" si="99"/>
        <v/>
      </c>
      <c r="BG359" s="1070" t="str">
        <f t="shared" si="91"/>
        <v/>
      </c>
      <c r="BH359" s="1070" t="str">
        <f t="shared" si="92"/>
        <v/>
      </c>
      <c r="BI359" s="1070" t="str">
        <f t="shared" si="100"/>
        <v/>
      </c>
      <c r="BJ359" s="1070" t="str">
        <f t="shared" si="93"/>
        <v/>
      </c>
      <c r="BK359" s="1070" t="str">
        <f t="shared" si="101"/>
        <v/>
      </c>
      <c r="BL359" s="1070" t="str">
        <f t="shared" si="94"/>
        <v/>
      </c>
      <c r="BM359" s="1070" t="str">
        <f t="shared" si="95"/>
        <v/>
      </c>
      <c r="BN359" s="1071"/>
      <c r="BO359" s="1072" t="str">
        <f t="shared" si="96"/>
        <v/>
      </c>
      <c r="BP359" s="1073" t="s">
        <v>744</v>
      </c>
      <c r="BQ359" s="1074"/>
      <c r="CE359" s="9">
        <v>1</v>
      </c>
    </row>
    <row r="360" spans="10:83" ht="21" customHeight="1">
      <c r="J360" s="1838"/>
      <c r="K360" s="1143" t="str">
        <f>TRIM(SUBSTITUTE(SUBSTITUTE(SUBSTITUTE(SUBSTITUTE(SUBSTITUTE(SUBSTITUTE(SUBSTITUTE(SUBSTITUTE(K359,"("," "),")"," "),CHAR(34)," "),"-"," "),"_"," "),"&lt;"," "),"&gt;"," "),"="," "))</f>
        <v/>
      </c>
      <c r="L360" s="1143" t="str" cm="1">
        <f t="array" ref="L360">IF(ROW()=ROW(L355),K358,INDEX(M355:M368,ROW()-ROW(L355)))</f>
        <v/>
      </c>
      <c r="M360" s="1144" t="str">
        <f>IF(OR(L360="",K357="",K357&lt;=0,N360=""),"",TRIM(MID(L360,LEN(N360)+1+IF(MID(L360,LEN(N360)+1,1)=" ",1,0),99999)))</f>
        <v/>
      </c>
      <c r="N360" s="1143" t="str">
        <f>IF(OR(O360="",O360=0,O360="0"),"",IF(LEN(O360)&lt;=K357,O360,IF(LEN(SUBSTITUTE(P360," ",""))=K357+1,LEFT(O360,K357),LEFT(O360,FIND("§",SUBSTITUTE(P360," ","§",LEN(P360)-LEN(SUBSTITUTE(P360," ",""))))-1))))</f>
        <v/>
      </c>
      <c r="O360" s="1143" t="str">
        <f t="shared" si="89"/>
        <v/>
      </c>
      <c r="P360" s="1143" t="str">
        <f>IF(OR(O360="",O360=0,O360="0"),"",LEFT(O360,K357+1))</f>
        <v/>
      </c>
      <c r="Q360" s="1143"/>
      <c r="R360" s="1186"/>
      <c r="S360" s="1147" t="str">
        <f>IF(LEN(TRIM(T360))&gt;0,MAX(S46:S359)+1,"")</f>
        <v/>
      </c>
      <c r="T360" s="1148"/>
      <c r="U360" s="1186"/>
      <c r="V360" s="1186"/>
      <c r="X360" s="787"/>
      <c r="Y360" s="787"/>
      <c r="Z360" s="787"/>
      <c r="AA360" s="787"/>
      <c r="AB360" s="787"/>
      <c r="AC360" s="787"/>
      <c r="AD360" s="742"/>
      <c r="AE360" s="742"/>
      <c r="AF360" s="742"/>
      <c r="AG360" s="787"/>
      <c r="AH360" s="787"/>
      <c r="AI360" s="70" t="str">
        <f>IF(ISBLANK(AJ360),"",LARGE(AI348:AI359,1)+1)</f>
        <v/>
      </c>
      <c r="AJ360" s="96"/>
      <c r="AK360" s="61"/>
      <c r="AL360" s="61"/>
      <c r="AM360" s="61"/>
      <c r="AN360" s="61"/>
      <c r="AO360" s="61"/>
      <c r="AP360" s="61"/>
      <c r="AQ360" s="61"/>
      <c r="AR360" s="133"/>
      <c r="AS360" s="133"/>
      <c r="AT360" s="133"/>
      <c r="AU360" s="133"/>
      <c r="AV360" s="133"/>
      <c r="AW360" s="229"/>
      <c r="AX360" s="19"/>
      <c r="AY360" s="19"/>
      <c r="AZ360" s="1068">
        <v>332</v>
      </c>
      <c r="BA360" s="1069"/>
      <c r="BB360" s="1282" t="str">
        <f t="shared" si="90"/>
        <v/>
      </c>
      <c r="BC360" s="1283" t="str" cm="1">
        <f t="array" ref="BC360">IF(BJ360="","",IFERROR(_xlfn.TEXTJOIN(" • ",TRUE,_xlfn.UNIQUE(_xlfn._xlws.FILTER("⚠ "&amp;BQ29:BQ489,(BO29:BO489&lt;&gt;"")*ISNUMBER(SEARCH(" "&amp;BO29:BO489&amp;" "," "&amp;BJ360&amp;" "))))),""))</f>
        <v/>
      </c>
      <c r="BD360" s="1070" t="str">
        <f t="shared" si="97"/>
        <v/>
      </c>
      <c r="BE360" s="1070" t="str">
        <f t="shared" si="98"/>
        <v/>
      </c>
      <c r="BF360" s="1070" t="str">
        <f t="shared" si="99"/>
        <v/>
      </c>
      <c r="BG360" s="1070" t="str">
        <f t="shared" si="91"/>
        <v/>
      </c>
      <c r="BH360" s="1070" t="str">
        <f t="shared" si="92"/>
        <v/>
      </c>
      <c r="BI360" s="1070" t="str">
        <f t="shared" si="100"/>
        <v/>
      </c>
      <c r="BJ360" s="1070" t="str">
        <f t="shared" si="93"/>
        <v/>
      </c>
      <c r="BK360" s="1070" t="str">
        <f t="shared" si="101"/>
        <v/>
      </c>
      <c r="BL360" s="1070" t="str">
        <f t="shared" si="94"/>
        <v/>
      </c>
      <c r="BM360" s="1070" t="str">
        <f t="shared" si="95"/>
        <v/>
      </c>
      <c r="BN360" s="1071"/>
      <c r="BO360" s="1072" t="str">
        <f t="shared" si="96"/>
        <v/>
      </c>
      <c r="BP360" s="1073" t="s">
        <v>744</v>
      </c>
      <c r="BQ360" s="1074"/>
      <c r="CE360" s="9">
        <v>1</v>
      </c>
    </row>
    <row r="361" spans="10:83" ht="21" customHeight="1">
      <c r="J361" s="1838"/>
      <c r="K361" s="1151" t="str">
        <f>TRIM(SUBSTITUTE(SUBSTITUTE(SUBSTITUTE(SUBSTITUTE(K360,"►"," "),"▼"," "),"▲"," "),"◄"," "))</f>
        <v/>
      </c>
      <c r="L361" s="1143" t="str" cm="1">
        <f t="array" ref="L361">IF(ROW()=ROW(L355),K358,INDEX(M355:M368,ROW()-ROW(L355)))</f>
        <v/>
      </c>
      <c r="M361" s="1144" t="str">
        <f>IF(OR(L361="",K357="",K357&lt;=0,N361=""),"",TRIM(MID(L361,LEN(N361)+1+IF(MID(L361,LEN(N361)+1,1)=" ",1,0),99999)))</f>
        <v/>
      </c>
      <c r="N361" s="1143" t="str">
        <f>IF(OR(O361="",O361=0,O361="0"),"",IF(LEN(O361)&lt;=K357,O361,IF(LEN(SUBSTITUTE(P361," ",""))=K357+1,LEFT(O361,K357),LEFT(O361,FIND("§",SUBSTITUTE(P361," ","§",LEN(P361)-LEN(SUBSTITUTE(P361," ",""))))-1))))</f>
        <v/>
      </c>
      <c r="O361" s="1143" t="str">
        <f t="shared" si="89"/>
        <v/>
      </c>
      <c r="P361" s="1143" t="str">
        <f>IF(OR(O361="",O361=0,O361="0"),"",LEFT(O361,K357+1))</f>
        <v/>
      </c>
      <c r="Q361" s="1143"/>
      <c r="R361" s="1186"/>
      <c r="S361" s="1147" t="str">
        <f>IF(LEN(TRIM(T361))&gt;0,MAX(S46:S360)+1,"")</f>
        <v/>
      </c>
      <c r="T361" s="1148"/>
      <c r="U361" s="1186"/>
      <c r="V361" s="1186"/>
      <c r="X361" s="742"/>
      <c r="Y361" s="742"/>
      <c r="Z361" s="742"/>
      <c r="AA361" s="742"/>
      <c r="AB361" s="742"/>
      <c r="AC361" s="742"/>
      <c r="AD361" s="742"/>
      <c r="AE361" s="742"/>
      <c r="AF361" s="742"/>
      <c r="AG361" s="787"/>
      <c r="AH361" s="787"/>
      <c r="AI361" s="70" t="str">
        <f>IF(ISBLANK(AJ361),"",LARGE(AI348:AI360,1)+1)</f>
        <v/>
      </c>
      <c r="AJ361" s="96"/>
      <c r="AK361" s="61"/>
      <c r="AL361" s="61"/>
      <c r="AM361" s="61"/>
      <c r="AN361" s="61"/>
      <c r="AO361" s="61"/>
      <c r="AP361" s="61"/>
      <c r="AQ361" s="61"/>
      <c r="AR361" s="133"/>
      <c r="AS361" s="133"/>
      <c r="AT361" s="133"/>
      <c r="AU361" s="133"/>
      <c r="AV361" s="133"/>
      <c r="AW361" s="229"/>
      <c r="AX361" s="19"/>
      <c r="AY361" s="19"/>
      <c r="AZ361" s="1068">
        <v>333</v>
      </c>
      <c r="BA361" s="1069"/>
      <c r="BB361" s="1282" t="str">
        <f t="shared" si="90"/>
        <v/>
      </c>
      <c r="BC361" s="1283" t="str" cm="1">
        <f t="array" ref="BC361">IF(BJ361="","",IFERROR(_xlfn.TEXTJOIN(" • ",TRUE,_xlfn.UNIQUE(_xlfn._xlws.FILTER("⚠ "&amp;BQ29:BQ489,(BO29:BO489&lt;&gt;"")*ISNUMBER(SEARCH(" "&amp;BO29:BO489&amp;" "," "&amp;BJ361&amp;" "))))),""))</f>
        <v/>
      </c>
      <c r="BD361" s="1070" t="str">
        <f t="shared" si="97"/>
        <v/>
      </c>
      <c r="BE361" s="1070" t="str">
        <f t="shared" si="98"/>
        <v/>
      </c>
      <c r="BF361" s="1070" t="str">
        <f t="shared" si="99"/>
        <v/>
      </c>
      <c r="BG361" s="1070" t="str">
        <f t="shared" si="91"/>
        <v/>
      </c>
      <c r="BH361" s="1070" t="str">
        <f t="shared" si="92"/>
        <v/>
      </c>
      <c r="BI361" s="1070" t="str">
        <f t="shared" si="100"/>
        <v/>
      </c>
      <c r="BJ361" s="1070" t="str">
        <f t="shared" si="93"/>
        <v/>
      </c>
      <c r="BK361" s="1070" t="str">
        <f t="shared" si="101"/>
        <v/>
      </c>
      <c r="BL361" s="1070" t="str">
        <f t="shared" si="94"/>
        <v/>
      </c>
      <c r="BM361" s="1070" t="str">
        <f t="shared" si="95"/>
        <v/>
      </c>
      <c r="BN361" s="1071"/>
      <c r="BO361" s="1072" t="str">
        <f t="shared" si="96"/>
        <v/>
      </c>
      <c r="BP361" s="1073" t="s">
        <v>744</v>
      </c>
      <c r="BQ361" s="1074"/>
      <c r="CE361" s="9">
        <v>1</v>
      </c>
    </row>
    <row r="362" spans="10:83" ht="21" customHeight="1">
      <c r="J362" s="1838"/>
      <c r="K362" s="1151" t="str">
        <f>TRIM(SUBSTITUTE(SUBSTITUTE(K361,"“"," "),"”"," "))</f>
        <v/>
      </c>
      <c r="L362" s="1143" t="str" cm="1">
        <f t="array" ref="L362">IF(ROW()=ROW(L355),K358,INDEX(M355:M368,ROW()-ROW(L355)))</f>
        <v/>
      </c>
      <c r="M362" s="1144" t="str">
        <f>IF(OR(L362="",K357="",K357&lt;=0,N362=""),"",TRIM(MID(L362,LEN(N362)+1+IF(MID(L362,LEN(N362)+1,1)=" ",1,0),99999)))</f>
        <v/>
      </c>
      <c r="N362" s="1143" t="str">
        <f>IF(OR(O362="",O362=0,O362="0"),"",IF(LEN(O362)&lt;=K357,O362,IF(LEN(SUBSTITUTE(P362," ",""))=K357+1,LEFT(O362,K357),LEFT(O362,FIND("§",SUBSTITUTE(P362," ","§",LEN(P362)-LEN(SUBSTITUTE(P362," ",""))))-1))))</f>
        <v/>
      </c>
      <c r="O362" s="1143" t="str">
        <f t="shared" si="89"/>
        <v/>
      </c>
      <c r="P362" s="1143" t="str">
        <f>IF(OR(O362="",O362=0,O362="0"),"",LEFT(O362,K357+1))</f>
        <v/>
      </c>
      <c r="Q362" s="1143"/>
      <c r="R362" s="1186"/>
      <c r="S362" s="1147" t="str">
        <f>IF(LEN(TRIM(T362))&gt;0,MAX(S46:S361)+1,"")</f>
        <v/>
      </c>
      <c r="T362" s="1148"/>
      <c r="U362" s="1186"/>
      <c r="V362" s="1186"/>
      <c r="X362" s="742"/>
      <c r="Y362" s="742"/>
      <c r="Z362" s="742"/>
      <c r="AA362" s="742"/>
      <c r="AB362" s="742"/>
      <c r="AC362" s="742"/>
      <c r="AD362" s="742"/>
      <c r="AE362" s="742"/>
      <c r="AF362" s="742"/>
      <c r="AG362" s="787"/>
      <c r="AH362" s="787"/>
      <c r="AI362" s="70" t="str">
        <f>IF(ISBLANK(AJ362),"",LARGE(AI348:AI361,1)+1)</f>
        <v/>
      </c>
      <c r="AJ362" s="96"/>
      <c r="AK362" s="61"/>
      <c r="AL362" s="61"/>
      <c r="AM362" s="61"/>
      <c r="AN362" s="61"/>
      <c r="AO362" s="61"/>
      <c r="AP362" s="61"/>
      <c r="AQ362" s="61"/>
      <c r="AR362" s="133"/>
      <c r="AS362" s="133"/>
      <c r="AT362" s="133"/>
      <c r="AU362" s="133"/>
      <c r="AV362" s="133"/>
      <c r="AW362" s="229"/>
      <c r="AX362" s="19"/>
      <c r="AY362" s="19"/>
      <c r="AZ362" s="1068">
        <v>334</v>
      </c>
      <c r="BA362" s="1069"/>
      <c r="BB362" s="1282" t="str">
        <f t="shared" si="90"/>
        <v/>
      </c>
      <c r="BC362" s="1283" t="str" cm="1">
        <f t="array" ref="BC362">IF(BJ362="","",IFERROR(_xlfn.TEXTJOIN(" • ",TRUE,_xlfn.UNIQUE(_xlfn._xlws.FILTER("⚠ "&amp;BQ29:BQ489,(BO29:BO489&lt;&gt;"")*ISNUMBER(SEARCH(" "&amp;BO29:BO489&amp;" "," "&amp;BJ362&amp;" "))))),""))</f>
        <v/>
      </c>
      <c r="BD362" s="1070" t="str">
        <f t="shared" si="97"/>
        <v/>
      </c>
      <c r="BE362" s="1070" t="str">
        <f t="shared" si="98"/>
        <v/>
      </c>
      <c r="BF362" s="1070" t="str">
        <f t="shared" si="99"/>
        <v/>
      </c>
      <c r="BG362" s="1070" t="str">
        <f t="shared" si="91"/>
        <v/>
      </c>
      <c r="BH362" s="1070" t="str">
        <f t="shared" si="92"/>
        <v/>
      </c>
      <c r="BI362" s="1070" t="str">
        <f t="shared" si="100"/>
        <v/>
      </c>
      <c r="BJ362" s="1070" t="str">
        <f t="shared" si="93"/>
        <v/>
      </c>
      <c r="BK362" s="1070" t="str">
        <f t="shared" si="101"/>
        <v/>
      </c>
      <c r="BL362" s="1070" t="str">
        <f t="shared" si="94"/>
        <v/>
      </c>
      <c r="BM362" s="1070" t="str">
        <f t="shared" si="95"/>
        <v/>
      </c>
      <c r="BN362" s="1071"/>
      <c r="BO362" s="1072" t="str">
        <f t="shared" si="96"/>
        <v/>
      </c>
      <c r="BP362" s="1073" t="s">
        <v>744</v>
      </c>
      <c r="BQ362" s="1074"/>
      <c r="CE362" s="9">
        <v>1</v>
      </c>
    </row>
    <row r="363" spans="10:83" ht="21" customHeight="1">
      <c r="J363" s="1838"/>
      <c r="K363" s="1151"/>
      <c r="L363" s="1143" t="str" cm="1">
        <f t="array" ref="L363">IF(ROW()=ROW(L355),K358,INDEX(M355:M368,ROW()-ROW(L355)))</f>
        <v/>
      </c>
      <c r="M363" s="1144" t="str">
        <f>IF(OR(L363="",K357="",K357&lt;=0,N363=""),"",TRIM(MID(L363,LEN(N363)+1+IF(MID(L363,LEN(N363)+1,1)=" ",1,0),99999)))</f>
        <v/>
      </c>
      <c r="N363" s="1143" t="str">
        <f>IF(OR(O363="",O363=0,O363="0"),"",IF(LEN(O363)&lt;=K357,O363,IF(LEN(SUBSTITUTE(P363," ",""))=K357+1,LEFT(O363,K357),LEFT(O363,FIND("§",SUBSTITUTE(P363," ","§",LEN(P363)-LEN(SUBSTITUTE(P363," ",""))))-1))))</f>
        <v/>
      </c>
      <c r="O363" s="1143" t="str">
        <f t="shared" si="89"/>
        <v/>
      </c>
      <c r="P363" s="1143" t="str">
        <f>IF(OR(O363="",O363=0,O363="0"),"",LEFT(O363,K357+1))</f>
        <v/>
      </c>
      <c r="Q363" s="1143"/>
      <c r="R363" s="1186"/>
      <c r="S363" s="1147" t="str">
        <f>IF(LEN(TRIM(T363))&gt;0,MAX(S46:S362)+1,"")</f>
        <v/>
      </c>
      <c r="T363" s="1148"/>
      <c r="U363" s="1186"/>
      <c r="V363" s="1186"/>
      <c r="X363" s="742"/>
      <c r="Y363" s="742"/>
      <c r="Z363" s="742"/>
      <c r="AA363" s="742"/>
      <c r="AB363" s="742"/>
      <c r="AC363" s="742"/>
      <c r="AD363" s="742"/>
      <c r="AE363" s="742"/>
      <c r="AF363" s="742"/>
      <c r="AG363" s="787"/>
      <c r="AH363" s="787"/>
      <c r="AI363" s="70" t="str">
        <f>IF(ISBLANK(AJ363),"",LARGE(AI348:AI362,1)+1)</f>
        <v/>
      </c>
      <c r="AJ363" s="96"/>
      <c r="AK363" s="61"/>
      <c r="AL363" s="61"/>
      <c r="AM363" s="61"/>
      <c r="AN363" s="61"/>
      <c r="AO363" s="61"/>
      <c r="AP363" s="61"/>
      <c r="AQ363" s="61"/>
      <c r="AR363" s="133"/>
      <c r="AS363" s="133"/>
      <c r="AT363" s="133"/>
      <c r="AU363" s="133"/>
      <c r="AV363" s="133"/>
      <c r="AW363" s="229"/>
      <c r="AX363" s="19"/>
      <c r="AY363" s="19"/>
      <c r="AZ363" s="1068">
        <v>335</v>
      </c>
      <c r="BA363" s="1069"/>
      <c r="BB363" s="1282" t="str">
        <f t="shared" si="90"/>
        <v/>
      </c>
      <c r="BC363" s="1283" t="str" cm="1">
        <f t="array" ref="BC363">IF(BJ363="","",IFERROR(_xlfn.TEXTJOIN(" • ",TRUE,_xlfn.UNIQUE(_xlfn._xlws.FILTER("⚠ "&amp;BQ29:BQ489,(BO29:BO489&lt;&gt;"")*ISNUMBER(SEARCH(" "&amp;BO29:BO489&amp;" "," "&amp;BJ363&amp;" "))))),""))</f>
        <v/>
      </c>
      <c r="BD363" s="1070" t="str">
        <f t="shared" si="97"/>
        <v/>
      </c>
      <c r="BE363" s="1070" t="str">
        <f t="shared" si="98"/>
        <v/>
      </c>
      <c r="BF363" s="1070" t="str">
        <f t="shared" si="99"/>
        <v/>
      </c>
      <c r="BG363" s="1070" t="str">
        <f t="shared" si="91"/>
        <v/>
      </c>
      <c r="BH363" s="1070" t="str">
        <f t="shared" si="92"/>
        <v/>
      </c>
      <c r="BI363" s="1070" t="str">
        <f t="shared" si="100"/>
        <v/>
      </c>
      <c r="BJ363" s="1070" t="str">
        <f t="shared" si="93"/>
        <v/>
      </c>
      <c r="BK363" s="1070" t="str">
        <f t="shared" si="101"/>
        <v/>
      </c>
      <c r="BL363" s="1070" t="str">
        <f t="shared" si="94"/>
        <v/>
      </c>
      <c r="BM363" s="1070" t="str">
        <f t="shared" si="95"/>
        <v/>
      </c>
      <c r="BN363" s="1071"/>
      <c r="BO363" s="1072" t="str">
        <f t="shared" si="96"/>
        <v/>
      </c>
      <c r="BP363" s="1073" t="s">
        <v>744</v>
      </c>
      <c r="BQ363" s="1074"/>
      <c r="CE363" s="9">
        <v>1</v>
      </c>
    </row>
    <row r="364" spans="10:83" ht="21" customHeight="1">
      <c r="J364" s="1838"/>
      <c r="K364" s="1151"/>
      <c r="L364" s="1143" t="str" cm="1">
        <f t="array" ref="L364">IF(ROW()=ROW(L355),K358,INDEX(M355:M368,ROW()-ROW(L355)))</f>
        <v/>
      </c>
      <c r="M364" s="1144" t="str">
        <f>IF(OR(L364="",K357="",K357&lt;=0,N364=""),"",TRIM(MID(L364,LEN(N364)+1+IF(MID(L364,LEN(N364)+1,1)=" ",1,0),99999)))</f>
        <v/>
      </c>
      <c r="N364" s="1143" t="str">
        <f>IF(OR(O364="",O364=0,O364="0"),"",IF(LEN(O364)&lt;=K357,O364,IF(LEN(SUBSTITUTE(P364," ",""))=K357+1,LEFT(O364,K357),LEFT(O364,FIND("§",SUBSTITUTE(P364," ","§",LEN(P364)-LEN(SUBSTITUTE(P364," ",""))))-1))))</f>
        <v/>
      </c>
      <c r="O364" s="1143" t="str">
        <f t="shared" si="89"/>
        <v/>
      </c>
      <c r="P364" s="1143" t="str">
        <f>IF(OR(O364="",O364=0,O364="0"),"",LEFT(O364,K357+1))</f>
        <v/>
      </c>
      <c r="Q364" s="1143"/>
      <c r="R364" s="1186"/>
      <c r="S364" s="1147" t="str">
        <f>IF(LEN(TRIM(T364))&gt;0,MAX(S46:S363)+1,"")</f>
        <v/>
      </c>
      <c r="T364" s="1148"/>
      <c r="U364" s="1186"/>
      <c r="V364" s="1186"/>
      <c r="X364" s="742"/>
      <c r="Y364" s="742"/>
      <c r="Z364" s="742"/>
      <c r="AA364" s="742"/>
      <c r="AB364" s="742"/>
      <c r="AC364" s="742"/>
      <c r="AD364" s="742"/>
      <c r="AE364" s="742"/>
      <c r="AF364" s="742"/>
      <c r="AG364" s="787"/>
      <c r="AH364" s="787"/>
      <c r="AI364" s="70" t="str">
        <f>IF(ISBLANK(AJ364),"",LARGE(AI348:AI363,1)+1)</f>
        <v/>
      </c>
      <c r="AJ364" s="96"/>
      <c r="AK364" s="61"/>
      <c r="AL364" s="61"/>
      <c r="AM364" s="61"/>
      <c r="AN364" s="61"/>
      <c r="AO364" s="61"/>
      <c r="AP364" s="61"/>
      <c r="AQ364" s="61"/>
      <c r="AR364" s="133"/>
      <c r="AS364" s="133"/>
      <c r="AT364" s="133"/>
      <c r="AU364" s="133"/>
      <c r="AV364" s="133"/>
      <c r="AW364" s="229"/>
      <c r="AX364" s="19"/>
      <c r="AY364" s="19"/>
      <c r="AZ364" s="1068">
        <v>336</v>
      </c>
      <c r="BA364" s="1069"/>
      <c r="BB364" s="1282" t="str">
        <f t="shared" si="90"/>
        <v/>
      </c>
      <c r="BC364" s="1283" t="str" cm="1">
        <f t="array" ref="BC364">IF(BJ364="","",IFERROR(_xlfn.TEXTJOIN(" • ",TRUE,_xlfn.UNIQUE(_xlfn._xlws.FILTER("⚠ "&amp;BQ29:BQ489,(BO29:BO489&lt;&gt;"")*ISNUMBER(SEARCH(" "&amp;BO29:BO489&amp;" "," "&amp;BJ364&amp;" "))))),""))</f>
        <v/>
      </c>
      <c r="BD364" s="1070" t="str">
        <f t="shared" si="97"/>
        <v/>
      </c>
      <c r="BE364" s="1070" t="str">
        <f t="shared" si="98"/>
        <v/>
      </c>
      <c r="BF364" s="1070" t="str">
        <f t="shared" si="99"/>
        <v/>
      </c>
      <c r="BG364" s="1070" t="str">
        <f t="shared" si="91"/>
        <v/>
      </c>
      <c r="BH364" s="1070" t="str">
        <f t="shared" si="92"/>
        <v/>
      </c>
      <c r="BI364" s="1070" t="str">
        <f t="shared" si="100"/>
        <v/>
      </c>
      <c r="BJ364" s="1070" t="str">
        <f t="shared" si="93"/>
        <v/>
      </c>
      <c r="BK364" s="1070" t="str">
        <f t="shared" si="101"/>
        <v/>
      </c>
      <c r="BL364" s="1070" t="str">
        <f t="shared" si="94"/>
        <v/>
      </c>
      <c r="BM364" s="1070" t="str">
        <f t="shared" si="95"/>
        <v/>
      </c>
      <c r="BN364" s="1071"/>
      <c r="BO364" s="1072" t="str">
        <f t="shared" si="96"/>
        <v/>
      </c>
      <c r="BP364" s="1073" t="s">
        <v>744</v>
      </c>
      <c r="BQ364" s="1074"/>
      <c r="CE364" s="9">
        <v>1</v>
      </c>
    </row>
    <row r="365" spans="10:83" ht="21" customHeight="1">
      <c r="J365" s="1838"/>
      <c r="K365" s="1151"/>
      <c r="L365" s="1143" t="str" cm="1">
        <f t="array" ref="L365">IF(ROW()=ROW(L355),K358,INDEX(M355:M368,ROW()-ROW(L355)))</f>
        <v/>
      </c>
      <c r="M365" s="1144" t="str">
        <f>IF(OR(L365="",K357="",K357&lt;=0,N365=""),"",TRIM(MID(L365,LEN(N365)+1+IF(MID(L365,LEN(N365)+1,1)=" ",1,0),99999)))</f>
        <v/>
      </c>
      <c r="N365" s="1143" t="str">
        <f>IF(OR(O365="",O365=0,O365="0"),"",IF(LEN(O365)&lt;=K357,O365,IF(LEN(SUBSTITUTE(P365," ",""))=K357+1,LEFT(O365,K357),LEFT(O365,FIND("§",SUBSTITUTE(P365," ","§",LEN(P365)-LEN(SUBSTITUTE(P365," ",""))))-1))))</f>
        <v/>
      </c>
      <c r="O365" s="1143" t="str">
        <f t="shared" si="89"/>
        <v/>
      </c>
      <c r="P365" s="1143" t="str">
        <f>IF(OR(O365="",O365=0,O365="0"),"",LEFT(O365,K357+1))</f>
        <v/>
      </c>
      <c r="Q365" s="1143"/>
      <c r="R365" s="1186"/>
      <c r="S365" s="1147" t="str">
        <f>IF(LEN(TRIM(T365))&gt;0,MAX(S46:S364)+1,"")</f>
        <v/>
      </c>
      <c r="T365" s="1148"/>
      <c r="U365" s="1186"/>
      <c r="V365" s="1186"/>
      <c r="X365" s="742"/>
      <c r="Y365" s="742"/>
      <c r="Z365" s="742"/>
      <c r="AA365" s="742"/>
      <c r="AB365" s="742"/>
      <c r="AC365" s="742"/>
      <c r="AD365" s="742"/>
      <c r="AE365" s="742"/>
      <c r="AF365" s="742"/>
      <c r="AG365" s="787"/>
      <c r="AH365" s="787"/>
      <c r="AI365" s="70" t="str">
        <f>IF(ISBLANK(AJ365),"",LARGE(AI348:AI364,1)+1)</f>
        <v/>
      </c>
      <c r="AJ365" s="96"/>
      <c r="AK365" s="61"/>
      <c r="AL365" s="61"/>
      <c r="AM365" s="61"/>
      <c r="AN365" s="61"/>
      <c r="AO365" s="61"/>
      <c r="AP365" s="61"/>
      <c r="AQ365" s="61"/>
      <c r="AR365" s="133"/>
      <c r="AS365" s="133"/>
      <c r="AT365" s="133"/>
      <c r="AU365" s="133"/>
      <c r="AV365" s="133"/>
      <c r="AW365" s="229"/>
      <c r="AX365" s="19"/>
      <c r="AY365" s="19"/>
      <c r="AZ365" s="1068">
        <v>337</v>
      </c>
      <c r="BA365" s="1069"/>
      <c r="BB365" s="1282" t="str">
        <f t="shared" si="90"/>
        <v/>
      </c>
      <c r="BC365" s="1283" t="str" cm="1">
        <f t="array" ref="BC365">IF(BJ365="","",IFERROR(_xlfn.TEXTJOIN(" • ",TRUE,_xlfn.UNIQUE(_xlfn._xlws.FILTER("⚠ "&amp;BQ29:BQ489,(BO29:BO489&lt;&gt;"")*ISNUMBER(SEARCH(" "&amp;BO29:BO489&amp;" "," "&amp;BJ365&amp;" "))))),""))</f>
        <v/>
      </c>
      <c r="BD365" s="1070" t="str">
        <f t="shared" si="97"/>
        <v/>
      </c>
      <c r="BE365" s="1070" t="str">
        <f t="shared" si="98"/>
        <v/>
      </c>
      <c r="BF365" s="1070" t="str">
        <f t="shared" si="99"/>
        <v/>
      </c>
      <c r="BG365" s="1070" t="str">
        <f t="shared" si="91"/>
        <v/>
      </c>
      <c r="BH365" s="1070" t="str">
        <f t="shared" si="92"/>
        <v/>
      </c>
      <c r="BI365" s="1070" t="str">
        <f t="shared" si="100"/>
        <v/>
      </c>
      <c r="BJ365" s="1070" t="str">
        <f t="shared" si="93"/>
        <v/>
      </c>
      <c r="BK365" s="1070" t="str">
        <f t="shared" si="101"/>
        <v/>
      </c>
      <c r="BL365" s="1070" t="str">
        <f t="shared" si="94"/>
        <v/>
      </c>
      <c r="BM365" s="1070" t="str">
        <f t="shared" si="95"/>
        <v/>
      </c>
      <c r="BN365" s="1071"/>
      <c r="BO365" s="1072" t="str">
        <f t="shared" si="96"/>
        <v/>
      </c>
      <c r="BP365" s="1073" t="s">
        <v>744</v>
      </c>
      <c r="BQ365" s="1074"/>
      <c r="CE365" s="9">
        <v>1</v>
      </c>
    </row>
    <row r="366" spans="10:83" ht="21" customHeight="1">
      <c r="J366" s="1838"/>
      <c r="K366" s="1151"/>
      <c r="L366" s="1143" t="str" cm="1">
        <f t="array" ref="L366">IF(ROW()=ROW(L355),K358,INDEX(M355:M368,ROW()-ROW(L355)))</f>
        <v/>
      </c>
      <c r="M366" s="1144" t="str">
        <f>IF(OR(L366="",K357="",K357&lt;=0,N366=""),"",TRIM(MID(L366,LEN(N366)+1+IF(MID(L366,LEN(N366)+1,1)=" ",1,0),99999)))</f>
        <v/>
      </c>
      <c r="N366" s="1143" t="str">
        <f>IF(OR(O366="",O366=0,O366="0"),"",IF(LEN(O366)&lt;=K357,O366,IF(LEN(SUBSTITUTE(P366," ",""))=K357+1,LEFT(O366,K357),LEFT(O366,FIND("§",SUBSTITUTE(P366," ","§",LEN(P366)-LEN(SUBSTITUTE(P366," ",""))))-1))))</f>
        <v/>
      </c>
      <c r="O366" s="1143" t="str">
        <f t="shared" si="89"/>
        <v/>
      </c>
      <c r="P366" s="1143" t="str">
        <f>IF(OR(O366="",O366=0,O366="0"),"",LEFT(O366,K357+1))</f>
        <v/>
      </c>
      <c r="Q366" s="1143"/>
      <c r="R366" s="1186"/>
      <c r="S366" s="1147" t="str">
        <f>IF(LEN(TRIM(T366))&gt;0,MAX(S46:S365)+1,"")</f>
        <v/>
      </c>
      <c r="T366" s="1148"/>
      <c r="U366" s="1186"/>
      <c r="V366" s="1186"/>
      <c r="X366" s="742"/>
      <c r="Y366" s="742"/>
      <c r="Z366" s="742"/>
      <c r="AA366" s="742"/>
      <c r="AB366" s="742"/>
      <c r="AC366" s="742"/>
      <c r="AD366" s="742"/>
      <c r="AE366" s="742"/>
      <c r="AF366" s="742"/>
      <c r="AG366" s="787"/>
      <c r="AH366" s="787"/>
      <c r="AI366" s="70" t="str">
        <f>IF(ISBLANK(AJ366),"",LARGE(AI348:AI365,1)+1)</f>
        <v/>
      </c>
      <c r="AJ366" s="96"/>
      <c r="AK366" s="61"/>
      <c r="AL366" s="61"/>
      <c r="AM366" s="61"/>
      <c r="AN366" s="61"/>
      <c r="AO366" s="61"/>
      <c r="AP366" s="61"/>
      <c r="AQ366" s="61"/>
      <c r="AR366" s="133"/>
      <c r="AS366" s="133"/>
      <c r="AT366" s="133"/>
      <c r="AU366" s="133"/>
      <c r="AV366" s="133"/>
      <c r="AW366" s="229"/>
      <c r="AX366" s="19"/>
      <c r="AY366" s="19"/>
      <c r="AZ366" s="1068">
        <v>338</v>
      </c>
      <c r="BA366" s="1069"/>
      <c r="BB366" s="1282" t="str">
        <f t="shared" si="90"/>
        <v/>
      </c>
      <c r="BC366" s="1283" t="str" cm="1">
        <f t="array" ref="BC366">IF(BJ366="","",IFERROR(_xlfn.TEXTJOIN(" • ",TRUE,_xlfn.UNIQUE(_xlfn._xlws.FILTER("⚠ "&amp;BQ29:BQ489,(BO29:BO489&lt;&gt;"")*ISNUMBER(SEARCH(" "&amp;BO29:BO489&amp;" "," "&amp;BJ366&amp;" "))))),""))</f>
        <v/>
      </c>
      <c r="BD366" s="1070" t="str">
        <f t="shared" si="97"/>
        <v/>
      </c>
      <c r="BE366" s="1070" t="str">
        <f t="shared" si="98"/>
        <v/>
      </c>
      <c r="BF366" s="1070" t="str">
        <f t="shared" si="99"/>
        <v/>
      </c>
      <c r="BG366" s="1070" t="str">
        <f t="shared" si="91"/>
        <v/>
      </c>
      <c r="BH366" s="1070" t="str">
        <f t="shared" si="92"/>
        <v/>
      </c>
      <c r="BI366" s="1070" t="str">
        <f t="shared" si="100"/>
        <v/>
      </c>
      <c r="BJ366" s="1070" t="str">
        <f t="shared" si="93"/>
        <v/>
      </c>
      <c r="BK366" s="1070" t="str">
        <f t="shared" si="101"/>
        <v/>
      </c>
      <c r="BL366" s="1070" t="str">
        <f t="shared" si="94"/>
        <v/>
      </c>
      <c r="BM366" s="1070" t="str">
        <f t="shared" si="95"/>
        <v/>
      </c>
      <c r="BN366" s="1071"/>
      <c r="BO366" s="1072" t="str">
        <f t="shared" si="96"/>
        <v/>
      </c>
      <c r="BP366" s="1073" t="s">
        <v>744</v>
      </c>
      <c r="BQ366" s="1074"/>
      <c r="CE366" s="9">
        <v>1</v>
      </c>
    </row>
    <row r="367" spans="10:83" ht="21" customHeight="1">
      <c r="J367" s="1838"/>
      <c r="K367" s="1151"/>
      <c r="L367" s="1143" t="str" cm="1">
        <f t="array" ref="L367">IF(ROW()=ROW(L355),K358,INDEX(M355:M368,ROW()-ROW(L355)))</f>
        <v/>
      </c>
      <c r="M367" s="1144" t="str">
        <f>IF(OR(L367="",K357="",K357&lt;=0,N367=""),"",TRIM(MID(L367,LEN(N367)+1+IF(MID(L367,LEN(N367)+1,1)=" ",1,0),99999)))</f>
        <v/>
      </c>
      <c r="N367" s="1143" t="str">
        <f>IF(OR(O367="",O367=0,O367="0"),"",IF(LEN(O367)&lt;=K357,O367,IF(LEN(SUBSTITUTE(P367," ",""))=K357+1,LEFT(O367,K357),LEFT(O367,FIND("§",SUBSTITUTE(P367," ","§",LEN(P367)-LEN(SUBSTITUTE(P367," ",""))))-1))))</f>
        <v/>
      </c>
      <c r="O367" s="1143" t="str">
        <f t="shared" ref="O367:O430" si="102">IF(OR(L367="",L367=0),"",TRIM(SUBSTITUTE(SUBSTITUTE(L367,CHAR(160)," "),CHAR(10)," ")))</f>
        <v/>
      </c>
      <c r="P367" s="1143" t="str">
        <f>IF(OR(O367="",O367=0,O367="0"),"",LEFT(O367,K357+1))</f>
        <v/>
      </c>
      <c r="Q367" s="1143"/>
      <c r="R367" s="1186"/>
      <c r="S367" s="1147" t="str">
        <f>IF(LEN(TRIM(T367))&gt;0,MAX(S46:S366)+1,"")</f>
        <v/>
      </c>
      <c r="T367" s="1148"/>
      <c r="U367" s="1186"/>
      <c r="V367" s="1186"/>
      <c r="X367" s="742"/>
      <c r="Y367" s="742"/>
      <c r="Z367" s="742"/>
      <c r="AA367" s="742"/>
      <c r="AB367" s="742"/>
      <c r="AC367" s="742"/>
      <c r="AD367" s="742"/>
      <c r="AE367" s="742"/>
      <c r="AF367" s="742"/>
      <c r="AG367" s="787"/>
      <c r="AH367" s="787"/>
      <c r="AI367" s="90" t="s">
        <v>118</v>
      </c>
      <c r="AJ367" s="91"/>
      <c r="AK367" s="91"/>
      <c r="AL367" s="91"/>
      <c r="AM367" s="91"/>
      <c r="AN367" s="91"/>
      <c r="AO367" s="91"/>
      <c r="AP367" s="91"/>
      <c r="AQ367" s="91"/>
      <c r="AR367" s="91"/>
      <c r="AS367" s="91"/>
      <c r="AT367" s="91"/>
      <c r="AU367" s="91"/>
      <c r="AV367" s="91"/>
      <c r="AW367" s="835" t="s">
        <v>118</v>
      </c>
      <c r="AX367" s="19"/>
      <c r="AY367" s="19"/>
      <c r="AZ367" s="1068">
        <v>339</v>
      </c>
      <c r="BA367" s="1069"/>
      <c r="BB367" s="1282" t="str">
        <f t="shared" si="90"/>
        <v/>
      </c>
      <c r="BC367" s="1283" t="str" cm="1">
        <f t="array" ref="BC367">IF(BJ367="","",IFERROR(_xlfn.TEXTJOIN(" • ",TRUE,_xlfn.UNIQUE(_xlfn._xlws.FILTER("⚠ "&amp;BQ29:BQ489,(BO29:BO489&lt;&gt;"")*ISNUMBER(SEARCH(" "&amp;BO29:BO489&amp;" "," "&amp;BJ367&amp;" "))))),""))</f>
        <v/>
      </c>
      <c r="BD367" s="1070" t="str">
        <f t="shared" si="97"/>
        <v/>
      </c>
      <c r="BE367" s="1070" t="str">
        <f t="shared" si="98"/>
        <v/>
      </c>
      <c r="BF367" s="1070" t="str">
        <f t="shared" si="99"/>
        <v/>
      </c>
      <c r="BG367" s="1070" t="str">
        <f t="shared" si="91"/>
        <v/>
      </c>
      <c r="BH367" s="1070" t="str">
        <f t="shared" si="92"/>
        <v/>
      </c>
      <c r="BI367" s="1070" t="str">
        <f t="shared" si="100"/>
        <v/>
      </c>
      <c r="BJ367" s="1070" t="str">
        <f t="shared" si="93"/>
        <v/>
      </c>
      <c r="BK367" s="1070" t="str">
        <f t="shared" si="101"/>
        <v/>
      </c>
      <c r="BL367" s="1070" t="str">
        <f t="shared" si="94"/>
        <v/>
      </c>
      <c r="BM367" s="1070" t="str">
        <f t="shared" si="95"/>
        <v/>
      </c>
      <c r="BN367" s="1071"/>
      <c r="BO367" s="1072" t="str">
        <f t="shared" si="96"/>
        <v/>
      </c>
      <c r="BP367" s="1073" t="s">
        <v>744</v>
      </c>
      <c r="BQ367" s="1074"/>
      <c r="CE367" s="9">
        <v>1</v>
      </c>
    </row>
    <row r="368" spans="10:83" ht="21" customHeight="1">
      <c r="J368" s="1838"/>
      <c r="K368" s="1151"/>
      <c r="L368" s="1143" t="str" cm="1">
        <f t="array" ref="L368">IF(ROW()=ROW(L355),K358,INDEX(M355:M368,ROW()-ROW(L355)))</f>
        <v/>
      </c>
      <c r="M368" s="1144" t="str">
        <f>IF(OR(L368="",K357="",K357&lt;=0,N368=""),"",TRIM(MID(L368,LEN(N368)+1+IF(MID(L368,LEN(N368)+1,1)=" ",1,0),99999)))</f>
        <v/>
      </c>
      <c r="N368" s="1143" t="str">
        <f>IF(OR(O368="",O368=0,O368="0"),"",IF(LEN(O368)&lt;=K357,O368,IF(LEN(SUBSTITUTE(P368," ",""))=K357+1,LEFT(O368,K357),LEFT(O368,FIND("§",SUBSTITUTE(P368," ","§",LEN(P368)-LEN(SUBSTITUTE(P368," ",""))))-1))))</f>
        <v/>
      </c>
      <c r="O368" s="1143" t="str">
        <f t="shared" si="102"/>
        <v/>
      </c>
      <c r="P368" s="1143" t="str">
        <f>IF(OR(O368="",O368=0,O368="0"),"",LEFT(O368,K357+1))</f>
        <v/>
      </c>
      <c r="Q368" s="1143"/>
      <c r="R368" s="1186"/>
      <c r="S368" s="1147" t="str">
        <f>IF(LEN(TRIM(T368))&gt;0,MAX(S46:S367)+1,"")</f>
        <v/>
      </c>
      <c r="T368" s="1148"/>
      <c r="U368" s="1186"/>
      <c r="V368" s="1186"/>
      <c r="X368" s="742"/>
      <c r="Y368" s="742"/>
      <c r="Z368" s="742"/>
      <c r="AA368" s="742"/>
      <c r="AB368" s="742"/>
      <c r="AC368" s="742"/>
      <c r="AD368" s="742"/>
      <c r="AE368" s="742"/>
      <c r="AF368" s="742"/>
      <c r="AG368" s="787"/>
      <c r="AH368" s="787"/>
      <c r="AI368" s="812" t="s">
        <v>593</v>
      </c>
      <c r="AJ368" s="96"/>
      <c r="AK368" s="61"/>
      <c r="AL368" s="61"/>
      <c r="AM368" s="61"/>
      <c r="AN368" s="61"/>
      <c r="AO368" s="61"/>
      <c r="AP368" s="61"/>
      <c r="AQ368" s="61"/>
      <c r="AR368" s="61"/>
      <c r="AS368" s="61"/>
      <c r="AT368" s="61"/>
      <c r="AU368" s="126"/>
      <c r="AV368" s="126"/>
      <c r="AW368" s="922" t="s">
        <v>622</v>
      </c>
      <c r="AX368" s="19"/>
      <c r="AY368" s="19"/>
      <c r="AZ368" s="1068">
        <v>340</v>
      </c>
      <c r="BA368" s="1069"/>
      <c r="BB368" s="1282" t="str">
        <f t="shared" si="90"/>
        <v/>
      </c>
      <c r="BC368" s="1283" t="str" cm="1">
        <f t="array" ref="BC368">IF(BJ368="","",IFERROR(_xlfn.TEXTJOIN(" • ",TRUE,_xlfn.UNIQUE(_xlfn._xlws.FILTER("⚠ "&amp;BQ29:BQ489,(BO29:BO489&lt;&gt;"")*ISNUMBER(SEARCH(" "&amp;BO29:BO489&amp;" "," "&amp;BJ368&amp;" "))))),""))</f>
        <v/>
      </c>
      <c r="BD368" s="1070" t="str">
        <f t="shared" si="97"/>
        <v/>
      </c>
      <c r="BE368" s="1070" t="str">
        <f t="shared" si="98"/>
        <v/>
      </c>
      <c r="BF368" s="1070" t="str">
        <f t="shared" si="99"/>
        <v/>
      </c>
      <c r="BG368" s="1070" t="str">
        <f t="shared" si="91"/>
        <v/>
      </c>
      <c r="BH368" s="1070" t="str">
        <f t="shared" si="92"/>
        <v/>
      </c>
      <c r="BI368" s="1070" t="str">
        <f t="shared" si="100"/>
        <v/>
      </c>
      <c r="BJ368" s="1070" t="str">
        <f t="shared" si="93"/>
        <v/>
      </c>
      <c r="BK368" s="1070" t="str">
        <f t="shared" si="101"/>
        <v/>
      </c>
      <c r="BL368" s="1070" t="str">
        <f t="shared" si="94"/>
        <v/>
      </c>
      <c r="BM368" s="1070" t="str">
        <f t="shared" si="95"/>
        <v/>
      </c>
      <c r="BN368" s="1071"/>
      <c r="BO368" s="1072" t="str">
        <f t="shared" si="96"/>
        <v/>
      </c>
      <c r="BP368" s="1073" t="s">
        <v>744</v>
      </c>
      <c r="BQ368" s="1074"/>
      <c r="CE368" s="9">
        <v>1</v>
      </c>
    </row>
    <row r="369" spans="10:83" ht="21" customHeight="1">
      <c r="J369" s="1838"/>
      <c r="K369" s="1142" t="str">
        <f>IF(TRIM(SUBSTITUTE(R70,CHAR(160),""))="","",R70)</f>
        <v/>
      </c>
      <c r="L369" s="1143" t="str" cm="1">
        <f t="array" ref="L369">IF(ROW()=ROW(L369),K372,INDEX(M369:M382,ROW()-ROW(L369)))</f>
        <v/>
      </c>
      <c r="M369" s="1144" t="str">
        <f>IF(OR(L369="",K371="",K371&lt;=0,N369=""),"",TRIM(MID(L369,LEN(N369)+1+IF(MID(L369,LEN(N369)+1,1)=" ",1,0),99999)))</f>
        <v/>
      </c>
      <c r="N369" s="1143" t="str">
        <f>IF(OR(O369="",O369=0,O369="0"),"",IF(LEN(O369)&lt;=K371,O369,IF(LEN(SUBSTITUTE(P369," ",""))=K371+1,LEFT(O369,K371),LEFT(O369,FIND("§",SUBSTITUTE(P369," ","§",LEN(P369)-LEN(SUBSTITUTE(P369," ",""))))-1))))</f>
        <v/>
      </c>
      <c r="O369" s="1143" t="str">
        <f t="shared" si="102"/>
        <v/>
      </c>
      <c r="P369" s="1143" t="str">
        <f>IF(OR(O369="",O369=0,O369="0"),"",LEFT(O369,K371+1))</f>
        <v/>
      </c>
      <c r="Q369" s="1143"/>
      <c r="R369" s="1186"/>
      <c r="S369" s="1147" t="str">
        <f>IF(LEN(TRIM(T369))&gt;0,MAX(S46:S368)+1,"")</f>
        <v/>
      </c>
      <c r="T369" s="1148"/>
      <c r="U369" s="1186"/>
      <c r="V369" s="1186"/>
      <c r="X369" s="742"/>
      <c r="Y369" s="742"/>
      <c r="Z369" s="742"/>
      <c r="AA369" s="742"/>
      <c r="AB369" s="742"/>
      <c r="AC369" s="742"/>
      <c r="AD369" s="742"/>
      <c r="AE369" s="742"/>
      <c r="AF369" s="742"/>
      <c r="AG369" s="787"/>
      <c r="AH369" s="787"/>
      <c r="AI369" s="84">
        <v>0</v>
      </c>
      <c r="AJ369" s="96"/>
      <c r="AK369" s="61"/>
      <c r="AL369" s="61"/>
      <c r="AM369" s="61"/>
      <c r="AN369" s="61"/>
      <c r="AO369" s="61"/>
      <c r="AP369" s="61"/>
      <c r="AQ369" s="61"/>
      <c r="AR369" s="61"/>
      <c r="AS369" s="61"/>
      <c r="AT369" s="61"/>
      <c r="AU369" s="61"/>
      <c r="AV369" s="923">
        <v>10</v>
      </c>
      <c r="AW369" s="924" t="s">
        <v>235</v>
      </c>
      <c r="AX369" s="19"/>
      <c r="AY369" s="19"/>
      <c r="AZ369" s="1068">
        <v>341</v>
      </c>
      <c r="BA369" s="1069"/>
      <c r="BB369" s="1282" t="str">
        <f t="shared" si="90"/>
        <v/>
      </c>
      <c r="BC369" s="1283" t="str" cm="1">
        <f t="array" ref="BC369">IF(BJ369="","",IFERROR(_xlfn.TEXTJOIN(" • ",TRUE,_xlfn.UNIQUE(_xlfn._xlws.FILTER("⚠ "&amp;BQ29:BQ489,(BO29:BO489&lt;&gt;"")*ISNUMBER(SEARCH(" "&amp;BO29:BO489&amp;" "," "&amp;BJ369&amp;" "))))),""))</f>
        <v/>
      </c>
      <c r="BD369" s="1070" t="str">
        <f t="shared" si="97"/>
        <v/>
      </c>
      <c r="BE369" s="1070" t="str">
        <f t="shared" si="98"/>
        <v/>
      </c>
      <c r="BF369" s="1070" t="str">
        <f t="shared" si="99"/>
        <v/>
      </c>
      <c r="BG369" s="1070" t="str">
        <f t="shared" si="91"/>
        <v/>
      </c>
      <c r="BH369" s="1070" t="str">
        <f t="shared" si="92"/>
        <v/>
      </c>
      <c r="BI369" s="1070" t="str">
        <f t="shared" si="100"/>
        <v/>
      </c>
      <c r="BJ369" s="1070" t="str">
        <f t="shared" si="93"/>
        <v/>
      </c>
      <c r="BK369" s="1070" t="str">
        <f t="shared" si="101"/>
        <v/>
      </c>
      <c r="BL369" s="1070" t="str">
        <f t="shared" si="94"/>
        <v/>
      </c>
      <c r="BM369" s="1070" t="str">
        <f t="shared" si="95"/>
        <v/>
      </c>
      <c r="BN369" s="1071"/>
      <c r="BO369" s="1072" t="str">
        <f t="shared" si="96"/>
        <v/>
      </c>
      <c r="BP369" s="1073" t="s">
        <v>744</v>
      </c>
      <c r="BQ369" s="1074"/>
      <c r="CE369" s="9">
        <v>1</v>
      </c>
    </row>
    <row r="370" spans="10:83" ht="21" customHeight="1">
      <c r="J370" s="1838"/>
      <c r="K370" s="1151" t="str">
        <f>TRIM(SUBSTITUTE(SUBSTITUTE(SUBSTITUTE(SUBSTITUTE(SUBSTITUTE(SUBSTITUTE(SUBSTITUTE(SUBSTITUTE(SUBSTITUTE(CLEAN(IF(OR(LEFT(K369,1)="-",LEFT(K369,1)="="),MID(K369,2,99999),K369)),"—","-"),"–","-"),CHAR(160)," "),CHAR(9)," "),CHAR(13)," "),CHAR(10)," ")," "," ")," "," ")," "," "))</f>
        <v/>
      </c>
      <c r="L370" s="1143" t="str" cm="1">
        <f t="array" ref="L370">IF(ROW()=ROW(L369),K372,INDEX(M369:M382,ROW()-ROW(L369)))</f>
        <v/>
      </c>
      <c r="M370" s="1144" t="str">
        <f>IF(OR(L370="",K371="",K371&lt;=0,N370=""),"",TRIM(MID(L370,LEN(N370)+1+IF(MID(L370,LEN(N370)+1,1)=" ",1,0),99999)))</f>
        <v/>
      </c>
      <c r="N370" s="1143" t="str">
        <f>IF(OR(O370="",O370=0,O370="0"),"",IF(LEN(O370)&lt;=K371,O370,IF(LEN(SUBSTITUTE(P370," ",""))=K371+1,LEFT(O370,K371),LEFT(O370,FIND("§",SUBSTITUTE(P370," ","§",LEN(P370)-LEN(SUBSTITUTE(P370," ",""))))-1))))</f>
        <v/>
      </c>
      <c r="O370" s="1143" t="str">
        <f t="shared" si="102"/>
        <v/>
      </c>
      <c r="P370" s="1143" t="str">
        <f>IF(OR(O370="",O370=0,O370="0"),"",LEFT(O370,K371+1))</f>
        <v/>
      </c>
      <c r="Q370" s="1143"/>
      <c r="R370" s="1186"/>
      <c r="S370" s="1147" t="str">
        <f>IF(LEN(TRIM(T370))&gt;0,MAX(S46:S369)+1,"")</f>
        <v/>
      </c>
      <c r="T370" s="1148"/>
      <c r="U370" s="1186"/>
      <c r="V370" s="1186"/>
      <c r="X370" s="742"/>
      <c r="Y370" s="742"/>
      <c r="Z370" s="742"/>
      <c r="AA370" s="742"/>
      <c r="AB370" s="742"/>
      <c r="AC370" s="742"/>
      <c r="AD370" s="742"/>
      <c r="AE370" s="742"/>
      <c r="AF370" s="742"/>
      <c r="AG370" s="787"/>
      <c r="AH370" s="787"/>
      <c r="AI370" s="70" t="str">
        <f>IF(ISBLANK(AJ370),"",LARGE(AI369:AI369,1)+1)</f>
        <v/>
      </c>
      <c r="AJ370" s="96"/>
      <c r="AK370" s="61"/>
      <c r="AL370" s="61"/>
      <c r="AM370" s="61"/>
      <c r="AN370" s="61"/>
      <c r="AO370" s="61"/>
      <c r="AP370" s="61"/>
      <c r="AQ370" s="61"/>
      <c r="AR370" s="61"/>
      <c r="AS370" s="61"/>
      <c r="AT370" s="61"/>
      <c r="AU370" s="61"/>
      <c r="AV370" s="925">
        <v>15</v>
      </c>
      <c r="AW370" s="244" t="s">
        <v>236</v>
      </c>
      <c r="AX370" s="19"/>
      <c r="AY370" s="19"/>
      <c r="AZ370" s="1068">
        <v>342</v>
      </c>
      <c r="BA370" s="1069"/>
      <c r="BB370" s="1282" t="str">
        <f t="shared" si="90"/>
        <v/>
      </c>
      <c r="BC370" s="1283" t="str" cm="1">
        <f t="array" ref="BC370">IF(BJ370="","",IFERROR(_xlfn.TEXTJOIN(" • ",TRUE,_xlfn.UNIQUE(_xlfn._xlws.FILTER("⚠ "&amp;BQ29:BQ489,(BO29:BO489&lt;&gt;"")*ISNUMBER(SEARCH(" "&amp;BO29:BO489&amp;" "," "&amp;BJ370&amp;" "))))),""))</f>
        <v/>
      </c>
      <c r="BD370" s="1070" t="str">
        <f t="shared" si="97"/>
        <v/>
      </c>
      <c r="BE370" s="1070" t="str">
        <f t="shared" si="98"/>
        <v/>
      </c>
      <c r="BF370" s="1070" t="str">
        <f t="shared" si="99"/>
        <v/>
      </c>
      <c r="BG370" s="1070" t="str">
        <f t="shared" si="91"/>
        <v/>
      </c>
      <c r="BH370" s="1070" t="str">
        <f t="shared" si="92"/>
        <v/>
      </c>
      <c r="BI370" s="1070" t="str">
        <f t="shared" si="100"/>
        <v/>
      </c>
      <c r="BJ370" s="1070" t="str">
        <f t="shared" si="93"/>
        <v/>
      </c>
      <c r="BK370" s="1070" t="str">
        <f t="shared" si="101"/>
        <v/>
      </c>
      <c r="BL370" s="1070" t="str">
        <f t="shared" si="94"/>
        <v/>
      </c>
      <c r="BM370" s="1070" t="str">
        <f t="shared" si="95"/>
        <v/>
      </c>
      <c r="BN370" s="1071"/>
      <c r="BO370" s="1072" t="str">
        <f t="shared" si="96"/>
        <v/>
      </c>
      <c r="BP370" s="1073" t="s">
        <v>744</v>
      </c>
      <c r="BQ370" s="1074"/>
      <c r="CE370" s="9">
        <v>1</v>
      </c>
    </row>
    <row r="371" spans="10:83" ht="21" customHeight="1">
      <c r="J371" s="1838"/>
      <c r="K371" s="1152">
        <f>K44</f>
        <v>120</v>
      </c>
      <c r="L371" s="1143" t="str" cm="1">
        <f t="array" ref="L371">IF(ROW()=ROW(L369),K372,INDEX(M369:M382,ROW()-ROW(L369)))</f>
        <v/>
      </c>
      <c r="M371" s="1144" t="str">
        <f>IF(OR(L371="",K371="",K371&lt;=0,N371=""),"",TRIM(MID(L371,LEN(N371)+1+IF(MID(L371,LEN(N371)+1,1)=" ",1,0),99999)))</f>
        <v/>
      </c>
      <c r="N371" s="1143" t="str">
        <f>IF(OR(O371="",O371=0,O371="0"),"",IF(LEN(O371)&lt;=K371,O371,IF(LEN(SUBSTITUTE(P371," ",""))=K371+1,LEFT(O371,K371),LEFT(O371,FIND("§",SUBSTITUTE(P371," ","§",LEN(P371)-LEN(SUBSTITUTE(P371," ",""))))-1))))</f>
        <v/>
      </c>
      <c r="O371" s="1143" t="str">
        <f t="shared" si="102"/>
        <v/>
      </c>
      <c r="P371" s="1143" t="str">
        <f>IF(OR(O371="",O371=0,O371="0"),"",LEFT(O371,K371+1))</f>
        <v/>
      </c>
      <c r="Q371" s="1143"/>
      <c r="R371" s="1186"/>
      <c r="S371" s="1147" t="str">
        <f>IF(LEN(TRIM(T371))&gt;0,MAX(S46:S370)+1,"")</f>
        <v/>
      </c>
      <c r="T371" s="1148"/>
      <c r="U371" s="1186"/>
      <c r="V371" s="1186"/>
      <c r="X371" s="742"/>
      <c r="Y371" s="742"/>
      <c r="Z371" s="742"/>
      <c r="AA371" s="742"/>
      <c r="AB371" s="742"/>
      <c r="AC371" s="742"/>
      <c r="AD371" s="742"/>
      <c r="AE371" s="742"/>
      <c r="AF371" s="742"/>
      <c r="AG371" s="787"/>
      <c r="AH371" s="787"/>
      <c r="AI371" s="70" t="str">
        <f>IF(ISBLANK(AJ371),"",LARGE(AI369:AI370,1)+1)</f>
        <v/>
      </c>
      <c r="AJ371" s="96"/>
      <c r="AK371" s="61"/>
      <c r="AL371" s="61"/>
      <c r="AM371" s="61"/>
      <c r="AN371" s="61"/>
      <c r="AO371" s="61"/>
      <c r="AP371" s="61"/>
      <c r="AQ371" s="61"/>
      <c r="AR371" s="61"/>
      <c r="AS371" s="61"/>
      <c r="AT371" s="61"/>
      <c r="AU371" s="61"/>
      <c r="AV371" s="926">
        <f>IF(AV369=0,0,IF(AV370=0,0,AV370-AV369))</f>
        <v>5</v>
      </c>
      <c r="AW371" s="245" t="s">
        <v>237</v>
      </c>
      <c r="AX371" s="19"/>
      <c r="AY371" s="19"/>
      <c r="AZ371" s="1068">
        <v>343</v>
      </c>
      <c r="BA371" s="1069"/>
      <c r="BB371" s="1282" t="str">
        <f t="shared" si="90"/>
        <v/>
      </c>
      <c r="BC371" s="1283" t="str" cm="1">
        <f t="array" ref="BC371">IF(BJ371="","",IFERROR(_xlfn.TEXTJOIN(" • ",TRUE,_xlfn.UNIQUE(_xlfn._xlws.FILTER("⚠ "&amp;BQ29:BQ489,(BO29:BO489&lt;&gt;"")*ISNUMBER(SEARCH(" "&amp;BO29:BO489&amp;" "," "&amp;BJ371&amp;" "))))),""))</f>
        <v/>
      </c>
      <c r="BD371" s="1070" t="str">
        <f t="shared" si="97"/>
        <v/>
      </c>
      <c r="BE371" s="1070" t="str">
        <f t="shared" si="98"/>
        <v/>
      </c>
      <c r="BF371" s="1070" t="str">
        <f t="shared" si="99"/>
        <v/>
      </c>
      <c r="BG371" s="1070" t="str">
        <f t="shared" si="91"/>
        <v/>
      </c>
      <c r="BH371" s="1070" t="str">
        <f t="shared" si="92"/>
        <v/>
      </c>
      <c r="BI371" s="1070" t="str">
        <f t="shared" si="100"/>
        <v/>
      </c>
      <c r="BJ371" s="1070" t="str">
        <f t="shared" si="93"/>
        <v/>
      </c>
      <c r="BK371" s="1070" t="str">
        <f t="shared" si="101"/>
        <v/>
      </c>
      <c r="BL371" s="1070" t="str">
        <f t="shared" si="94"/>
        <v/>
      </c>
      <c r="BM371" s="1070" t="str">
        <f t="shared" si="95"/>
        <v/>
      </c>
      <c r="BN371" s="1071"/>
      <c r="BO371" s="1072" t="str">
        <f t="shared" si="96"/>
        <v/>
      </c>
      <c r="BP371" s="1073" t="s">
        <v>744</v>
      </c>
      <c r="BQ371" s="1074"/>
      <c r="CE371" s="9">
        <v>1</v>
      </c>
    </row>
    <row r="372" spans="10:83" ht="21" customHeight="1">
      <c r="J372" s="1838"/>
      <c r="K372" s="1151" t="str">
        <f>IF(UPPER(TRIM(K45))="X",K376,K370)</f>
        <v/>
      </c>
      <c r="L372" s="1143" t="str" cm="1">
        <f t="array" ref="L372">IF(ROW()=ROW(L369),K372,INDEX(M369:M382,ROW()-ROW(L369)))</f>
        <v/>
      </c>
      <c r="M372" s="1144" t="str">
        <f>IF(OR(L372="",K371="",K371&lt;=0,N372=""),"",TRIM(MID(L372,LEN(N372)+1+IF(MID(L372,LEN(N372)+1,1)=" ",1,0),99999)))</f>
        <v/>
      </c>
      <c r="N372" s="1143" t="str">
        <f>IF(OR(O372="",O372=0,O372="0"),"",IF(LEN(O372)&lt;=K371,O372,IF(LEN(SUBSTITUTE(P372," ",""))=K371+1,LEFT(O372,K371),LEFT(O372,FIND("§",SUBSTITUTE(P372," ","§",LEN(P372)-LEN(SUBSTITUTE(P372," ",""))))-1))))</f>
        <v/>
      </c>
      <c r="O372" s="1143" t="str">
        <f t="shared" si="102"/>
        <v/>
      </c>
      <c r="P372" s="1143" t="str">
        <f>IF(OR(O372="",O372=0,O372="0"),"",LEFT(O372,K371+1))</f>
        <v/>
      </c>
      <c r="Q372" s="1143"/>
      <c r="R372" s="1186"/>
      <c r="S372" s="1147" t="str">
        <f>IF(LEN(TRIM(T372))&gt;0,MAX(S46:S371)+1,"")</f>
        <v/>
      </c>
      <c r="T372" s="1148"/>
      <c r="U372" s="1186"/>
      <c r="V372" s="1186"/>
      <c r="X372" s="742"/>
      <c r="Y372" s="742"/>
      <c r="Z372" s="742"/>
      <c r="AA372" s="742"/>
      <c r="AB372" s="742"/>
      <c r="AC372" s="742"/>
      <c r="AD372" s="742"/>
      <c r="AE372" s="742"/>
      <c r="AF372" s="742"/>
      <c r="AG372" s="787"/>
      <c r="AH372" s="787"/>
      <c r="AI372" s="70" t="str">
        <f>IF(ISBLANK(AJ372),"",LARGE(AI369:AI371,1)+1)</f>
        <v/>
      </c>
      <c r="AJ372" s="96"/>
      <c r="AK372" s="61"/>
      <c r="AL372" s="61"/>
      <c r="AM372" s="61"/>
      <c r="AN372" s="61"/>
      <c r="AO372" s="61"/>
      <c r="AP372" s="61"/>
      <c r="AQ372" s="61"/>
      <c r="AR372" s="61"/>
      <c r="AS372" s="61"/>
      <c r="AT372" s="61"/>
      <c r="AU372" s="61"/>
      <c r="AV372" s="927">
        <f>IF(AV369=0,0,IF(ISBLANK(AV369),0,(AV371/AV369)*100))</f>
        <v>50</v>
      </c>
      <c r="AW372" s="245" t="s">
        <v>238</v>
      </c>
      <c r="AX372" s="19"/>
      <c r="AY372" s="19"/>
      <c r="AZ372" s="1068">
        <v>344</v>
      </c>
      <c r="BA372" s="1069"/>
      <c r="BB372" s="1282" t="str">
        <f t="shared" si="90"/>
        <v/>
      </c>
      <c r="BC372" s="1283" t="str" cm="1">
        <f t="array" ref="BC372">IF(BJ372="","",IFERROR(_xlfn.TEXTJOIN(" • ",TRUE,_xlfn.UNIQUE(_xlfn._xlws.FILTER("⚠ "&amp;BQ29:BQ489,(BO29:BO489&lt;&gt;"")*ISNUMBER(SEARCH(" "&amp;BO29:BO489&amp;" "," "&amp;BJ372&amp;" "))))),""))</f>
        <v/>
      </c>
      <c r="BD372" s="1070" t="str">
        <f t="shared" si="97"/>
        <v/>
      </c>
      <c r="BE372" s="1070" t="str">
        <f t="shared" si="98"/>
        <v/>
      </c>
      <c r="BF372" s="1070" t="str">
        <f t="shared" si="99"/>
        <v/>
      </c>
      <c r="BG372" s="1070" t="str">
        <f t="shared" si="91"/>
        <v/>
      </c>
      <c r="BH372" s="1070" t="str">
        <f t="shared" si="92"/>
        <v/>
      </c>
      <c r="BI372" s="1070" t="str">
        <f t="shared" si="100"/>
        <v/>
      </c>
      <c r="BJ372" s="1070" t="str">
        <f t="shared" si="93"/>
        <v/>
      </c>
      <c r="BK372" s="1070" t="str">
        <f t="shared" si="101"/>
        <v/>
      </c>
      <c r="BL372" s="1070" t="str">
        <f t="shared" si="94"/>
        <v/>
      </c>
      <c r="BM372" s="1070" t="str">
        <f t="shared" si="95"/>
        <v/>
      </c>
      <c r="BN372" s="1071"/>
      <c r="BO372" s="1072" t="str">
        <f t="shared" si="96"/>
        <v/>
      </c>
      <c r="BP372" s="1073" t="s">
        <v>744</v>
      </c>
      <c r="BQ372" s="1074"/>
      <c r="CE372" s="9">
        <v>1</v>
      </c>
    </row>
    <row r="373" spans="10:83" ht="21" customHeight="1">
      <c r="J373" s="1838"/>
      <c r="K373" s="1155" t="str">
        <f>TRIM(SUBSTITUTE(SUBSTITUTE(SUBSTITUTE(SUBSTITUTE(SUBSTITUTE(SUBSTITUTE(SUBSTITUTE(SUBSTITUTE(SUBSTITUTE(SUBSTITUTE(K370,","," "),";"," "),":"," "),"!"," "),"?"," "),"…"," "),"»"," "),"«"," "),"/"," "),"."," "))</f>
        <v/>
      </c>
      <c r="L373" s="1143" t="str" cm="1">
        <f t="array" ref="L373">IF(ROW()=ROW(L369),K372,INDEX(M369:M382,ROW()-ROW(L369)))</f>
        <v/>
      </c>
      <c r="M373" s="1144" t="str">
        <f>IF(OR(L373="",K371="",K371&lt;=0,N373=""),"",TRIM(MID(L373,LEN(N373)+1+IF(MID(L373,LEN(N373)+1,1)=" ",1,0),99999)))</f>
        <v/>
      </c>
      <c r="N373" s="1143" t="str">
        <f>IF(OR(O373="",O373=0,O373="0"),"",IF(LEN(O373)&lt;=K371,O373,IF(LEN(SUBSTITUTE(P373," ",""))=K371+1,LEFT(O373,K371),LEFT(O373,FIND("§",SUBSTITUTE(P373," ","§",LEN(P373)-LEN(SUBSTITUTE(P373," ",""))))-1))))</f>
        <v/>
      </c>
      <c r="O373" s="1143" t="str">
        <f t="shared" si="102"/>
        <v/>
      </c>
      <c r="P373" s="1143" t="str">
        <f>IF(OR(O373="",O373=0,O373="0"),"",LEFT(O373,K371+1))</f>
        <v/>
      </c>
      <c r="Q373" s="1143"/>
      <c r="R373" s="1186"/>
      <c r="S373" s="1147" t="str">
        <f>IF(LEN(TRIM(T373))&gt;0,MAX(S46:S372)+1,"")</f>
        <v/>
      </c>
      <c r="T373" s="1148"/>
      <c r="U373" s="1186"/>
      <c r="V373" s="1186"/>
      <c r="X373" s="742"/>
      <c r="Y373" s="742"/>
      <c r="Z373" s="742"/>
      <c r="AA373" s="742"/>
      <c r="AB373" s="742"/>
      <c r="AC373" s="742"/>
      <c r="AD373" s="742"/>
      <c r="AE373" s="742"/>
      <c r="AF373" s="742"/>
      <c r="AG373" s="787"/>
      <c r="AH373" s="787"/>
      <c r="AI373" s="70" t="str">
        <f>IF(ISBLANK(AJ373),"",LARGE(AI369:AI372,1)+1)</f>
        <v/>
      </c>
      <c r="AJ373" s="96"/>
      <c r="AK373" s="61"/>
      <c r="AL373" s="61"/>
      <c r="AM373" s="61"/>
      <c r="AN373" s="61"/>
      <c r="AO373" s="61"/>
      <c r="AP373" s="61"/>
      <c r="AQ373" s="61"/>
      <c r="AR373" s="61"/>
      <c r="AS373" s="61"/>
      <c r="AT373" s="61"/>
      <c r="AU373" s="61"/>
      <c r="AV373" s="928">
        <v>10</v>
      </c>
      <c r="AW373" s="243" t="s">
        <v>235</v>
      </c>
      <c r="AX373" s="19"/>
      <c r="AY373" s="19"/>
      <c r="AZ373" s="1068">
        <v>345</v>
      </c>
      <c r="BA373" s="1069"/>
      <c r="BB373" s="1282" t="str">
        <f t="shared" si="90"/>
        <v/>
      </c>
      <c r="BC373" s="1283" t="str" cm="1">
        <f t="array" ref="BC373">IF(BJ373="","",IFERROR(_xlfn.TEXTJOIN(" • ",TRUE,_xlfn.UNIQUE(_xlfn._xlws.FILTER("⚠ "&amp;BQ29:BQ489,(BO29:BO489&lt;&gt;"")*ISNUMBER(SEARCH(" "&amp;BO29:BO489&amp;" "," "&amp;BJ373&amp;" "))))),""))</f>
        <v/>
      </c>
      <c r="BD373" s="1070" t="str">
        <f t="shared" si="97"/>
        <v/>
      </c>
      <c r="BE373" s="1070" t="str">
        <f t="shared" si="98"/>
        <v/>
      </c>
      <c r="BF373" s="1070" t="str">
        <f t="shared" si="99"/>
        <v/>
      </c>
      <c r="BG373" s="1070" t="str">
        <f t="shared" si="91"/>
        <v/>
      </c>
      <c r="BH373" s="1070" t="str">
        <f t="shared" si="92"/>
        <v/>
      </c>
      <c r="BI373" s="1070" t="str">
        <f t="shared" si="100"/>
        <v/>
      </c>
      <c r="BJ373" s="1070" t="str">
        <f t="shared" si="93"/>
        <v/>
      </c>
      <c r="BK373" s="1070" t="str">
        <f t="shared" si="101"/>
        <v/>
      </c>
      <c r="BL373" s="1070" t="str">
        <f t="shared" si="94"/>
        <v/>
      </c>
      <c r="BM373" s="1070" t="str">
        <f t="shared" si="95"/>
        <v/>
      </c>
      <c r="BN373" s="1071"/>
      <c r="BO373" s="1072" t="str">
        <f t="shared" si="96"/>
        <v/>
      </c>
      <c r="BP373" s="1073" t="s">
        <v>744</v>
      </c>
      <c r="BQ373" s="1074"/>
      <c r="CE373" s="9">
        <v>1</v>
      </c>
    </row>
    <row r="374" spans="10:83" ht="21" customHeight="1">
      <c r="J374" s="1838"/>
      <c r="K374" s="1143" t="str">
        <f>TRIM(SUBSTITUTE(SUBSTITUTE(SUBSTITUTE(SUBSTITUTE(SUBSTITUTE(SUBSTITUTE(SUBSTITUTE(SUBSTITUTE(K373,"("," "),")"," "),CHAR(34)," "),"-"," "),"_"," "),"&lt;"," "),"&gt;"," "),"="," "))</f>
        <v/>
      </c>
      <c r="L374" s="1143" t="str" cm="1">
        <f t="array" ref="L374">IF(ROW()=ROW(L369),K372,INDEX(M369:M382,ROW()-ROW(L369)))</f>
        <v/>
      </c>
      <c r="M374" s="1144" t="str">
        <f>IF(OR(L374="",K371="",K371&lt;=0,N374=""),"",TRIM(MID(L374,LEN(N374)+1+IF(MID(L374,LEN(N374)+1,1)=" ",1,0),99999)))</f>
        <v/>
      </c>
      <c r="N374" s="1143" t="str">
        <f>IF(OR(O374="",O374=0,O374="0"),"",IF(LEN(O374)&lt;=K371,O374,IF(LEN(SUBSTITUTE(P374," ",""))=K371+1,LEFT(O374,K371),LEFT(O374,FIND("§",SUBSTITUTE(P374," ","§",LEN(P374)-LEN(SUBSTITUTE(P374," ",""))))-1))))</f>
        <v/>
      </c>
      <c r="O374" s="1143" t="str">
        <f t="shared" si="102"/>
        <v/>
      </c>
      <c r="P374" s="1143" t="str">
        <f>IF(OR(O374="",O374=0,O374="0"),"",LEFT(O374,K371+1))</f>
        <v/>
      </c>
      <c r="Q374" s="1143"/>
      <c r="R374" s="1186"/>
      <c r="S374" s="1147" t="str">
        <f>IF(LEN(TRIM(T374))&gt;0,MAX(S46:S373)+1,"")</f>
        <v/>
      </c>
      <c r="T374" s="1148"/>
      <c r="U374" s="1186"/>
      <c r="V374" s="1186"/>
      <c r="X374" s="742"/>
      <c r="Y374" s="742"/>
      <c r="Z374" s="742"/>
      <c r="AA374" s="742"/>
      <c r="AB374" s="742"/>
      <c r="AC374" s="742"/>
      <c r="AD374" s="742"/>
      <c r="AE374" s="742"/>
      <c r="AF374" s="742"/>
      <c r="AG374" s="787"/>
      <c r="AH374" s="787"/>
      <c r="AI374" s="70" t="str">
        <f>IF(ISBLANK(AJ374),"",LARGE(AI369:AI373,1)+1)</f>
        <v/>
      </c>
      <c r="AJ374" s="96"/>
      <c r="AK374" s="61"/>
      <c r="AL374" s="61"/>
      <c r="AM374" s="61"/>
      <c r="AN374" s="61"/>
      <c r="AO374" s="61"/>
      <c r="AP374" s="61"/>
      <c r="AQ374" s="61"/>
      <c r="AR374" s="61"/>
      <c r="AS374" s="61"/>
      <c r="AT374" s="61"/>
      <c r="AU374" s="61"/>
      <c r="AV374" s="929">
        <v>50</v>
      </c>
      <c r="AW374" s="246" t="s">
        <v>238</v>
      </c>
      <c r="AX374" s="19"/>
      <c r="AY374" s="19"/>
      <c r="AZ374" s="1068">
        <v>346</v>
      </c>
      <c r="BA374" s="1069"/>
      <c r="BB374" s="1282" t="str">
        <f t="shared" si="90"/>
        <v/>
      </c>
      <c r="BC374" s="1283" t="str" cm="1">
        <f t="array" ref="BC374">IF(BJ374="","",IFERROR(_xlfn.TEXTJOIN(" • ",TRUE,_xlfn.UNIQUE(_xlfn._xlws.FILTER("⚠ "&amp;BQ29:BQ489,(BO29:BO489&lt;&gt;"")*ISNUMBER(SEARCH(" "&amp;BO29:BO489&amp;" "," "&amp;BJ374&amp;" "))))),""))</f>
        <v/>
      </c>
      <c r="BD374" s="1070" t="str">
        <f t="shared" si="97"/>
        <v/>
      </c>
      <c r="BE374" s="1070" t="str">
        <f t="shared" si="98"/>
        <v/>
      </c>
      <c r="BF374" s="1070" t="str">
        <f t="shared" si="99"/>
        <v/>
      </c>
      <c r="BG374" s="1070" t="str">
        <f t="shared" si="91"/>
        <v/>
      </c>
      <c r="BH374" s="1070" t="str">
        <f t="shared" si="92"/>
        <v/>
      </c>
      <c r="BI374" s="1070" t="str">
        <f t="shared" si="100"/>
        <v/>
      </c>
      <c r="BJ374" s="1070" t="str">
        <f t="shared" si="93"/>
        <v/>
      </c>
      <c r="BK374" s="1070" t="str">
        <f t="shared" si="101"/>
        <v/>
      </c>
      <c r="BL374" s="1070" t="str">
        <f t="shared" si="94"/>
        <v/>
      </c>
      <c r="BM374" s="1070" t="str">
        <f t="shared" si="95"/>
        <v/>
      </c>
      <c r="BN374" s="1071"/>
      <c r="BO374" s="1072" t="str">
        <f t="shared" si="96"/>
        <v/>
      </c>
      <c r="BP374" s="1073" t="s">
        <v>744</v>
      </c>
      <c r="BQ374" s="1074"/>
      <c r="CE374" s="9">
        <v>1</v>
      </c>
    </row>
    <row r="375" spans="10:83" ht="21" customHeight="1">
      <c r="J375" s="1838"/>
      <c r="K375" s="1151" t="str">
        <f>TRIM(SUBSTITUTE(SUBSTITUTE(SUBSTITUTE(SUBSTITUTE(K374,"►"," "),"▼"," "),"▲"," "),"◄"," "))</f>
        <v/>
      </c>
      <c r="L375" s="1143" t="str" cm="1">
        <f t="array" ref="L375">IF(ROW()=ROW(L369),K372,INDEX(M369:M382,ROW()-ROW(L369)))</f>
        <v/>
      </c>
      <c r="M375" s="1144" t="str">
        <f>IF(OR(L375="",K371="",K371&lt;=0,N375=""),"",TRIM(MID(L375,LEN(N375)+1+IF(MID(L375,LEN(N375)+1,1)=" ",1,0),99999)))</f>
        <v/>
      </c>
      <c r="N375" s="1143" t="str">
        <f>IF(OR(O375="",O375=0,O375="0"),"",IF(LEN(O375)&lt;=K371,O375,IF(LEN(SUBSTITUTE(P375," ",""))=K371+1,LEFT(O375,K371),LEFT(O375,FIND("§",SUBSTITUTE(P375," ","§",LEN(P375)-LEN(SUBSTITUTE(P375," ",""))))-1))))</f>
        <v/>
      </c>
      <c r="O375" s="1143" t="str">
        <f t="shared" si="102"/>
        <v/>
      </c>
      <c r="P375" s="1143" t="str">
        <f>IF(OR(O375="",O375=0,O375="0"),"",LEFT(O375,K371+1))</f>
        <v/>
      </c>
      <c r="Q375" s="1143"/>
      <c r="R375" s="1186"/>
      <c r="S375" s="1147" t="str">
        <f>IF(LEN(TRIM(T375))&gt;0,MAX(S46:S374)+1,"")</f>
        <v/>
      </c>
      <c r="T375" s="1148"/>
      <c r="U375" s="1186"/>
      <c r="V375" s="1186"/>
      <c r="X375" s="742"/>
      <c r="Y375" s="742"/>
      <c r="Z375" s="742"/>
      <c r="AA375" s="742"/>
      <c r="AB375" s="742"/>
      <c r="AC375" s="742"/>
      <c r="AD375" s="742"/>
      <c r="AE375" s="742"/>
      <c r="AF375" s="742"/>
      <c r="AG375" s="787"/>
      <c r="AH375" s="787"/>
      <c r="AI375" s="70" t="str">
        <f>IF(ISBLANK(AJ375),"",LARGE(AI369:AI374,1)+1)</f>
        <v/>
      </c>
      <c r="AJ375" s="96"/>
      <c r="AK375" s="61"/>
      <c r="AL375" s="61"/>
      <c r="AM375" s="61"/>
      <c r="AN375" s="61"/>
      <c r="AO375" s="61"/>
      <c r="AP375" s="61"/>
      <c r="AQ375" s="61"/>
      <c r="AR375" s="61"/>
      <c r="AS375" s="61"/>
      <c r="AT375" s="61"/>
      <c r="AU375" s="61"/>
      <c r="AV375" s="926">
        <f>AV373*AV374%</f>
        <v>5</v>
      </c>
      <c r="AW375" s="245" t="s">
        <v>237</v>
      </c>
      <c r="AX375" s="19"/>
      <c r="AY375" s="19"/>
      <c r="AZ375" s="1068">
        <v>347</v>
      </c>
      <c r="BA375" s="1069"/>
      <c r="BB375" s="1282" t="str">
        <f t="shared" si="90"/>
        <v/>
      </c>
      <c r="BC375" s="1283" t="str" cm="1">
        <f t="array" ref="BC375">IF(BJ375="","",IFERROR(_xlfn.TEXTJOIN(" • ",TRUE,_xlfn.UNIQUE(_xlfn._xlws.FILTER("⚠ "&amp;BQ29:BQ489,(BO29:BO489&lt;&gt;"")*ISNUMBER(SEARCH(" "&amp;BO29:BO489&amp;" "," "&amp;BJ375&amp;" "))))),""))</f>
        <v/>
      </c>
      <c r="BD375" s="1070" t="str">
        <f t="shared" si="97"/>
        <v/>
      </c>
      <c r="BE375" s="1070" t="str">
        <f t="shared" si="98"/>
        <v/>
      </c>
      <c r="BF375" s="1070" t="str">
        <f t="shared" si="99"/>
        <v/>
      </c>
      <c r="BG375" s="1070" t="str">
        <f t="shared" si="91"/>
        <v/>
      </c>
      <c r="BH375" s="1070" t="str">
        <f t="shared" si="92"/>
        <v/>
      </c>
      <c r="BI375" s="1070" t="str">
        <f t="shared" si="100"/>
        <v/>
      </c>
      <c r="BJ375" s="1070" t="str">
        <f t="shared" si="93"/>
        <v/>
      </c>
      <c r="BK375" s="1070" t="str">
        <f t="shared" si="101"/>
        <v/>
      </c>
      <c r="BL375" s="1070" t="str">
        <f t="shared" si="94"/>
        <v/>
      </c>
      <c r="BM375" s="1070" t="str">
        <f t="shared" si="95"/>
        <v/>
      </c>
      <c r="BN375" s="1071"/>
      <c r="BO375" s="1072" t="str">
        <f t="shared" si="96"/>
        <v/>
      </c>
      <c r="BP375" s="1073" t="s">
        <v>744</v>
      </c>
      <c r="BQ375" s="1074"/>
      <c r="CE375" s="9">
        <v>1</v>
      </c>
    </row>
    <row r="376" spans="10:83" ht="21" customHeight="1">
      <c r="J376" s="1838"/>
      <c r="K376" s="1151" t="str">
        <f>TRIM(SUBSTITUTE(SUBSTITUTE(K375,"“"," "),"”"," "))</f>
        <v/>
      </c>
      <c r="L376" s="1143" t="str" cm="1">
        <f t="array" ref="L376">IF(ROW()=ROW(L369),K372,INDEX(M369:M382,ROW()-ROW(L369)))</f>
        <v/>
      </c>
      <c r="M376" s="1144" t="str">
        <f>IF(OR(L376="",K371="",K371&lt;=0,N376=""),"",TRIM(MID(L376,LEN(N376)+1+IF(MID(L376,LEN(N376)+1,1)=" ",1,0),99999)))</f>
        <v/>
      </c>
      <c r="N376" s="1143" t="str">
        <f>IF(OR(O376="",O376=0,O376="0"),"",IF(LEN(O376)&lt;=K371,O376,IF(LEN(SUBSTITUTE(P376," ",""))=K371+1,LEFT(O376,K371),LEFT(O376,FIND("§",SUBSTITUTE(P376," ","§",LEN(P376)-LEN(SUBSTITUTE(P376," ",""))))-1))))</f>
        <v/>
      </c>
      <c r="O376" s="1143" t="str">
        <f t="shared" si="102"/>
        <v/>
      </c>
      <c r="P376" s="1143" t="str">
        <f>IF(OR(O376="",O376=0,O376="0"),"",LEFT(O376,K371+1))</f>
        <v/>
      </c>
      <c r="Q376" s="1143"/>
      <c r="R376" s="1186"/>
      <c r="S376" s="1147" t="str">
        <f>IF(LEN(TRIM(T376))&gt;0,MAX(S46:S375)+1,"")</f>
        <v/>
      </c>
      <c r="T376" s="1148"/>
      <c r="U376" s="1186"/>
      <c r="V376" s="1186"/>
      <c r="X376" s="742"/>
      <c r="Y376" s="742"/>
      <c r="Z376" s="742"/>
      <c r="AA376" s="742"/>
      <c r="AB376" s="742"/>
      <c r="AC376" s="742"/>
      <c r="AD376" s="742"/>
      <c r="AE376" s="742"/>
      <c r="AF376" s="742"/>
      <c r="AG376" s="787"/>
      <c r="AH376" s="787"/>
      <c r="AI376" s="70" t="str">
        <f>IF(ISBLANK(AJ376),"",LARGE(AI369:AI375,1)+1)</f>
        <v/>
      </c>
      <c r="AJ376" s="96"/>
      <c r="AK376" s="61"/>
      <c r="AL376" s="61"/>
      <c r="AM376" s="61"/>
      <c r="AN376" s="61"/>
      <c r="AO376" s="61"/>
      <c r="AP376" s="61"/>
      <c r="AQ376" s="61"/>
      <c r="AR376" s="61"/>
      <c r="AS376" s="61"/>
      <c r="AT376" s="61"/>
      <c r="AU376" s="61"/>
      <c r="AV376" s="930">
        <f>((AV373*AV374)/100)+AV373</f>
        <v>15</v>
      </c>
      <c r="AW376" s="247" t="s">
        <v>236</v>
      </c>
      <c r="AX376" s="19"/>
      <c r="AY376" s="19"/>
      <c r="AZ376" s="1068">
        <v>348</v>
      </c>
      <c r="BA376" s="1069"/>
      <c r="BB376" s="1282" t="str">
        <f t="shared" si="90"/>
        <v/>
      </c>
      <c r="BC376" s="1283" t="str" cm="1">
        <f t="array" ref="BC376">IF(BJ376="","",IFERROR(_xlfn.TEXTJOIN(" • ",TRUE,_xlfn.UNIQUE(_xlfn._xlws.FILTER("⚠ "&amp;BQ29:BQ489,(BO29:BO489&lt;&gt;"")*ISNUMBER(SEARCH(" "&amp;BO29:BO489&amp;" "," "&amp;BJ376&amp;" "))))),""))</f>
        <v/>
      </c>
      <c r="BD376" s="1070" t="str">
        <f t="shared" si="97"/>
        <v/>
      </c>
      <c r="BE376" s="1070" t="str">
        <f t="shared" si="98"/>
        <v/>
      </c>
      <c r="BF376" s="1070" t="str">
        <f t="shared" si="99"/>
        <v/>
      </c>
      <c r="BG376" s="1070" t="str">
        <f t="shared" si="91"/>
        <v/>
      </c>
      <c r="BH376" s="1070" t="str">
        <f t="shared" si="92"/>
        <v/>
      </c>
      <c r="BI376" s="1070" t="str">
        <f t="shared" si="100"/>
        <v/>
      </c>
      <c r="BJ376" s="1070" t="str">
        <f t="shared" si="93"/>
        <v/>
      </c>
      <c r="BK376" s="1070" t="str">
        <f t="shared" si="101"/>
        <v/>
      </c>
      <c r="BL376" s="1070" t="str">
        <f t="shared" si="94"/>
        <v/>
      </c>
      <c r="BM376" s="1070" t="str">
        <f t="shared" si="95"/>
        <v/>
      </c>
      <c r="BN376" s="1071"/>
      <c r="BO376" s="1072" t="str">
        <f t="shared" si="96"/>
        <v/>
      </c>
      <c r="BP376" s="1073" t="s">
        <v>744</v>
      </c>
      <c r="BQ376" s="1074"/>
      <c r="CE376" s="9">
        <v>1</v>
      </c>
    </row>
    <row r="377" spans="10:83" ht="21" customHeight="1">
      <c r="J377" s="1838"/>
      <c r="K377" s="1151"/>
      <c r="L377" s="1143" t="str" cm="1">
        <f t="array" ref="L377">IF(ROW()=ROW(L369),K372,INDEX(M369:M382,ROW()-ROW(L369)))</f>
        <v/>
      </c>
      <c r="M377" s="1144" t="str">
        <f>IF(OR(L377="",K371="",K371&lt;=0,N377=""),"",TRIM(MID(L377,LEN(N377)+1+IF(MID(L377,LEN(N377)+1,1)=" ",1,0),99999)))</f>
        <v/>
      </c>
      <c r="N377" s="1143" t="str">
        <f>IF(OR(O377="",O377=0,O377="0"),"",IF(LEN(O377)&lt;=K371,O377,IF(LEN(SUBSTITUTE(P377," ",""))=K371+1,LEFT(O377,K371),LEFT(O377,FIND("§",SUBSTITUTE(P377," ","§",LEN(P377)-LEN(SUBSTITUTE(P377," ",""))))-1))))</f>
        <v/>
      </c>
      <c r="O377" s="1143" t="str">
        <f t="shared" si="102"/>
        <v/>
      </c>
      <c r="P377" s="1143" t="str">
        <f>IF(OR(O377="",O377=0,O377="0"),"",LEFT(O377,K371+1))</f>
        <v/>
      </c>
      <c r="Q377" s="1143"/>
      <c r="R377" s="1186"/>
      <c r="S377" s="1147" t="str">
        <f>IF(LEN(TRIM(T377))&gt;0,MAX(S46:S376)+1,"")</f>
        <v/>
      </c>
      <c r="T377" s="1148"/>
      <c r="U377" s="1186"/>
      <c r="V377" s="1186"/>
      <c r="X377" s="742"/>
      <c r="Y377" s="742"/>
      <c r="Z377" s="742"/>
      <c r="AA377" s="742"/>
      <c r="AB377" s="742"/>
      <c r="AC377" s="742"/>
      <c r="AD377" s="742"/>
      <c r="AE377" s="742"/>
      <c r="AF377" s="742"/>
      <c r="AG377" s="787"/>
      <c r="AH377" s="787"/>
      <c r="AI377" s="70" t="str">
        <f>IF(ISBLANK(AJ377),"",LARGE(AI369:AI376,1)+1)</f>
        <v/>
      </c>
      <c r="AJ377" s="96"/>
      <c r="AK377" s="61"/>
      <c r="AL377" s="61"/>
      <c r="AM377" s="61"/>
      <c r="AN377" s="61"/>
      <c r="AO377" s="61"/>
      <c r="AP377" s="61"/>
      <c r="AQ377" s="61"/>
      <c r="AR377" s="61"/>
      <c r="AS377" s="61"/>
      <c r="AT377" s="61"/>
      <c r="AU377" s="61"/>
      <c r="AV377" s="931"/>
      <c r="AW377" s="248"/>
      <c r="AX377" s="19"/>
      <c r="AY377" s="19"/>
      <c r="AZ377" s="1068">
        <v>349</v>
      </c>
      <c r="BA377" s="1069"/>
      <c r="BB377" s="1282" t="str">
        <f t="shared" si="90"/>
        <v/>
      </c>
      <c r="BC377" s="1283" t="str" cm="1">
        <f t="array" ref="BC377">IF(BJ377="","",IFERROR(_xlfn.TEXTJOIN(" • ",TRUE,_xlfn.UNIQUE(_xlfn._xlws.FILTER("⚠ "&amp;BQ29:BQ489,(BO29:BO489&lt;&gt;"")*ISNUMBER(SEARCH(" "&amp;BO29:BO489&amp;" "," "&amp;BJ377&amp;" "))))),""))</f>
        <v/>
      </c>
      <c r="BD377" s="1070" t="str">
        <f t="shared" si="97"/>
        <v/>
      </c>
      <c r="BE377" s="1070" t="str">
        <f t="shared" si="98"/>
        <v/>
      </c>
      <c r="BF377" s="1070" t="str">
        <f t="shared" si="99"/>
        <v/>
      </c>
      <c r="BG377" s="1070" t="str">
        <f t="shared" si="91"/>
        <v/>
      </c>
      <c r="BH377" s="1070" t="str">
        <f t="shared" si="92"/>
        <v/>
      </c>
      <c r="BI377" s="1070" t="str">
        <f t="shared" si="100"/>
        <v/>
      </c>
      <c r="BJ377" s="1070" t="str">
        <f t="shared" si="93"/>
        <v/>
      </c>
      <c r="BK377" s="1070" t="str">
        <f t="shared" si="101"/>
        <v/>
      </c>
      <c r="BL377" s="1070" t="str">
        <f t="shared" si="94"/>
        <v/>
      </c>
      <c r="BM377" s="1070" t="str">
        <f t="shared" si="95"/>
        <v/>
      </c>
      <c r="BN377" s="1071"/>
      <c r="BO377" s="1072" t="str">
        <f t="shared" si="96"/>
        <v/>
      </c>
      <c r="BP377" s="1073" t="s">
        <v>744</v>
      </c>
      <c r="BQ377" s="1074"/>
      <c r="CE377" s="9">
        <v>1</v>
      </c>
    </row>
    <row r="378" spans="10:83" ht="21" customHeight="1">
      <c r="J378" s="1838"/>
      <c r="K378" s="1151"/>
      <c r="L378" s="1143" t="str" cm="1">
        <f t="array" ref="L378">IF(ROW()=ROW(L369),K372,INDEX(M369:M382,ROW()-ROW(L369)))</f>
        <v/>
      </c>
      <c r="M378" s="1144" t="str">
        <f>IF(OR(L378="",K371="",K371&lt;=0,N378=""),"",TRIM(MID(L378,LEN(N378)+1+IF(MID(L378,LEN(N378)+1,1)=" ",1,0),99999)))</f>
        <v/>
      </c>
      <c r="N378" s="1143" t="str">
        <f>IF(OR(O378="",O378=0,O378="0"),"",IF(LEN(O378)&lt;=K371,O378,IF(LEN(SUBSTITUTE(P378," ",""))=K371+1,LEFT(O378,K371),LEFT(O378,FIND("§",SUBSTITUTE(P378," ","§",LEN(P378)-LEN(SUBSTITUTE(P378," ",""))))-1))))</f>
        <v/>
      </c>
      <c r="O378" s="1143" t="str">
        <f t="shared" si="102"/>
        <v/>
      </c>
      <c r="P378" s="1143" t="str">
        <f>IF(OR(O378="",O378=0,O378="0"),"",LEFT(O378,K371+1))</f>
        <v/>
      </c>
      <c r="Q378" s="1143"/>
      <c r="R378" s="1186"/>
      <c r="S378" s="1147" t="str">
        <f>IF(LEN(TRIM(T378))&gt;0,MAX(S46:S377)+1,"")</f>
        <v/>
      </c>
      <c r="T378" s="1148"/>
      <c r="U378" s="1186"/>
      <c r="V378" s="1186"/>
      <c r="X378" s="742"/>
      <c r="Y378" s="742"/>
      <c r="Z378" s="742"/>
      <c r="AA378" s="742"/>
      <c r="AB378" s="742"/>
      <c r="AC378" s="742"/>
      <c r="AD378" s="742"/>
      <c r="AE378" s="742"/>
      <c r="AF378" s="742"/>
      <c r="AG378" s="787"/>
      <c r="AH378" s="787"/>
      <c r="AI378" s="70" t="str">
        <f>IF(ISBLANK(AJ378),"",LARGE(AI369:AI377,1)+1)</f>
        <v/>
      </c>
      <c r="AJ378" s="96"/>
      <c r="AK378" s="61"/>
      <c r="AL378" s="61"/>
      <c r="AM378" s="61"/>
      <c r="AN378" s="61"/>
      <c r="AO378" s="61"/>
      <c r="AP378" s="61"/>
      <c r="AQ378" s="61"/>
      <c r="AR378" s="61"/>
      <c r="AS378" s="61"/>
      <c r="AT378" s="61"/>
      <c r="AU378" s="61"/>
      <c r="AV378" s="932">
        <v>2</v>
      </c>
      <c r="AW378" s="249" t="s">
        <v>239</v>
      </c>
      <c r="AX378" s="19"/>
      <c r="AY378" s="19"/>
      <c r="AZ378" s="1068">
        <v>350</v>
      </c>
      <c r="BA378" s="1069"/>
      <c r="BB378" s="1282" t="str">
        <f t="shared" si="90"/>
        <v/>
      </c>
      <c r="BC378" s="1283" t="str" cm="1">
        <f t="array" ref="BC378">IF(BJ378="","",IFERROR(_xlfn.TEXTJOIN(" • ",TRUE,_xlfn.UNIQUE(_xlfn._xlws.FILTER("⚠ "&amp;BQ29:BQ489,(BO29:BO489&lt;&gt;"")*ISNUMBER(SEARCH(" "&amp;BO29:BO489&amp;" "," "&amp;BJ378&amp;" "))))),""))</f>
        <v/>
      </c>
      <c r="BD378" s="1070" t="str">
        <f t="shared" si="97"/>
        <v/>
      </c>
      <c r="BE378" s="1070" t="str">
        <f t="shared" si="98"/>
        <v/>
      </c>
      <c r="BF378" s="1070" t="str">
        <f t="shared" si="99"/>
        <v/>
      </c>
      <c r="BG378" s="1070" t="str">
        <f t="shared" si="91"/>
        <v/>
      </c>
      <c r="BH378" s="1070" t="str">
        <f t="shared" si="92"/>
        <v/>
      </c>
      <c r="BI378" s="1070" t="str">
        <f t="shared" si="100"/>
        <v/>
      </c>
      <c r="BJ378" s="1070" t="str">
        <f t="shared" si="93"/>
        <v/>
      </c>
      <c r="BK378" s="1070" t="str">
        <f t="shared" si="101"/>
        <v/>
      </c>
      <c r="BL378" s="1070" t="str">
        <f t="shared" si="94"/>
        <v/>
      </c>
      <c r="BM378" s="1070" t="str">
        <f t="shared" si="95"/>
        <v/>
      </c>
      <c r="BN378" s="1071"/>
      <c r="BO378" s="1072" t="str">
        <f t="shared" si="96"/>
        <v/>
      </c>
      <c r="BP378" s="1073" t="s">
        <v>744</v>
      </c>
      <c r="BQ378" s="1074"/>
      <c r="CE378" s="9">
        <v>1</v>
      </c>
    </row>
    <row r="379" spans="10:83" ht="21" customHeight="1">
      <c r="J379" s="1838"/>
      <c r="K379" s="1151"/>
      <c r="L379" s="1143" t="str" cm="1">
        <f t="array" ref="L379">IF(ROW()=ROW(L369),K372,INDEX(M369:M382,ROW()-ROW(L369)))</f>
        <v/>
      </c>
      <c r="M379" s="1144" t="str">
        <f>IF(OR(L379="",K371="",K371&lt;=0,N379=""),"",TRIM(MID(L379,LEN(N379)+1+IF(MID(L379,LEN(N379)+1,1)=" ",1,0),99999)))</f>
        <v/>
      </c>
      <c r="N379" s="1143" t="str">
        <f>IF(OR(O379="",O379=0,O379="0"),"",IF(LEN(O379)&lt;=K371,O379,IF(LEN(SUBSTITUTE(P379," ",""))=K371+1,LEFT(O379,K371),LEFT(O379,FIND("§",SUBSTITUTE(P379," ","§",LEN(P379)-LEN(SUBSTITUTE(P379," ",""))))-1))))</f>
        <v/>
      </c>
      <c r="O379" s="1143" t="str">
        <f t="shared" si="102"/>
        <v/>
      </c>
      <c r="P379" s="1143" t="str">
        <f>IF(OR(O379="",O379=0,O379="0"),"",LEFT(O379,K371+1))</f>
        <v/>
      </c>
      <c r="Q379" s="1143"/>
      <c r="R379" s="1186"/>
      <c r="S379" s="1147" t="str">
        <f>IF(LEN(TRIM(T379))&gt;0,MAX(S46:S378)+1,"")</f>
        <v/>
      </c>
      <c r="T379" s="1148"/>
      <c r="U379" s="1186"/>
      <c r="V379" s="1186"/>
      <c r="X379" s="742"/>
      <c r="Y379" s="742"/>
      <c r="Z379" s="742"/>
      <c r="AA379" s="742"/>
      <c r="AB379" s="742"/>
      <c r="AC379" s="742"/>
      <c r="AD379" s="742"/>
      <c r="AE379" s="742"/>
      <c r="AF379" s="742"/>
      <c r="AG379" s="787"/>
      <c r="AH379" s="787"/>
      <c r="AI379" s="70" t="str">
        <f>IF(ISBLANK(AJ379),"",LARGE(AI369:AI378,1)+1)</f>
        <v/>
      </c>
      <c r="AJ379" s="96"/>
      <c r="AK379" s="61"/>
      <c r="AL379" s="61"/>
      <c r="AM379" s="61"/>
      <c r="AN379" s="61"/>
      <c r="AO379" s="61"/>
      <c r="AP379" s="61"/>
      <c r="AQ379" s="61"/>
      <c r="AR379" s="61"/>
      <c r="AS379" s="61"/>
      <c r="AT379" s="61"/>
      <c r="AU379" s="61"/>
      <c r="AV379" s="933">
        <v>1</v>
      </c>
      <c r="AW379" s="250" t="s">
        <v>240</v>
      </c>
      <c r="AX379" s="19"/>
      <c r="AY379" s="19"/>
      <c r="AZ379" s="1068">
        <v>351</v>
      </c>
      <c r="BA379" s="1069"/>
      <c r="BB379" s="1282" t="str">
        <f t="shared" si="90"/>
        <v/>
      </c>
      <c r="BC379" s="1283" t="str" cm="1">
        <f t="array" ref="BC379">IF(BJ379="","",IFERROR(_xlfn.TEXTJOIN(" • ",TRUE,_xlfn.UNIQUE(_xlfn._xlws.FILTER("⚠ "&amp;BQ29:BQ489,(BO29:BO489&lt;&gt;"")*ISNUMBER(SEARCH(" "&amp;BO29:BO489&amp;" "," "&amp;BJ379&amp;" "))))),""))</f>
        <v/>
      </c>
      <c r="BD379" s="1070" t="str">
        <f t="shared" si="97"/>
        <v/>
      </c>
      <c r="BE379" s="1070" t="str">
        <f t="shared" si="98"/>
        <v/>
      </c>
      <c r="BF379" s="1070" t="str">
        <f t="shared" si="99"/>
        <v/>
      </c>
      <c r="BG379" s="1070" t="str">
        <f t="shared" si="91"/>
        <v/>
      </c>
      <c r="BH379" s="1070" t="str">
        <f t="shared" si="92"/>
        <v/>
      </c>
      <c r="BI379" s="1070" t="str">
        <f t="shared" si="100"/>
        <v/>
      </c>
      <c r="BJ379" s="1070" t="str">
        <f t="shared" si="93"/>
        <v/>
      </c>
      <c r="BK379" s="1070" t="str">
        <f t="shared" si="101"/>
        <v/>
      </c>
      <c r="BL379" s="1070" t="str">
        <f t="shared" si="94"/>
        <v/>
      </c>
      <c r="BM379" s="1070" t="str">
        <f t="shared" si="95"/>
        <v/>
      </c>
      <c r="BN379" s="1071"/>
      <c r="BO379" s="1072" t="str">
        <f t="shared" si="96"/>
        <v/>
      </c>
      <c r="BP379" s="1073" t="s">
        <v>744</v>
      </c>
      <c r="BQ379" s="1074"/>
      <c r="CE379" s="9">
        <v>1</v>
      </c>
    </row>
    <row r="380" spans="10:83" ht="21" customHeight="1">
      <c r="J380" s="1838"/>
      <c r="K380" s="1151"/>
      <c r="L380" s="1143" t="str" cm="1">
        <f t="array" ref="L380">IF(ROW()=ROW(L369),K372,INDEX(M369:M382,ROW()-ROW(L369)))</f>
        <v/>
      </c>
      <c r="M380" s="1144" t="str">
        <f>IF(OR(L380="",K371="",K371&lt;=0,N380=""),"",TRIM(MID(L380,LEN(N380)+1+IF(MID(L380,LEN(N380)+1,1)=" ",1,0),99999)))</f>
        <v/>
      </c>
      <c r="N380" s="1143" t="str">
        <f>IF(OR(O380="",O380=0,O380="0"),"",IF(LEN(O380)&lt;=K371,O380,IF(LEN(SUBSTITUTE(P380," ",""))=K371+1,LEFT(O380,K371),LEFT(O380,FIND("§",SUBSTITUTE(P380," ","§",LEN(P380)-LEN(SUBSTITUTE(P380," ",""))))-1))))</f>
        <v/>
      </c>
      <c r="O380" s="1143" t="str">
        <f t="shared" si="102"/>
        <v/>
      </c>
      <c r="P380" s="1143" t="str">
        <f>IF(OR(O380="",O380=0,O380="0"),"",LEFT(O380,K371+1))</f>
        <v/>
      </c>
      <c r="Q380" s="1143"/>
      <c r="R380" s="1186"/>
      <c r="S380" s="1147" t="str">
        <f>IF(LEN(TRIM(T380))&gt;0,MAX(S46:S379)+1,"")</f>
        <v/>
      </c>
      <c r="T380" s="1148"/>
      <c r="U380" s="1186"/>
      <c r="V380" s="1186"/>
      <c r="X380" s="742"/>
      <c r="Y380" s="742"/>
      <c r="Z380" s="742"/>
      <c r="AA380" s="742"/>
      <c r="AB380" s="742"/>
      <c r="AC380" s="742"/>
      <c r="AD380" s="742"/>
      <c r="AE380" s="742"/>
      <c r="AF380" s="742"/>
      <c r="AG380" s="787"/>
      <c r="AH380" s="787"/>
      <c r="AI380" s="70" t="str">
        <f>IF(ISBLANK(AJ380),"",LARGE(AI369:AI379,1)+1)</f>
        <v/>
      </c>
      <c r="AJ380" s="96"/>
      <c r="AK380" s="61"/>
      <c r="AL380" s="61"/>
      <c r="AM380" s="61"/>
      <c r="AN380" s="61"/>
      <c r="AO380" s="61"/>
      <c r="AP380" s="61"/>
      <c r="AQ380" s="61"/>
      <c r="AR380" s="61"/>
      <c r="AS380" s="61"/>
      <c r="AT380" s="61"/>
      <c r="AU380" s="61"/>
      <c r="AV380" s="934">
        <f>IF(AV378=0,0,IF(AV379=0,0,AV378-AV379))</f>
        <v>1</v>
      </c>
      <c r="AW380" s="245" t="s">
        <v>241</v>
      </c>
      <c r="AX380" s="19"/>
      <c r="AY380" s="19"/>
      <c r="AZ380" s="1068">
        <v>352</v>
      </c>
      <c r="BA380" s="1069"/>
      <c r="BB380" s="1282" t="str">
        <f t="shared" si="90"/>
        <v/>
      </c>
      <c r="BC380" s="1283" t="str" cm="1">
        <f t="array" ref="BC380">IF(BJ380="","",IFERROR(_xlfn.TEXTJOIN(" • ",TRUE,_xlfn.UNIQUE(_xlfn._xlws.FILTER("⚠ "&amp;BQ29:BQ489,(BO29:BO489&lt;&gt;"")*ISNUMBER(SEARCH(" "&amp;BO29:BO489&amp;" "," "&amp;BJ380&amp;" "))))),""))</f>
        <v/>
      </c>
      <c r="BD380" s="1070" t="str">
        <f t="shared" si="97"/>
        <v/>
      </c>
      <c r="BE380" s="1070" t="str">
        <f t="shared" si="98"/>
        <v/>
      </c>
      <c r="BF380" s="1070" t="str">
        <f t="shared" si="99"/>
        <v/>
      </c>
      <c r="BG380" s="1070" t="str">
        <f t="shared" si="91"/>
        <v/>
      </c>
      <c r="BH380" s="1070" t="str">
        <f t="shared" si="92"/>
        <v/>
      </c>
      <c r="BI380" s="1070" t="str">
        <f t="shared" si="100"/>
        <v/>
      </c>
      <c r="BJ380" s="1070" t="str">
        <f t="shared" si="93"/>
        <v/>
      </c>
      <c r="BK380" s="1070" t="str">
        <f t="shared" si="101"/>
        <v/>
      </c>
      <c r="BL380" s="1070" t="str">
        <f t="shared" si="94"/>
        <v/>
      </c>
      <c r="BM380" s="1070" t="str">
        <f t="shared" si="95"/>
        <v/>
      </c>
      <c r="BN380" s="1071"/>
      <c r="BO380" s="1072" t="str">
        <f t="shared" si="96"/>
        <v/>
      </c>
      <c r="BP380" s="1073" t="s">
        <v>744</v>
      </c>
      <c r="BQ380" s="1074"/>
      <c r="CE380" s="9">
        <v>1</v>
      </c>
    </row>
    <row r="381" spans="10:83" ht="21" customHeight="1">
      <c r="J381" s="1838"/>
      <c r="K381" s="1151"/>
      <c r="L381" s="1143" t="str" cm="1">
        <f t="array" ref="L381">IF(ROW()=ROW(L369),K372,INDEX(M369:M382,ROW()-ROW(L369)))</f>
        <v/>
      </c>
      <c r="M381" s="1144" t="str">
        <f>IF(OR(L381="",K371="",K371&lt;=0,N381=""),"",TRIM(MID(L381,LEN(N381)+1+IF(MID(L381,LEN(N381)+1,1)=" ",1,0),99999)))</f>
        <v/>
      </c>
      <c r="N381" s="1143" t="str">
        <f>IF(OR(O381="",O381=0,O381="0"),"",IF(LEN(O381)&lt;=K371,O381,IF(LEN(SUBSTITUTE(P381," ",""))=K371+1,LEFT(O381,K371),LEFT(O381,FIND("§",SUBSTITUTE(P381," ","§",LEN(P381)-LEN(SUBSTITUTE(P381," ",""))))-1))))</f>
        <v/>
      </c>
      <c r="O381" s="1143" t="str">
        <f t="shared" si="102"/>
        <v/>
      </c>
      <c r="P381" s="1143" t="str">
        <f>IF(OR(O381="",O381=0,O381="0"),"",LEFT(O381,K371+1))</f>
        <v/>
      </c>
      <c r="Q381" s="1143"/>
      <c r="R381" s="1186"/>
      <c r="S381" s="1147" t="str">
        <f>IF(LEN(TRIM(T381))&gt;0,MAX(S46:S380)+1,"")</f>
        <v/>
      </c>
      <c r="T381" s="1148"/>
      <c r="U381" s="1186"/>
      <c r="V381" s="1186"/>
      <c r="X381" s="742"/>
      <c r="Y381" s="742"/>
      <c r="Z381" s="742"/>
      <c r="AA381" s="742"/>
      <c r="AB381" s="742"/>
      <c r="AC381" s="742"/>
      <c r="AD381" s="742"/>
      <c r="AE381" s="742"/>
      <c r="AF381" s="742"/>
      <c r="AG381" s="787"/>
      <c r="AH381" s="787"/>
      <c r="AI381" s="70" t="str">
        <f>IF(ISBLANK(AJ381),"",LARGE(AI369:AI380,1)+1)</f>
        <v/>
      </c>
      <c r="AJ381" s="96"/>
      <c r="AK381" s="61"/>
      <c r="AL381" s="61"/>
      <c r="AM381" s="61"/>
      <c r="AN381" s="61"/>
      <c r="AO381" s="61"/>
      <c r="AP381" s="61"/>
      <c r="AQ381" s="61"/>
      <c r="AR381" s="61"/>
      <c r="AS381" s="61"/>
      <c r="AT381" s="61"/>
      <c r="AU381" s="61"/>
      <c r="AV381" s="935">
        <f>IF(AV378=0,0,AV380/AV378)</f>
        <v>0.5</v>
      </c>
      <c r="AW381" s="245" t="s">
        <v>242</v>
      </c>
      <c r="AX381" s="19"/>
      <c r="AY381" s="19"/>
      <c r="AZ381" s="1068">
        <v>353</v>
      </c>
      <c r="BA381" s="1069"/>
      <c r="BB381" s="1282" t="str">
        <f t="shared" si="90"/>
        <v/>
      </c>
      <c r="BC381" s="1283" t="str" cm="1">
        <f t="array" ref="BC381">IF(BJ381="","",IFERROR(_xlfn.TEXTJOIN(" • ",TRUE,_xlfn.UNIQUE(_xlfn._xlws.FILTER("⚠ "&amp;BQ29:BQ489,(BO29:BO489&lt;&gt;"")*ISNUMBER(SEARCH(" "&amp;BO29:BO489&amp;" "," "&amp;BJ381&amp;" "))))),""))</f>
        <v/>
      </c>
      <c r="BD381" s="1070" t="str">
        <f t="shared" si="97"/>
        <v/>
      </c>
      <c r="BE381" s="1070" t="str">
        <f t="shared" si="98"/>
        <v/>
      </c>
      <c r="BF381" s="1070" t="str">
        <f t="shared" si="99"/>
        <v/>
      </c>
      <c r="BG381" s="1070" t="str">
        <f t="shared" si="91"/>
        <v/>
      </c>
      <c r="BH381" s="1070" t="str">
        <f t="shared" si="92"/>
        <v/>
      </c>
      <c r="BI381" s="1070" t="str">
        <f t="shared" si="100"/>
        <v/>
      </c>
      <c r="BJ381" s="1070" t="str">
        <f t="shared" si="93"/>
        <v/>
      </c>
      <c r="BK381" s="1070" t="str">
        <f t="shared" si="101"/>
        <v/>
      </c>
      <c r="BL381" s="1070" t="str">
        <f t="shared" si="94"/>
        <v/>
      </c>
      <c r="BM381" s="1070" t="str">
        <f t="shared" si="95"/>
        <v/>
      </c>
      <c r="BN381" s="1071"/>
      <c r="BO381" s="1072" t="str">
        <f t="shared" si="96"/>
        <v/>
      </c>
      <c r="BP381" s="1073" t="s">
        <v>744</v>
      </c>
      <c r="BQ381" s="1074"/>
      <c r="CE381" s="9">
        <v>1</v>
      </c>
    </row>
    <row r="382" spans="10:83" ht="21" customHeight="1">
      <c r="J382" s="1838"/>
      <c r="K382" s="1151"/>
      <c r="L382" s="1143" t="str" cm="1">
        <f t="array" ref="L382">IF(ROW()=ROW(L369),K372,INDEX(M369:M382,ROW()-ROW(L369)))</f>
        <v/>
      </c>
      <c r="M382" s="1144" t="str">
        <f>IF(OR(L382="",K371="",K371&lt;=0,N382=""),"",TRIM(MID(L382,LEN(N382)+1+IF(MID(L382,LEN(N382)+1,1)=" ",1,0),99999)))</f>
        <v/>
      </c>
      <c r="N382" s="1143" t="str">
        <f>IF(OR(O382="",O382=0,O382="0"),"",IF(LEN(O382)&lt;=K371,O382,IF(LEN(SUBSTITUTE(P382," ",""))=K371+1,LEFT(O382,K371),LEFT(O382,FIND("§",SUBSTITUTE(P382," ","§",LEN(P382)-LEN(SUBSTITUTE(P382," ",""))))-1))))</f>
        <v/>
      </c>
      <c r="O382" s="1143" t="str">
        <f t="shared" si="102"/>
        <v/>
      </c>
      <c r="P382" s="1143" t="str">
        <f>IF(OR(O382="",O382=0,O382="0"),"",LEFT(O382,K371+1))</f>
        <v/>
      </c>
      <c r="Q382" s="1143"/>
      <c r="R382" s="1186"/>
      <c r="S382" s="1147" t="str">
        <f>IF(LEN(TRIM(T382))&gt;0,MAX(S46:S381)+1,"")</f>
        <v/>
      </c>
      <c r="T382" s="1148"/>
      <c r="U382" s="1186"/>
      <c r="V382" s="1186"/>
      <c r="X382" s="742"/>
      <c r="Y382" s="742"/>
      <c r="Z382" s="742"/>
      <c r="AA382" s="742"/>
      <c r="AB382" s="742"/>
      <c r="AC382" s="742"/>
      <c r="AD382" s="742"/>
      <c r="AE382" s="742"/>
      <c r="AF382" s="742"/>
      <c r="AG382" s="787"/>
      <c r="AH382" s="787"/>
      <c r="AI382" s="70" t="str">
        <f>IF(ISBLANK(AJ382),"",LARGE(AI369:AI381,1)+1)</f>
        <v/>
      </c>
      <c r="AJ382" s="96"/>
      <c r="AK382" s="61"/>
      <c r="AL382" s="61"/>
      <c r="AM382" s="61"/>
      <c r="AN382" s="61"/>
      <c r="AO382" s="61"/>
      <c r="AP382" s="61"/>
      <c r="AQ382" s="61"/>
      <c r="AR382" s="61"/>
      <c r="AS382" s="61"/>
      <c r="AT382" s="61"/>
      <c r="AU382" s="61"/>
      <c r="AV382" s="936">
        <v>50</v>
      </c>
      <c r="AW382" s="250" t="s">
        <v>243</v>
      </c>
      <c r="AX382" s="19"/>
      <c r="AY382" s="19"/>
      <c r="AZ382" s="1068">
        <v>354</v>
      </c>
      <c r="BA382" s="1069"/>
      <c r="BB382" s="1282" t="str">
        <f t="shared" si="90"/>
        <v/>
      </c>
      <c r="BC382" s="1283" t="str" cm="1">
        <f t="array" ref="BC382">IF(BJ382="","",IFERROR(_xlfn.TEXTJOIN(" • ",TRUE,_xlfn.UNIQUE(_xlfn._xlws.FILTER("⚠ "&amp;BQ29:BQ489,(BO29:BO489&lt;&gt;"")*ISNUMBER(SEARCH(" "&amp;BO29:BO489&amp;" "," "&amp;BJ382&amp;" "))))),""))</f>
        <v/>
      </c>
      <c r="BD382" s="1070" t="str">
        <f t="shared" si="97"/>
        <v/>
      </c>
      <c r="BE382" s="1070" t="str">
        <f t="shared" si="98"/>
        <v/>
      </c>
      <c r="BF382" s="1070" t="str">
        <f t="shared" si="99"/>
        <v/>
      </c>
      <c r="BG382" s="1070" t="str">
        <f t="shared" si="91"/>
        <v/>
      </c>
      <c r="BH382" s="1070" t="str">
        <f t="shared" si="92"/>
        <v/>
      </c>
      <c r="BI382" s="1070" t="str">
        <f t="shared" si="100"/>
        <v/>
      </c>
      <c r="BJ382" s="1070" t="str">
        <f t="shared" si="93"/>
        <v/>
      </c>
      <c r="BK382" s="1070" t="str">
        <f t="shared" si="101"/>
        <v/>
      </c>
      <c r="BL382" s="1070" t="str">
        <f t="shared" si="94"/>
        <v/>
      </c>
      <c r="BM382" s="1070" t="str">
        <f t="shared" si="95"/>
        <v/>
      </c>
      <c r="BN382" s="1071"/>
      <c r="BO382" s="1072" t="str">
        <f t="shared" si="96"/>
        <v/>
      </c>
      <c r="BP382" s="1073" t="s">
        <v>744</v>
      </c>
      <c r="BQ382" s="1074"/>
      <c r="CE382" s="9">
        <v>1</v>
      </c>
    </row>
    <row r="383" spans="10:83" ht="21" customHeight="1">
      <c r="J383" s="1838"/>
      <c r="K383" s="1142" t="str">
        <f>IF(TRIM(SUBSTITUTE(R71,CHAR(160),""))="","",R71)</f>
        <v/>
      </c>
      <c r="L383" s="1143" t="str" cm="1">
        <f t="array" ref="L383">IF(ROW()=ROW(L383),K386,INDEX(M383:M396,ROW()-ROW(L383)))</f>
        <v/>
      </c>
      <c r="M383" s="1144" t="str">
        <f>IF(OR(L383="",K385="",K385&lt;=0,N383=""),"",TRIM(MID(L383,LEN(N383)+1+IF(MID(L383,LEN(N383)+1,1)=" ",1,0),99999)))</f>
        <v/>
      </c>
      <c r="N383" s="1143" t="str">
        <f>IF(OR(O383="",O383=0,O383="0"),"",IF(LEN(O383)&lt;=K385,O383,IF(LEN(SUBSTITUTE(P383," ",""))=K385+1,LEFT(O383,K385),LEFT(O383,FIND("§",SUBSTITUTE(P383," ","§",LEN(P383)-LEN(SUBSTITUTE(P383," ",""))))-1))))</f>
        <v/>
      </c>
      <c r="O383" s="1143" t="str">
        <f t="shared" si="102"/>
        <v/>
      </c>
      <c r="P383" s="1143" t="str">
        <f>IF(OR(O383="",O383=0,O383="0"),"",LEFT(O383,K385+1))</f>
        <v/>
      </c>
      <c r="Q383" s="1143"/>
      <c r="R383" s="1186"/>
      <c r="S383" s="1147" t="str">
        <f>IF(LEN(TRIM(T383))&gt;0,MAX(S46:S382)+1,"")</f>
        <v/>
      </c>
      <c r="T383" s="1148"/>
      <c r="U383" s="1186"/>
      <c r="V383" s="1186"/>
      <c r="X383" s="742"/>
      <c r="Y383" s="742"/>
      <c r="Z383" s="742"/>
      <c r="AA383" s="742"/>
      <c r="AB383" s="742"/>
      <c r="AC383" s="742"/>
      <c r="AD383" s="742"/>
      <c r="AE383" s="742"/>
      <c r="AF383" s="742"/>
      <c r="AG383" s="787"/>
      <c r="AH383" s="787"/>
      <c r="AI383" s="70" t="str">
        <f>IF(ISBLANK(AJ383),"",LARGE(AI369:AI382,1)+1)</f>
        <v/>
      </c>
      <c r="AJ383" s="96"/>
      <c r="AK383" s="61"/>
      <c r="AL383" s="61"/>
      <c r="AM383" s="61"/>
      <c r="AN383" s="61"/>
      <c r="AO383" s="61"/>
      <c r="AP383" s="61"/>
      <c r="AQ383" s="61"/>
      <c r="AR383" s="61"/>
      <c r="AS383" s="61"/>
      <c r="AT383" s="61"/>
      <c r="AU383" s="61"/>
      <c r="AV383" s="934">
        <f>AV378*AV382%</f>
        <v>1</v>
      </c>
      <c r="AW383" s="245" t="s">
        <v>241</v>
      </c>
      <c r="AX383" s="19"/>
      <c r="AY383" s="19"/>
      <c r="AZ383" s="1068">
        <v>355</v>
      </c>
      <c r="BA383" s="1069"/>
      <c r="BB383" s="1282" t="str">
        <f t="shared" si="90"/>
        <v/>
      </c>
      <c r="BC383" s="1283" t="str" cm="1">
        <f t="array" ref="BC383">IF(BJ383="","",IFERROR(_xlfn.TEXTJOIN(" • ",TRUE,_xlfn.UNIQUE(_xlfn._xlws.FILTER("⚠ "&amp;BQ29:BQ489,(BO29:BO489&lt;&gt;"")*ISNUMBER(SEARCH(" "&amp;BO29:BO489&amp;" "," "&amp;BJ383&amp;" "))))),""))</f>
        <v/>
      </c>
      <c r="BD383" s="1070" t="str">
        <f t="shared" si="97"/>
        <v/>
      </c>
      <c r="BE383" s="1070" t="str">
        <f t="shared" si="98"/>
        <v/>
      </c>
      <c r="BF383" s="1070" t="str">
        <f t="shared" si="99"/>
        <v/>
      </c>
      <c r="BG383" s="1070" t="str">
        <f t="shared" si="91"/>
        <v/>
      </c>
      <c r="BH383" s="1070" t="str">
        <f t="shared" si="92"/>
        <v/>
      </c>
      <c r="BI383" s="1070" t="str">
        <f t="shared" si="100"/>
        <v/>
      </c>
      <c r="BJ383" s="1070" t="str">
        <f t="shared" si="93"/>
        <v/>
      </c>
      <c r="BK383" s="1070" t="str">
        <f t="shared" si="101"/>
        <v/>
      </c>
      <c r="BL383" s="1070" t="str">
        <f t="shared" si="94"/>
        <v/>
      </c>
      <c r="BM383" s="1070" t="str">
        <f t="shared" si="95"/>
        <v/>
      </c>
      <c r="BN383" s="1071"/>
      <c r="BO383" s="1072" t="str">
        <f t="shared" si="96"/>
        <v/>
      </c>
      <c r="BP383" s="1073" t="s">
        <v>744</v>
      </c>
      <c r="BQ383" s="1074"/>
      <c r="CE383" s="9">
        <v>1</v>
      </c>
    </row>
    <row r="384" spans="10:83" ht="21" customHeight="1">
      <c r="J384" s="1838"/>
      <c r="K384" s="1151" t="str">
        <f>TRIM(SUBSTITUTE(SUBSTITUTE(SUBSTITUTE(SUBSTITUTE(SUBSTITUTE(SUBSTITUTE(SUBSTITUTE(SUBSTITUTE(SUBSTITUTE(CLEAN(IF(OR(LEFT(K383,1)="-",LEFT(K383,1)="="),MID(K383,2,99999),K383)),"—","-"),"–","-"),CHAR(160)," "),CHAR(9)," "),CHAR(13)," "),CHAR(10)," ")," "," ")," "," ")," "," "))</f>
        <v/>
      </c>
      <c r="L384" s="1143" t="str" cm="1">
        <f t="array" ref="L384">IF(ROW()=ROW(L383),K386,INDEX(M383:M396,ROW()-ROW(L383)))</f>
        <v/>
      </c>
      <c r="M384" s="1144" t="str">
        <f>IF(OR(L384="",K385="",K385&lt;=0,N384=""),"",TRIM(MID(L384,LEN(N384)+1+IF(MID(L384,LEN(N384)+1,1)=" ",1,0),99999)))</f>
        <v/>
      </c>
      <c r="N384" s="1143" t="str">
        <f>IF(OR(O384="",O384=0,O384="0"),"",IF(LEN(O384)&lt;=K385,O384,IF(LEN(SUBSTITUTE(P384," ",""))=K385+1,LEFT(O384,K385),LEFT(O384,FIND("§",SUBSTITUTE(P384," ","§",LEN(P384)-LEN(SUBSTITUTE(P384," ",""))))-1))))</f>
        <v/>
      </c>
      <c r="O384" s="1143" t="str">
        <f t="shared" si="102"/>
        <v/>
      </c>
      <c r="P384" s="1143" t="str">
        <f>IF(OR(O384="",O384=0,O384="0"),"",LEFT(O384,K385+1))</f>
        <v/>
      </c>
      <c r="Q384" s="1143"/>
      <c r="R384" s="1186"/>
      <c r="S384" s="1147" t="str">
        <f>IF(LEN(TRIM(T384))&gt;0,MAX(S46:S383)+1,"")</f>
        <v/>
      </c>
      <c r="T384" s="1148"/>
      <c r="U384" s="1186"/>
      <c r="V384" s="1186"/>
      <c r="X384" s="742"/>
      <c r="Y384" s="742"/>
      <c r="Z384" s="742"/>
      <c r="AA384" s="742"/>
      <c r="AB384" s="742"/>
      <c r="AC384" s="742"/>
      <c r="AD384" s="742"/>
      <c r="AE384" s="742"/>
      <c r="AF384" s="742"/>
      <c r="AG384" s="787"/>
      <c r="AH384" s="787"/>
      <c r="AI384" s="70" t="str">
        <f>IF(ISBLANK(AJ384),"",LARGE(AI369:AI383,1)+1)</f>
        <v/>
      </c>
      <c r="AJ384" s="96"/>
      <c r="AK384" s="61"/>
      <c r="AL384" s="61"/>
      <c r="AM384" s="61"/>
      <c r="AN384" s="61"/>
      <c r="AO384" s="61"/>
      <c r="AP384" s="61"/>
      <c r="AQ384" s="61"/>
      <c r="AR384" s="61"/>
      <c r="AS384" s="61"/>
      <c r="AT384" s="61"/>
      <c r="AU384" s="61"/>
      <c r="AV384" s="937">
        <f>AV378-AV383</f>
        <v>1</v>
      </c>
      <c r="AW384" s="938" t="s">
        <v>244</v>
      </c>
      <c r="AX384" s="19"/>
      <c r="AY384" s="19"/>
      <c r="AZ384" s="1068">
        <v>356</v>
      </c>
      <c r="BA384" s="1069"/>
      <c r="BB384" s="1282" t="str">
        <f t="shared" si="90"/>
        <v/>
      </c>
      <c r="BC384" s="1283" t="str" cm="1">
        <f t="array" ref="BC384">IF(BJ384="","",IFERROR(_xlfn.TEXTJOIN(" • ",TRUE,_xlfn.UNIQUE(_xlfn._xlws.FILTER("⚠ "&amp;BQ29:BQ489,(BO29:BO489&lt;&gt;"")*ISNUMBER(SEARCH(" "&amp;BO29:BO489&amp;" "," "&amp;BJ384&amp;" "))))),""))</f>
        <v/>
      </c>
      <c r="BD384" s="1070" t="str">
        <f t="shared" si="97"/>
        <v/>
      </c>
      <c r="BE384" s="1070" t="str">
        <f t="shared" si="98"/>
        <v/>
      </c>
      <c r="BF384" s="1070" t="str">
        <f t="shared" si="99"/>
        <v/>
      </c>
      <c r="BG384" s="1070" t="str">
        <f t="shared" si="91"/>
        <v/>
      </c>
      <c r="BH384" s="1070" t="str">
        <f t="shared" si="92"/>
        <v/>
      </c>
      <c r="BI384" s="1070" t="str">
        <f t="shared" si="100"/>
        <v/>
      </c>
      <c r="BJ384" s="1070" t="str">
        <f t="shared" si="93"/>
        <v/>
      </c>
      <c r="BK384" s="1070" t="str">
        <f t="shared" si="101"/>
        <v/>
      </c>
      <c r="BL384" s="1070" t="str">
        <f t="shared" si="94"/>
        <v/>
      </c>
      <c r="BM384" s="1070" t="str">
        <f t="shared" si="95"/>
        <v/>
      </c>
      <c r="BN384" s="1071"/>
      <c r="BO384" s="1072" t="str">
        <f t="shared" si="96"/>
        <v/>
      </c>
      <c r="BP384" s="1073" t="s">
        <v>744</v>
      </c>
      <c r="BQ384" s="1074"/>
      <c r="CE384" s="9">
        <v>1</v>
      </c>
    </row>
    <row r="385" spans="10:83" ht="21" customHeight="1">
      <c r="J385" s="1838"/>
      <c r="K385" s="1152">
        <f>K44</f>
        <v>120</v>
      </c>
      <c r="L385" s="1143" t="str" cm="1">
        <f t="array" ref="L385">IF(ROW()=ROW(L383),K386,INDEX(M383:M396,ROW()-ROW(L383)))</f>
        <v/>
      </c>
      <c r="M385" s="1144" t="str">
        <f>IF(OR(L385="",K385="",K385&lt;=0,N385=""),"",TRIM(MID(L385,LEN(N385)+1+IF(MID(L385,LEN(N385)+1,1)=" ",1,0),99999)))</f>
        <v/>
      </c>
      <c r="N385" s="1143" t="str">
        <f>IF(OR(O385="",O385=0,O385="0"),"",IF(LEN(O385)&lt;=K385,O385,IF(LEN(SUBSTITUTE(P385," ",""))=K385+1,LEFT(O385,K385),LEFT(O385,FIND("§",SUBSTITUTE(P385," ","§",LEN(P385)-LEN(SUBSTITUTE(P385," ",""))))-1))))</f>
        <v/>
      </c>
      <c r="O385" s="1143" t="str">
        <f t="shared" si="102"/>
        <v/>
      </c>
      <c r="P385" s="1143" t="str">
        <f>IF(OR(O385="",O385=0,O385="0"),"",LEFT(O385,K385+1))</f>
        <v/>
      </c>
      <c r="Q385" s="1143"/>
      <c r="R385" s="1186"/>
      <c r="S385" s="1147" t="str">
        <f>IF(LEN(TRIM(T385))&gt;0,MAX(S46:S384)+1,"")</f>
        <v/>
      </c>
      <c r="T385" s="1148"/>
      <c r="U385" s="1186"/>
      <c r="V385" s="1186"/>
      <c r="X385" s="742"/>
      <c r="Y385" s="742"/>
      <c r="Z385" s="742"/>
      <c r="AA385" s="742"/>
      <c r="AB385" s="742"/>
      <c r="AC385" s="742"/>
      <c r="AD385" s="742"/>
      <c r="AE385" s="742"/>
      <c r="AF385" s="742"/>
      <c r="AG385" s="787"/>
      <c r="AH385" s="787"/>
      <c r="AI385" s="70" t="str">
        <f>IF(ISBLANK(AJ385),"",LARGE(AI369:AI384,1)+1)</f>
        <v/>
      </c>
      <c r="AJ385" s="96"/>
      <c r="AK385" s="61"/>
      <c r="AL385" s="61"/>
      <c r="AM385" s="61"/>
      <c r="AN385" s="61"/>
      <c r="AO385" s="61"/>
      <c r="AP385" s="61"/>
      <c r="AQ385" s="61"/>
      <c r="AR385" s="61"/>
      <c r="AS385" s="61"/>
      <c r="AT385" s="61"/>
      <c r="AU385" s="61"/>
      <c r="AV385" s="357"/>
      <c r="AW385" s="939"/>
      <c r="AX385" s="19"/>
      <c r="AY385" s="19"/>
      <c r="AZ385" s="1068">
        <v>357</v>
      </c>
      <c r="BA385" s="1069"/>
      <c r="BB385" s="1282" t="str">
        <f t="shared" si="90"/>
        <v/>
      </c>
      <c r="BC385" s="1283" t="str" cm="1">
        <f t="array" ref="BC385">IF(BJ385="","",IFERROR(_xlfn.TEXTJOIN(" • ",TRUE,_xlfn.UNIQUE(_xlfn._xlws.FILTER("⚠ "&amp;BQ29:BQ489,(BO29:BO489&lt;&gt;"")*ISNUMBER(SEARCH(" "&amp;BO29:BO489&amp;" "," "&amp;BJ385&amp;" "))))),""))</f>
        <v/>
      </c>
      <c r="BD385" s="1070" t="str">
        <f t="shared" si="97"/>
        <v/>
      </c>
      <c r="BE385" s="1070" t="str">
        <f t="shared" si="98"/>
        <v/>
      </c>
      <c r="BF385" s="1070" t="str">
        <f t="shared" si="99"/>
        <v/>
      </c>
      <c r="BG385" s="1070" t="str">
        <f t="shared" si="91"/>
        <v/>
      </c>
      <c r="BH385" s="1070" t="str">
        <f t="shared" si="92"/>
        <v/>
      </c>
      <c r="BI385" s="1070" t="str">
        <f t="shared" si="100"/>
        <v/>
      </c>
      <c r="BJ385" s="1070" t="str">
        <f t="shared" si="93"/>
        <v/>
      </c>
      <c r="BK385" s="1070" t="str">
        <f t="shared" si="101"/>
        <v/>
      </c>
      <c r="BL385" s="1070" t="str">
        <f t="shared" si="94"/>
        <v/>
      </c>
      <c r="BM385" s="1070" t="str">
        <f t="shared" si="95"/>
        <v/>
      </c>
      <c r="BN385" s="1071"/>
      <c r="BO385" s="1072" t="str">
        <f t="shared" si="96"/>
        <v/>
      </c>
      <c r="BP385" s="1073" t="s">
        <v>744</v>
      </c>
      <c r="BQ385" s="1074"/>
      <c r="CE385" s="9">
        <v>1</v>
      </c>
    </row>
    <row r="386" spans="10:83" ht="21" customHeight="1">
      <c r="J386" s="1838"/>
      <c r="K386" s="1151" t="str">
        <f>IF(UPPER(TRIM(K45))="X",K390,K384)</f>
        <v/>
      </c>
      <c r="L386" s="1143" t="str" cm="1">
        <f t="array" ref="L386">IF(ROW()=ROW(L383),K386,INDEX(M383:M396,ROW()-ROW(L383)))</f>
        <v/>
      </c>
      <c r="M386" s="1144" t="str">
        <f>IF(OR(L386="",K385="",K385&lt;=0,N386=""),"",TRIM(MID(L386,LEN(N386)+1+IF(MID(L386,LEN(N386)+1,1)=" ",1,0),99999)))</f>
        <v/>
      </c>
      <c r="N386" s="1143" t="str">
        <f>IF(OR(O386="",O386=0,O386="0"),"",IF(LEN(O386)&lt;=K385,O386,IF(LEN(SUBSTITUTE(P386," ",""))=K385+1,LEFT(O386,K385),LEFT(O386,FIND("§",SUBSTITUTE(P386," ","§",LEN(P386)-LEN(SUBSTITUTE(P386," ",""))))-1))))</f>
        <v/>
      </c>
      <c r="O386" s="1143" t="str">
        <f t="shared" si="102"/>
        <v/>
      </c>
      <c r="P386" s="1143" t="str">
        <f>IF(OR(O386="",O386=0,O386="0"),"",LEFT(O386,K385+1))</f>
        <v/>
      </c>
      <c r="Q386" s="1143"/>
      <c r="R386" s="1186"/>
      <c r="S386" s="1147" t="str">
        <f>IF(LEN(TRIM(T386))&gt;0,MAX(S46:S385)+1,"")</f>
        <v/>
      </c>
      <c r="T386" s="1148"/>
      <c r="U386" s="1186"/>
      <c r="V386" s="1186"/>
      <c r="X386" s="742"/>
      <c r="Y386" s="742"/>
      <c r="Z386" s="742"/>
      <c r="AA386" s="742"/>
      <c r="AB386" s="742"/>
      <c r="AC386" s="742"/>
      <c r="AD386" s="742"/>
      <c r="AE386" s="742"/>
      <c r="AF386" s="742"/>
      <c r="AG386" s="787"/>
      <c r="AH386" s="787"/>
      <c r="AI386" s="70"/>
      <c r="AJ386" s="96"/>
      <c r="AK386" s="61"/>
      <c r="AL386" s="61"/>
      <c r="AM386" s="61"/>
      <c r="AN386" s="61"/>
      <c r="AO386" s="61"/>
      <c r="AP386" s="61"/>
      <c r="AQ386" s="61"/>
      <c r="AR386" s="61"/>
      <c r="AS386" s="61"/>
      <c r="AT386" s="61"/>
      <c r="AU386" s="61"/>
      <c r="AV386" s="61"/>
      <c r="AW386" s="69"/>
      <c r="AX386" s="19"/>
      <c r="AY386" s="19"/>
      <c r="AZ386" s="1068">
        <v>358</v>
      </c>
      <c r="BA386" s="1069"/>
      <c r="BB386" s="1282" t="str">
        <f t="shared" si="90"/>
        <v/>
      </c>
      <c r="BC386" s="1283" t="str" cm="1">
        <f t="array" ref="BC386">IF(BJ386="","",IFERROR(_xlfn.TEXTJOIN(" • ",TRUE,_xlfn.UNIQUE(_xlfn._xlws.FILTER("⚠ "&amp;BQ29:BQ489,(BO29:BO489&lt;&gt;"")*ISNUMBER(SEARCH(" "&amp;BO29:BO489&amp;" "," "&amp;BJ386&amp;" "))))),""))</f>
        <v/>
      </c>
      <c r="BD386" s="1070" t="str">
        <f t="shared" si="97"/>
        <v/>
      </c>
      <c r="BE386" s="1070" t="str">
        <f t="shared" si="98"/>
        <v/>
      </c>
      <c r="BF386" s="1070" t="str">
        <f t="shared" si="99"/>
        <v/>
      </c>
      <c r="BG386" s="1070" t="str">
        <f t="shared" si="91"/>
        <v/>
      </c>
      <c r="BH386" s="1070" t="str">
        <f t="shared" si="92"/>
        <v/>
      </c>
      <c r="BI386" s="1070" t="str">
        <f t="shared" si="100"/>
        <v/>
      </c>
      <c r="BJ386" s="1070" t="str">
        <f t="shared" si="93"/>
        <v/>
      </c>
      <c r="BK386" s="1070" t="str">
        <f t="shared" si="101"/>
        <v/>
      </c>
      <c r="BL386" s="1070" t="str">
        <f t="shared" si="94"/>
        <v/>
      </c>
      <c r="BM386" s="1070" t="str">
        <f t="shared" si="95"/>
        <v/>
      </c>
      <c r="BN386" s="1071"/>
      <c r="BO386" s="1072" t="str">
        <f t="shared" si="96"/>
        <v/>
      </c>
      <c r="BP386" s="1073" t="s">
        <v>744</v>
      </c>
      <c r="BQ386" s="1074"/>
      <c r="CE386" s="9">
        <v>1</v>
      </c>
    </row>
    <row r="387" spans="10:83" ht="21" customHeight="1">
      <c r="J387" s="1838"/>
      <c r="K387" s="1155" t="str">
        <f>TRIM(SUBSTITUTE(SUBSTITUTE(SUBSTITUTE(SUBSTITUTE(SUBSTITUTE(SUBSTITUTE(SUBSTITUTE(SUBSTITUTE(SUBSTITUTE(SUBSTITUTE(K384,","," "),";"," "),":"," "),"!"," "),"?"," "),"…"," "),"»"," "),"«"," "),"/"," "),"."," "))</f>
        <v/>
      </c>
      <c r="L387" s="1143" t="str" cm="1">
        <f t="array" ref="L387">IF(ROW()=ROW(L383),K386,INDEX(M383:M396,ROW()-ROW(L383)))</f>
        <v/>
      </c>
      <c r="M387" s="1144" t="str">
        <f>IF(OR(L387="",K385="",K385&lt;=0,N387=""),"",TRIM(MID(L387,LEN(N387)+1+IF(MID(L387,LEN(N387)+1,1)=" ",1,0),99999)))</f>
        <v/>
      </c>
      <c r="N387" s="1143" t="str">
        <f>IF(OR(O387="",O387=0,O387="0"),"",IF(LEN(O387)&lt;=K385,O387,IF(LEN(SUBSTITUTE(P387," ",""))=K385+1,LEFT(O387,K385),LEFT(O387,FIND("§",SUBSTITUTE(P387," ","§",LEN(P387)-LEN(SUBSTITUTE(P387," ",""))))-1))))</f>
        <v/>
      </c>
      <c r="O387" s="1143" t="str">
        <f t="shared" si="102"/>
        <v/>
      </c>
      <c r="P387" s="1143" t="str">
        <f>IF(OR(O387="",O387=0,O387="0"),"",LEFT(O387,K385+1))</f>
        <v/>
      </c>
      <c r="Q387" s="1143"/>
      <c r="R387" s="1186"/>
      <c r="S387" s="1147" t="str">
        <f>IF(LEN(TRIM(T387))&gt;0,MAX(S46:S386)+1,"")</f>
        <v/>
      </c>
      <c r="T387" s="1148"/>
      <c r="U387" s="1186"/>
      <c r="V387" s="1186"/>
      <c r="X387" s="742"/>
      <c r="Y387" s="742"/>
      <c r="Z387" s="742"/>
      <c r="AA387" s="742"/>
      <c r="AB387" s="742"/>
      <c r="AC387" s="742"/>
      <c r="AD387" s="742"/>
      <c r="AE387" s="742"/>
      <c r="AF387" s="742"/>
      <c r="AG387" s="787"/>
      <c r="AH387" s="787"/>
      <c r="AI387" s="70"/>
      <c r="AJ387" s="96"/>
      <c r="AK387" s="61"/>
      <c r="AL387" s="61"/>
      <c r="AM387" s="61"/>
      <c r="AN387" s="61"/>
      <c r="AO387" s="61"/>
      <c r="AP387" s="61"/>
      <c r="AQ387" s="61"/>
      <c r="AR387" s="61"/>
      <c r="AS387" s="61"/>
      <c r="AT387" s="61"/>
      <c r="AU387" s="61"/>
      <c r="AV387" s="61"/>
      <c r="AW387" s="69"/>
      <c r="AX387" s="19"/>
      <c r="AY387" s="19"/>
      <c r="AZ387" s="1068">
        <v>359</v>
      </c>
      <c r="BA387" s="1069"/>
      <c r="BB387" s="1282" t="str">
        <f t="shared" si="90"/>
        <v/>
      </c>
      <c r="BC387" s="1283" t="str" cm="1">
        <f t="array" ref="BC387">IF(BJ387="","",IFERROR(_xlfn.TEXTJOIN(" • ",TRUE,_xlfn.UNIQUE(_xlfn._xlws.FILTER("⚠ "&amp;BQ29:BQ489,(BO29:BO489&lt;&gt;"")*ISNUMBER(SEARCH(" "&amp;BO29:BO489&amp;" "," "&amp;BJ387&amp;" "))))),""))</f>
        <v/>
      </c>
      <c r="BD387" s="1070" t="str">
        <f t="shared" si="97"/>
        <v/>
      </c>
      <c r="BE387" s="1070" t="str">
        <f t="shared" si="98"/>
        <v/>
      </c>
      <c r="BF387" s="1070" t="str">
        <f t="shared" si="99"/>
        <v/>
      </c>
      <c r="BG387" s="1070" t="str">
        <f t="shared" si="91"/>
        <v/>
      </c>
      <c r="BH387" s="1070" t="str">
        <f t="shared" si="92"/>
        <v/>
      </c>
      <c r="BI387" s="1070" t="str">
        <f t="shared" si="100"/>
        <v/>
      </c>
      <c r="BJ387" s="1070" t="str">
        <f t="shared" si="93"/>
        <v/>
      </c>
      <c r="BK387" s="1070" t="str">
        <f t="shared" si="101"/>
        <v/>
      </c>
      <c r="BL387" s="1070" t="str">
        <f t="shared" si="94"/>
        <v/>
      </c>
      <c r="BM387" s="1070" t="str">
        <f t="shared" si="95"/>
        <v/>
      </c>
      <c r="BN387" s="1071"/>
      <c r="BO387" s="1072" t="str">
        <f t="shared" si="96"/>
        <v/>
      </c>
      <c r="BP387" s="1073" t="s">
        <v>744</v>
      </c>
      <c r="BQ387" s="1074"/>
      <c r="CE387" s="9">
        <v>1</v>
      </c>
    </row>
    <row r="388" spans="10:83" ht="21" customHeight="1">
      <c r="J388" s="1838"/>
      <c r="K388" s="1143" t="str">
        <f>TRIM(SUBSTITUTE(SUBSTITUTE(SUBSTITUTE(SUBSTITUTE(SUBSTITUTE(SUBSTITUTE(SUBSTITUTE(SUBSTITUTE(K387,"("," "),")"," "),CHAR(34)," "),"-"," "),"_"," "),"&lt;"," "),"&gt;"," "),"="," "))</f>
        <v/>
      </c>
      <c r="L388" s="1143" t="str" cm="1">
        <f t="array" ref="L388">IF(ROW()=ROW(L383),K386,INDEX(M383:M396,ROW()-ROW(L383)))</f>
        <v/>
      </c>
      <c r="M388" s="1144" t="str">
        <f>IF(OR(L388="",K385="",K385&lt;=0,N388=""),"",TRIM(MID(L388,LEN(N388)+1+IF(MID(L388,LEN(N388)+1,1)=" ",1,0),99999)))</f>
        <v/>
      </c>
      <c r="N388" s="1143" t="str">
        <f>IF(OR(O388="",O388=0,O388="0"),"",IF(LEN(O388)&lt;=K385,O388,IF(LEN(SUBSTITUTE(P388," ",""))=K385+1,LEFT(O388,K385),LEFT(O388,FIND("§",SUBSTITUTE(P388," ","§",LEN(P388)-LEN(SUBSTITUTE(P388," ",""))))-1))))</f>
        <v/>
      </c>
      <c r="O388" s="1143" t="str">
        <f t="shared" si="102"/>
        <v/>
      </c>
      <c r="P388" s="1143" t="str">
        <f>IF(OR(O388="",O388=0,O388="0"),"",LEFT(O388,K385+1))</f>
        <v/>
      </c>
      <c r="Q388" s="1143"/>
      <c r="R388" s="1186"/>
      <c r="S388" s="1147" t="str">
        <f>IF(LEN(TRIM(T388))&gt;0,MAX(S46:S387)+1,"")</f>
        <v/>
      </c>
      <c r="T388" s="1148"/>
      <c r="U388" s="1186"/>
      <c r="V388" s="1186"/>
      <c r="X388" s="742"/>
      <c r="Y388" s="742"/>
      <c r="Z388" s="742"/>
      <c r="AA388" s="742"/>
      <c r="AB388" s="742"/>
      <c r="AC388" s="742"/>
      <c r="AD388" s="742"/>
      <c r="AE388" s="742"/>
      <c r="AF388" s="742"/>
      <c r="AG388" s="787"/>
      <c r="AH388" s="787"/>
      <c r="AI388" s="90" t="s">
        <v>118</v>
      </c>
      <c r="AJ388" s="91"/>
      <c r="AK388" s="91"/>
      <c r="AL388" s="91"/>
      <c r="AM388" s="91"/>
      <c r="AN388" s="91"/>
      <c r="AO388" s="91"/>
      <c r="AP388" s="91"/>
      <c r="AQ388" s="91"/>
      <c r="AR388" s="91"/>
      <c r="AS388" s="91"/>
      <c r="AT388" s="91"/>
      <c r="AU388" s="91"/>
      <c r="AV388" s="91"/>
      <c r="AW388" s="835" t="s">
        <v>118</v>
      </c>
      <c r="AX388" s="19"/>
      <c r="AY388" s="19"/>
      <c r="AZ388" s="1068">
        <v>360</v>
      </c>
      <c r="BA388" s="1069"/>
      <c r="BB388" s="1282" t="str">
        <f t="shared" si="90"/>
        <v/>
      </c>
      <c r="BC388" s="1283" t="str" cm="1">
        <f t="array" ref="BC388">IF(BJ388="","",IFERROR(_xlfn.TEXTJOIN(" • ",TRUE,_xlfn.UNIQUE(_xlfn._xlws.FILTER("⚠ "&amp;BQ29:BQ489,(BO29:BO489&lt;&gt;"")*ISNUMBER(SEARCH(" "&amp;BO29:BO489&amp;" "," "&amp;BJ388&amp;" "))))),""))</f>
        <v/>
      </c>
      <c r="BD388" s="1070" t="str">
        <f t="shared" si="97"/>
        <v/>
      </c>
      <c r="BE388" s="1070" t="str">
        <f t="shared" si="98"/>
        <v/>
      </c>
      <c r="BF388" s="1070" t="str">
        <f t="shared" si="99"/>
        <v/>
      </c>
      <c r="BG388" s="1070" t="str">
        <f t="shared" si="91"/>
        <v/>
      </c>
      <c r="BH388" s="1070" t="str">
        <f t="shared" si="92"/>
        <v/>
      </c>
      <c r="BI388" s="1070" t="str">
        <f t="shared" si="100"/>
        <v/>
      </c>
      <c r="BJ388" s="1070" t="str">
        <f t="shared" si="93"/>
        <v/>
      </c>
      <c r="BK388" s="1070" t="str">
        <f t="shared" si="101"/>
        <v/>
      </c>
      <c r="BL388" s="1070" t="str">
        <f t="shared" si="94"/>
        <v/>
      </c>
      <c r="BM388" s="1070" t="str">
        <f t="shared" si="95"/>
        <v/>
      </c>
      <c r="BN388" s="1071"/>
      <c r="BO388" s="1072" t="str">
        <f t="shared" si="96"/>
        <v/>
      </c>
      <c r="BP388" s="1073" t="s">
        <v>744</v>
      </c>
      <c r="BQ388" s="1074"/>
      <c r="CE388" s="9">
        <v>1</v>
      </c>
    </row>
    <row r="389" spans="10:83" ht="21" customHeight="1">
      <c r="J389" s="1838"/>
      <c r="K389" s="1151" t="str">
        <f>TRIM(SUBSTITUTE(SUBSTITUTE(SUBSTITUTE(SUBSTITUTE(K388,"►"," "),"▼"," "),"▲"," "),"◄"," "))</f>
        <v/>
      </c>
      <c r="L389" s="1143" t="str" cm="1">
        <f t="array" ref="L389">IF(ROW()=ROW(L383),K386,INDEX(M383:M396,ROW()-ROW(L383)))</f>
        <v/>
      </c>
      <c r="M389" s="1144" t="str">
        <f>IF(OR(L389="",K385="",K385&lt;=0,N389=""),"",TRIM(MID(L389,LEN(N389)+1+IF(MID(L389,LEN(N389)+1,1)=" ",1,0),99999)))</f>
        <v/>
      </c>
      <c r="N389" s="1143" t="str">
        <f>IF(OR(O389="",O389=0,O389="0"),"",IF(LEN(O389)&lt;=K385,O389,IF(LEN(SUBSTITUTE(P389," ",""))=K385+1,LEFT(O389,K385),LEFT(O389,FIND("§",SUBSTITUTE(P389," ","§",LEN(P389)-LEN(SUBSTITUTE(P389," ",""))))-1))))</f>
        <v/>
      </c>
      <c r="O389" s="1143" t="str">
        <f t="shared" si="102"/>
        <v/>
      </c>
      <c r="P389" s="1143" t="str">
        <f>IF(OR(O389="",O389=0,O389="0"),"",LEFT(O389,K385+1))</f>
        <v/>
      </c>
      <c r="Q389" s="1143"/>
      <c r="R389" s="1186"/>
      <c r="S389" s="1147" t="str">
        <f>IF(LEN(TRIM(T389))&gt;0,MAX(S46:S388)+1,"")</f>
        <v/>
      </c>
      <c r="T389" s="1148"/>
      <c r="U389" s="1186"/>
      <c r="V389" s="1186"/>
      <c r="X389" s="742"/>
      <c r="Y389" s="742"/>
      <c r="Z389" s="742"/>
      <c r="AA389" s="742"/>
      <c r="AB389" s="742"/>
      <c r="AC389" s="742"/>
      <c r="AD389" s="742"/>
      <c r="AE389" s="742"/>
      <c r="AF389" s="742"/>
      <c r="AG389" s="787"/>
      <c r="AH389" s="787"/>
      <c r="AI389" s="812" t="s">
        <v>593</v>
      </c>
      <c r="AJ389" s="96"/>
      <c r="AK389" s="61"/>
      <c r="AL389" s="61"/>
      <c r="AM389" s="61"/>
      <c r="AN389" s="61"/>
      <c r="AO389" s="61"/>
      <c r="AP389" s="114"/>
      <c r="AQ389" s="114"/>
      <c r="AR389" s="114"/>
      <c r="AS389" s="114"/>
      <c r="AT389" s="126"/>
      <c r="AU389" s="126"/>
      <c r="AV389" s="126"/>
      <c r="AW389" s="127" t="s">
        <v>245</v>
      </c>
      <c r="AX389" s="19"/>
      <c r="AY389" s="19"/>
      <c r="AZ389" s="1068">
        <v>361</v>
      </c>
      <c r="BA389" s="1069"/>
      <c r="BB389" s="1282" t="str">
        <f t="shared" si="90"/>
        <v/>
      </c>
      <c r="BC389" s="1283" t="str" cm="1">
        <f t="array" ref="BC389">IF(BJ389="","",IFERROR(_xlfn.TEXTJOIN(" • ",TRUE,_xlfn.UNIQUE(_xlfn._xlws.FILTER("⚠ "&amp;BQ29:BQ489,(BO29:BO489&lt;&gt;"")*ISNUMBER(SEARCH(" "&amp;BO29:BO489&amp;" "," "&amp;BJ389&amp;" "))))),""))</f>
        <v/>
      </c>
      <c r="BD389" s="1070" t="str">
        <f t="shared" si="97"/>
        <v/>
      </c>
      <c r="BE389" s="1070" t="str">
        <f t="shared" si="98"/>
        <v/>
      </c>
      <c r="BF389" s="1070" t="str">
        <f t="shared" si="99"/>
        <v/>
      </c>
      <c r="BG389" s="1070" t="str">
        <f t="shared" si="91"/>
        <v/>
      </c>
      <c r="BH389" s="1070" t="str">
        <f t="shared" si="92"/>
        <v/>
      </c>
      <c r="BI389" s="1070" t="str">
        <f t="shared" si="100"/>
        <v/>
      </c>
      <c r="BJ389" s="1070" t="str">
        <f t="shared" si="93"/>
        <v/>
      </c>
      <c r="BK389" s="1070" t="str">
        <f t="shared" si="101"/>
        <v/>
      </c>
      <c r="BL389" s="1070" t="str">
        <f t="shared" si="94"/>
        <v/>
      </c>
      <c r="BM389" s="1070" t="str">
        <f t="shared" si="95"/>
        <v/>
      </c>
      <c r="BN389" s="1071"/>
      <c r="BO389" s="1072" t="str">
        <f t="shared" si="96"/>
        <v/>
      </c>
      <c r="BP389" s="1073" t="s">
        <v>744</v>
      </c>
      <c r="BQ389" s="1074"/>
      <c r="CE389" s="9">
        <v>1</v>
      </c>
    </row>
    <row r="390" spans="10:83" ht="21" customHeight="1">
      <c r="J390" s="1838"/>
      <c r="K390" s="1151" t="str">
        <f>TRIM(SUBSTITUTE(SUBSTITUTE(K389,"“"," "),"”"," "))</f>
        <v/>
      </c>
      <c r="L390" s="1143" t="str" cm="1">
        <f t="array" ref="L390">IF(ROW()=ROW(L383),K386,INDEX(M383:M396,ROW()-ROW(L383)))</f>
        <v/>
      </c>
      <c r="M390" s="1144" t="str">
        <f>IF(OR(L390="",K385="",K385&lt;=0,N390=""),"",TRIM(MID(L390,LEN(N390)+1+IF(MID(L390,LEN(N390)+1,1)=" ",1,0),99999)))</f>
        <v/>
      </c>
      <c r="N390" s="1143" t="str">
        <f>IF(OR(O390="",O390=0,O390="0"),"",IF(LEN(O390)&lt;=K385,O390,IF(LEN(SUBSTITUTE(P390," ",""))=K385+1,LEFT(O390,K385),LEFT(O390,FIND("§",SUBSTITUTE(P390," ","§",LEN(P390)-LEN(SUBSTITUTE(P390," ",""))))-1))))</f>
        <v/>
      </c>
      <c r="O390" s="1143" t="str">
        <f t="shared" si="102"/>
        <v/>
      </c>
      <c r="P390" s="1143" t="str">
        <f>IF(OR(O390="",O390=0,O390="0"),"",LEFT(O390,K385+1))</f>
        <v/>
      </c>
      <c r="Q390" s="1143"/>
      <c r="R390" s="1186"/>
      <c r="S390" s="1147" t="str">
        <f>IF(LEN(TRIM(T390))&gt;0,MAX(S46:S389)+1,"")</f>
        <v/>
      </c>
      <c r="T390" s="1148"/>
      <c r="U390" s="1186"/>
      <c r="V390" s="1186"/>
      <c r="X390" s="742"/>
      <c r="Y390" s="742"/>
      <c r="Z390" s="742"/>
      <c r="AA390" s="742"/>
      <c r="AB390" s="742"/>
      <c r="AC390" s="742"/>
      <c r="AD390" s="742"/>
      <c r="AE390" s="742"/>
      <c r="AF390" s="742"/>
      <c r="AG390" s="787"/>
      <c r="AH390" s="787"/>
      <c r="AI390" s="179">
        <v>0</v>
      </c>
      <c r="AJ390" s="96"/>
      <c r="AK390" s="61"/>
      <c r="AL390" s="61"/>
      <c r="AM390" s="61"/>
      <c r="AN390" s="61"/>
      <c r="AO390" s="61"/>
      <c r="AP390" s="61"/>
      <c r="AQ390" s="877"/>
      <c r="AR390" s="251" t="s">
        <v>246</v>
      </c>
      <c r="AS390" s="252">
        <v>175</v>
      </c>
      <c r="AT390" s="253" t="s">
        <v>247</v>
      </c>
      <c r="AU390" s="130"/>
      <c r="AV390" s="124"/>
      <c r="AW390" s="125"/>
      <c r="AX390" s="19"/>
      <c r="AY390" s="19"/>
      <c r="AZ390" s="1068">
        <v>362</v>
      </c>
      <c r="BA390" s="1069"/>
      <c r="BB390" s="1282" t="str">
        <f t="shared" si="90"/>
        <v/>
      </c>
      <c r="BC390" s="1283" t="str" cm="1">
        <f t="array" ref="BC390">IF(BJ390="","",IFERROR(_xlfn.TEXTJOIN(" • ",TRUE,_xlfn.UNIQUE(_xlfn._xlws.FILTER("⚠ "&amp;BQ29:BQ489,(BO29:BO489&lt;&gt;"")*ISNUMBER(SEARCH(" "&amp;BO29:BO489&amp;" "," "&amp;BJ390&amp;" "))))),""))</f>
        <v/>
      </c>
      <c r="BD390" s="1070" t="str">
        <f t="shared" si="97"/>
        <v/>
      </c>
      <c r="BE390" s="1070" t="str">
        <f t="shared" si="98"/>
        <v/>
      </c>
      <c r="BF390" s="1070" t="str">
        <f t="shared" si="99"/>
        <v/>
      </c>
      <c r="BG390" s="1070" t="str">
        <f t="shared" si="91"/>
        <v/>
      </c>
      <c r="BH390" s="1070" t="str">
        <f t="shared" si="92"/>
        <v/>
      </c>
      <c r="BI390" s="1070" t="str">
        <f t="shared" si="100"/>
        <v/>
      </c>
      <c r="BJ390" s="1070" t="str">
        <f t="shared" si="93"/>
        <v/>
      </c>
      <c r="BK390" s="1070" t="str">
        <f t="shared" si="101"/>
        <v/>
      </c>
      <c r="BL390" s="1070" t="str">
        <f t="shared" si="94"/>
        <v/>
      </c>
      <c r="BM390" s="1070" t="str">
        <f t="shared" si="95"/>
        <v/>
      </c>
      <c r="BN390" s="1071"/>
      <c r="BO390" s="1072" t="str">
        <f t="shared" si="96"/>
        <v/>
      </c>
      <c r="BP390" s="1073" t="s">
        <v>744</v>
      </c>
      <c r="BQ390" s="1074"/>
      <c r="CE390" s="9">
        <v>1</v>
      </c>
    </row>
    <row r="391" spans="10:83" ht="21" customHeight="1">
      <c r="J391" s="1838"/>
      <c r="K391" s="1151"/>
      <c r="L391" s="1143" t="str" cm="1">
        <f t="array" ref="L391">IF(ROW()=ROW(L383),K386,INDEX(M383:M396,ROW()-ROW(L383)))</f>
        <v/>
      </c>
      <c r="M391" s="1144" t="str">
        <f>IF(OR(L391="",K385="",K385&lt;=0,N391=""),"",TRIM(MID(L391,LEN(N391)+1+IF(MID(L391,LEN(N391)+1,1)=" ",1,0),99999)))</f>
        <v/>
      </c>
      <c r="N391" s="1143" t="str">
        <f>IF(OR(O391="",O391=0,O391="0"),"",IF(LEN(O391)&lt;=K385,O391,IF(LEN(SUBSTITUTE(P391," ",""))=K385+1,LEFT(O391,K385),LEFT(O391,FIND("§",SUBSTITUTE(P391," ","§",LEN(P391)-LEN(SUBSTITUTE(P391," ",""))))-1))))</f>
        <v/>
      </c>
      <c r="O391" s="1143" t="str">
        <f t="shared" si="102"/>
        <v/>
      </c>
      <c r="P391" s="1143" t="str">
        <f>IF(OR(O391="",O391=0,O391="0"),"",LEFT(O391,K385+1))</f>
        <v/>
      </c>
      <c r="Q391" s="1143"/>
      <c r="R391" s="1186"/>
      <c r="S391" s="1147" t="str">
        <f>IF(LEN(TRIM(T391))&gt;0,MAX(S46:S390)+1,"")</f>
        <v/>
      </c>
      <c r="T391" s="1148"/>
      <c r="U391" s="1186"/>
      <c r="V391" s="1186"/>
      <c r="X391" s="742"/>
      <c r="Y391" s="742"/>
      <c r="Z391" s="742"/>
      <c r="AA391" s="742"/>
      <c r="AB391" s="742"/>
      <c r="AC391" s="742"/>
      <c r="AD391" s="742"/>
      <c r="AE391" s="742"/>
      <c r="AF391" s="742"/>
      <c r="AG391" s="787"/>
      <c r="AH391" s="787"/>
      <c r="AI391" s="181"/>
      <c r="AJ391" s="96"/>
      <c r="AK391" s="61"/>
      <c r="AL391" s="61"/>
      <c r="AM391" s="61"/>
      <c r="AN391" s="61"/>
      <c r="AO391" s="61"/>
      <c r="AP391" s="61"/>
      <c r="AQ391" s="75"/>
      <c r="AR391" s="254" t="s">
        <v>248</v>
      </c>
      <c r="AS391" s="255" t="s">
        <v>249</v>
      </c>
      <c r="AT391" s="256" t="s">
        <v>250</v>
      </c>
      <c r="AU391" s="130" t="s">
        <v>637</v>
      </c>
      <c r="AV391" s="357" t="s">
        <v>89</v>
      </c>
      <c r="AW391" s="879" t="s">
        <v>267</v>
      </c>
      <c r="AX391" s="19"/>
      <c r="AY391" s="19"/>
      <c r="AZ391" s="1068">
        <v>363</v>
      </c>
      <c r="BA391" s="1069"/>
      <c r="BB391" s="1282" t="str">
        <f t="shared" si="90"/>
        <v/>
      </c>
      <c r="BC391" s="1283" t="str" cm="1">
        <f t="array" ref="BC391">IF(BJ391="","",IFERROR(_xlfn.TEXTJOIN(" • ",TRUE,_xlfn.UNIQUE(_xlfn._xlws.FILTER("⚠ "&amp;BQ29:BQ489,(BO29:BO489&lt;&gt;"")*ISNUMBER(SEARCH(" "&amp;BO29:BO489&amp;" "," "&amp;BJ391&amp;" "))))),""))</f>
        <v/>
      </c>
      <c r="BD391" s="1070" t="str">
        <f t="shared" si="97"/>
        <v/>
      </c>
      <c r="BE391" s="1070" t="str">
        <f t="shared" si="98"/>
        <v/>
      </c>
      <c r="BF391" s="1070" t="str">
        <f t="shared" si="99"/>
        <v/>
      </c>
      <c r="BG391" s="1070" t="str">
        <f t="shared" si="91"/>
        <v/>
      </c>
      <c r="BH391" s="1070" t="str">
        <f t="shared" si="92"/>
        <v/>
      </c>
      <c r="BI391" s="1070" t="str">
        <f t="shared" si="100"/>
        <v/>
      </c>
      <c r="BJ391" s="1070" t="str">
        <f t="shared" si="93"/>
        <v/>
      </c>
      <c r="BK391" s="1070" t="str">
        <f t="shared" si="101"/>
        <v/>
      </c>
      <c r="BL391" s="1070" t="str">
        <f t="shared" si="94"/>
        <v/>
      </c>
      <c r="BM391" s="1070" t="str">
        <f t="shared" si="95"/>
        <v/>
      </c>
      <c r="BN391" s="1071"/>
      <c r="BO391" s="1072" t="str">
        <f t="shared" si="96"/>
        <v/>
      </c>
      <c r="BP391" s="1073" t="s">
        <v>744</v>
      </c>
      <c r="BQ391" s="1074"/>
      <c r="CE391" s="9">
        <v>1</v>
      </c>
    </row>
    <row r="392" spans="10:83" ht="21" customHeight="1">
      <c r="J392" s="1838"/>
      <c r="K392" s="1151"/>
      <c r="L392" s="1143" t="str" cm="1">
        <f t="array" ref="L392">IF(ROW()=ROW(L383),K386,INDEX(M383:M396,ROW()-ROW(L383)))</f>
        <v/>
      </c>
      <c r="M392" s="1144" t="str">
        <f>IF(OR(L392="",K385="",K385&lt;=0,N392=""),"",TRIM(MID(L392,LEN(N392)+1+IF(MID(L392,LEN(N392)+1,1)=" ",1,0),99999)))</f>
        <v/>
      </c>
      <c r="N392" s="1143" t="str">
        <f>IF(OR(O392="",O392=0,O392="0"),"",IF(LEN(O392)&lt;=K385,O392,IF(LEN(SUBSTITUTE(P392," ",""))=K385+1,LEFT(O392,K385),LEFT(O392,FIND("§",SUBSTITUTE(P392," ","§",LEN(P392)-LEN(SUBSTITUTE(P392," ",""))))-1))))</f>
        <v/>
      </c>
      <c r="O392" s="1143" t="str">
        <f t="shared" si="102"/>
        <v/>
      </c>
      <c r="P392" s="1143" t="str">
        <f>IF(OR(O392="",O392=0,O392="0"),"",LEFT(O392,K385+1))</f>
        <v/>
      </c>
      <c r="Q392" s="1143"/>
      <c r="R392" s="1186"/>
      <c r="S392" s="1147" t="str">
        <f>IF(LEN(TRIM(T392))&gt;0,MAX(S46:S391)+1,"")</f>
        <v/>
      </c>
      <c r="T392" s="1148"/>
      <c r="U392" s="1186"/>
      <c r="V392" s="1186"/>
      <c r="X392" s="742"/>
      <c r="Y392" s="742"/>
      <c r="Z392" s="742"/>
      <c r="AA392" s="742"/>
      <c r="AB392" s="742"/>
      <c r="AC392" s="742"/>
      <c r="AD392" s="742"/>
      <c r="AE392" s="742"/>
      <c r="AF392" s="742"/>
      <c r="AG392" s="787"/>
      <c r="AH392" s="787"/>
      <c r="AI392" s="181"/>
      <c r="AJ392" s="96"/>
      <c r="AK392" s="61"/>
      <c r="AL392" s="61"/>
      <c r="AM392" s="61"/>
      <c r="AN392" s="61"/>
      <c r="AO392" s="61"/>
      <c r="AP392" s="61"/>
      <c r="AQ392" s="878" t="s">
        <v>251</v>
      </c>
      <c r="AR392" s="257">
        <v>12</v>
      </c>
      <c r="AS392" s="258">
        <v>1.5</v>
      </c>
      <c r="AT392" s="259" t="s">
        <v>638</v>
      </c>
      <c r="AU392" s="874" t="str">
        <f t="shared" ref="AU392:AU400" si="103">IF(OR(AR392="",AV392=0),"",INT(AV392/AR392) &amp;""&amp; " de " &amp; AR392 &amp;" "&amp;AT392&amp;  IF(MOD(AV392,AR392)&gt;0," + 1 " &amp; "de " &amp; TEXT(MOD(AV392,AR392)&amp;" "&amp;AT392,"0.00"),""))</f>
        <v>21 de 12 cuisse(s) + 1 de 10.5 cuisse(s)</v>
      </c>
      <c r="AV392" s="876">
        <f>AS392*AS390</f>
        <v>262.5</v>
      </c>
      <c r="AW392" s="875" t="s">
        <v>252</v>
      </c>
      <c r="AX392" s="19"/>
      <c r="AY392" s="19"/>
      <c r="AZ392" s="1068">
        <v>364</v>
      </c>
      <c r="BA392" s="1069"/>
      <c r="BB392" s="1282" t="str">
        <f t="shared" si="90"/>
        <v/>
      </c>
      <c r="BC392" s="1283" t="str" cm="1">
        <f t="array" ref="BC392">IF(BJ392="","",IFERROR(_xlfn.TEXTJOIN(" • ",TRUE,_xlfn.UNIQUE(_xlfn._xlws.FILTER("⚠ "&amp;BQ29:BQ489,(BO29:BO489&lt;&gt;"")*ISNUMBER(SEARCH(" "&amp;BO29:BO489&amp;" "," "&amp;BJ392&amp;" "))))),""))</f>
        <v/>
      </c>
      <c r="BD392" s="1070" t="str">
        <f t="shared" si="97"/>
        <v/>
      </c>
      <c r="BE392" s="1070" t="str">
        <f t="shared" si="98"/>
        <v/>
      </c>
      <c r="BF392" s="1070" t="str">
        <f t="shared" si="99"/>
        <v/>
      </c>
      <c r="BG392" s="1070" t="str">
        <f t="shared" si="91"/>
        <v/>
      </c>
      <c r="BH392" s="1070" t="str">
        <f t="shared" si="92"/>
        <v/>
      </c>
      <c r="BI392" s="1070" t="str">
        <f t="shared" si="100"/>
        <v/>
      </c>
      <c r="BJ392" s="1070" t="str">
        <f t="shared" si="93"/>
        <v/>
      </c>
      <c r="BK392" s="1070" t="str">
        <f t="shared" si="101"/>
        <v/>
      </c>
      <c r="BL392" s="1070" t="str">
        <f t="shared" si="94"/>
        <v/>
      </c>
      <c r="BM392" s="1070" t="str">
        <f t="shared" si="95"/>
        <v/>
      </c>
      <c r="BN392" s="1071"/>
      <c r="BO392" s="1072" t="str">
        <f t="shared" si="96"/>
        <v/>
      </c>
      <c r="BP392" s="1073" t="s">
        <v>744</v>
      </c>
      <c r="BQ392" s="1074"/>
      <c r="CE392" s="9">
        <v>1</v>
      </c>
    </row>
    <row r="393" spans="10:83" ht="21" customHeight="1">
      <c r="J393" s="1838"/>
      <c r="K393" s="1151"/>
      <c r="L393" s="1143" t="str" cm="1">
        <f t="array" ref="L393">IF(ROW()=ROW(L383),K386,INDEX(M383:M396,ROW()-ROW(L383)))</f>
        <v/>
      </c>
      <c r="M393" s="1144" t="str">
        <f>IF(OR(L393="",K385="",K385&lt;=0,N393=""),"",TRIM(MID(L393,LEN(N393)+1+IF(MID(L393,LEN(N393)+1,1)=" ",1,0),99999)))</f>
        <v/>
      </c>
      <c r="N393" s="1143" t="str">
        <f>IF(OR(O393="",O393=0,O393="0"),"",IF(LEN(O393)&lt;=K385,O393,IF(LEN(SUBSTITUTE(P393," ",""))=K385+1,LEFT(O393,K385),LEFT(O393,FIND("§",SUBSTITUTE(P393," ","§",LEN(P393)-LEN(SUBSTITUTE(P393," ",""))))-1))))</f>
        <v/>
      </c>
      <c r="O393" s="1143" t="str">
        <f t="shared" si="102"/>
        <v/>
      </c>
      <c r="P393" s="1143" t="str">
        <f>IF(OR(O393="",O393=0,O393="0"),"",LEFT(O393,K385+1))</f>
        <v/>
      </c>
      <c r="Q393" s="1143"/>
      <c r="R393" s="1186"/>
      <c r="S393" s="1147" t="str">
        <f>IF(LEN(TRIM(T393))&gt;0,MAX(S46:S392)+1,"")</f>
        <v/>
      </c>
      <c r="T393" s="1148"/>
      <c r="U393" s="1186"/>
      <c r="V393" s="1186"/>
      <c r="X393" s="742"/>
      <c r="Y393" s="742"/>
      <c r="Z393" s="742"/>
      <c r="AA393" s="742"/>
      <c r="AB393" s="742"/>
      <c r="AC393" s="742"/>
      <c r="AD393" s="742"/>
      <c r="AE393" s="742"/>
      <c r="AF393" s="742"/>
      <c r="AG393" s="787"/>
      <c r="AH393" s="787"/>
      <c r="AI393" s="181"/>
      <c r="AJ393" s="96"/>
      <c r="AK393" s="61"/>
      <c r="AL393" s="61"/>
      <c r="AM393" s="61"/>
      <c r="AN393" s="61"/>
      <c r="AO393" s="61"/>
      <c r="AP393" s="61"/>
      <c r="AQ393" s="878" t="s">
        <v>253</v>
      </c>
      <c r="AR393" s="257">
        <v>24</v>
      </c>
      <c r="AS393" s="258">
        <v>1</v>
      </c>
      <c r="AT393" s="259" t="s">
        <v>638</v>
      </c>
      <c r="AU393" s="874" t="str">
        <f t="shared" si="103"/>
        <v>7 de 24 cuisse(s) + 1 de 7 cuisse(s)</v>
      </c>
      <c r="AV393" s="876">
        <f>AS393*AS390</f>
        <v>175</v>
      </c>
      <c r="AW393" s="875" t="s">
        <v>254</v>
      </c>
      <c r="AX393" s="19"/>
      <c r="AY393" s="19"/>
      <c r="AZ393" s="1068">
        <v>365</v>
      </c>
      <c r="BA393" s="1069"/>
      <c r="BB393" s="1282" t="str">
        <f t="shared" si="90"/>
        <v/>
      </c>
      <c r="BC393" s="1283" t="str" cm="1">
        <f t="array" ref="BC393">IF(BJ393="","",IFERROR(_xlfn.TEXTJOIN(" • ",TRUE,_xlfn.UNIQUE(_xlfn._xlws.FILTER("⚠ "&amp;BQ29:BQ489,(BO29:BO489&lt;&gt;"")*ISNUMBER(SEARCH(" "&amp;BO29:BO489&amp;" "," "&amp;BJ393&amp;" "))))),""))</f>
        <v/>
      </c>
      <c r="BD393" s="1070" t="str">
        <f t="shared" si="97"/>
        <v/>
      </c>
      <c r="BE393" s="1070" t="str">
        <f t="shared" si="98"/>
        <v/>
      </c>
      <c r="BF393" s="1070" t="str">
        <f t="shared" si="99"/>
        <v/>
      </c>
      <c r="BG393" s="1070" t="str">
        <f t="shared" si="91"/>
        <v/>
      </c>
      <c r="BH393" s="1070" t="str">
        <f t="shared" si="92"/>
        <v/>
      </c>
      <c r="BI393" s="1070" t="str">
        <f t="shared" si="100"/>
        <v/>
      </c>
      <c r="BJ393" s="1070" t="str">
        <f t="shared" si="93"/>
        <v/>
      </c>
      <c r="BK393" s="1070" t="str">
        <f t="shared" si="101"/>
        <v/>
      </c>
      <c r="BL393" s="1070" t="str">
        <f t="shared" si="94"/>
        <v/>
      </c>
      <c r="BM393" s="1070" t="str">
        <f t="shared" si="95"/>
        <v/>
      </c>
      <c r="BN393" s="1071"/>
      <c r="BO393" s="1072" t="str">
        <f t="shared" si="96"/>
        <v/>
      </c>
      <c r="BP393" s="1073" t="s">
        <v>744</v>
      </c>
      <c r="BQ393" s="1074"/>
      <c r="CE393" s="9">
        <v>1</v>
      </c>
    </row>
    <row r="394" spans="10:83" ht="21" customHeight="1">
      <c r="J394" s="1838"/>
      <c r="K394" s="1151"/>
      <c r="L394" s="1143" t="str" cm="1">
        <f t="array" ref="L394">IF(ROW()=ROW(L383),K386,INDEX(M383:M396,ROW()-ROW(L383)))</f>
        <v/>
      </c>
      <c r="M394" s="1144" t="str">
        <f>IF(OR(L394="",K385="",K385&lt;=0,N394=""),"",TRIM(MID(L394,LEN(N394)+1+IF(MID(L394,LEN(N394)+1,1)=" ",1,0),99999)))</f>
        <v/>
      </c>
      <c r="N394" s="1143" t="str">
        <f>IF(OR(O394="",O394=0,O394="0"),"",IF(LEN(O394)&lt;=K385,O394,IF(LEN(SUBSTITUTE(P394," ",""))=K385+1,LEFT(O394,K385),LEFT(O394,FIND("§",SUBSTITUTE(P394," ","§",LEN(P394)-LEN(SUBSTITUTE(P394," ",""))))-1))))</f>
        <v/>
      </c>
      <c r="O394" s="1143" t="str">
        <f t="shared" si="102"/>
        <v/>
      </c>
      <c r="P394" s="1143" t="str">
        <f>IF(OR(O394="",O394=0,O394="0"),"",LEFT(O394,K385+1))</f>
        <v/>
      </c>
      <c r="Q394" s="1143"/>
      <c r="R394" s="1186"/>
      <c r="S394" s="1147" t="str">
        <f>IF(LEN(TRIM(T394))&gt;0,MAX(S46:S393)+1,"")</f>
        <v/>
      </c>
      <c r="T394" s="1148"/>
      <c r="U394" s="1186"/>
      <c r="V394" s="1186"/>
      <c r="X394" s="742"/>
      <c r="Y394" s="742"/>
      <c r="Z394" s="742"/>
      <c r="AA394" s="742"/>
      <c r="AB394" s="742"/>
      <c r="AC394" s="742"/>
      <c r="AD394" s="742"/>
      <c r="AE394" s="742"/>
      <c r="AF394" s="742"/>
      <c r="AG394" s="787"/>
      <c r="AH394" s="787"/>
      <c r="AI394" s="181"/>
      <c r="AJ394" s="96"/>
      <c r="AK394" s="61"/>
      <c r="AL394" s="61"/>
      <c r="AM394" s="61"/>
      <c r="AN394" s="61"/>
      <c r="AO394" s="61"/>
      <c r="AP394" s="61"/>
      <c r="AQ394" s="878" t="s">
        <v>255</v>
      </c>
      <c r="AR394" s="257">
        <v>25</v>
      </c>
      <c r="AS394" s="258">
        <v>1</v>
      </c>
      <c r="AT394" s="259" t="s">
        <v>639</v>
      </c>
      <c r="AU394" s="874" t="str">
        <f t="shared" si="103"/>
        <v>7 de 25 escalope(s)</v>
      </c>
      <c r="AV394" s="876">
        <f>AS394*AS390</f>
        <v>175</v>
      </c>
      <c r="AW394" s="875" t="s">
        <v>256</v>
      </c>
      <c r="AX394" s="19"/>
      <c r="AY394" s="19"/>
      <c r="AZ394" s="1068">
        <v>366</v>
      </c>
      <c r="BA394" s="1069"/>
      <c r="BB394" s="1282" t="str">
        <f t="shared" si="90"/>
        <v/>
      </c>
      <c r="BC394" s="1283" t="str" cm="1">
        <f t="array" ref="BC394">IF(BJ394="","",IFERROR(_xlfn.TEXTJOIN(" • ",TRUE,_xlfn.UNIQUE(_xlfn._xlws.FILTER("⚠ "&amp;BQ29:BQ489,(BO29:BO489&lt;&gt;"")*ISNUMBER(SEARCH(" "&amp;BO29:BO489&amp;" "," "&amp;BJ394&amp;" "))))),""))</f>
        <v/>
      </c>
      <c r="BD394" s="1070" t="str">
        <f t="shared" si="97"/>
        <v/>
      </c>
      <c r="BE394" s="1070" t="str">
        <f t="shared" si="98"/>
        <v/>
      </c>
      <c r="BF394" s="1070" t="str">
        <f t="shared" si="99"/>
        <v/>
      </c>
      <c r="BG394" s="1070" t="str">
        <f t="shared" si="91"/>
        <v/>
      </c>
      <c r="BH394" s="1070" t="str">
        <f t="shared" si="92"/>
        <v/>
      </c>
      <c r="BI394" s="1070" t="str">
        <f t="shared" si="100"/>
        <v/>
      </c>
      <c r="BJ394" s="1070" t="str">
        <f t="shared" si="93"/>
        <v/>
      </c>
      <c r="BK394" s="1070" t="str">
        <f t="shared" si="101"/>
        <v/>
      </c>
      <c r="BL394" s="1070" t="str">
        <f t="shared" si="94"/>
        <v/>
      </c>
      <c r="BM394" s="1070" t="str">
        <f t="shared" si="95"/>
        <v/>
      </c>
      <c r="BN394" s="1071"/>
      <c r="BO394" s="1072" t="str">
        <f t="shared" si="96"/>
        <v/>
      </c>
      <c r="BP394" s="1073" t="s">
        <v>744</v>
      </c>
      <c r="BQ394" s="1074"/>
      <c r="CE394" s="9">
        <v>1</v>
      </c>
    </row>
    <row r="395" spans="10:83" ht="21" customHeight="1">
      <c r="J395" s="1838"/>
      <c r="K395" s="1151"/>
      <c r="L395" s="1143" t="str" cm="1">
        <f t="array" ref="L395">IF(ROW()=ROW(L383),K386,INDEX(M383:M396,ROW()-ROW(L383)))</f>
        <v/>
      </c>
      <c r="M395" s="1144" t="str">
        <f>IF(OR(L395="",K385="",K385&lt;=0,N395=""),"",TRIM(MID(L395,LEN(N395)+1+IF(MID(L395,LEN(N395)+1,1)=" ",1,0),99999)))</f>
        <v/>
      </c>
      <c r="N395" s="1143" t="str">
        <f>IF(OR(O395="",O395=0,O395="0"),"",IF(LEN(O395)&lt;=K385,O395,IF(LEN(SUBSTITUTE(P395," ",""))=K385+1,LEFT(O395,K385),LEFT(O395,FIND("§",SUBSTITUTE(P395," ","§",LEN(P395)-LEN(SUBSTITUTE(P395," ",""))))-1))))</f>
        <v/>
      </c>
      <c r="O395" s="1143" t="str">
        <f t="shared" si="102"/>
        <v/>
      </c>
      <c r="P395" s="1143" t="str">
        <f>IF(OR(O395="",O395=0,O395="0"),"",LEFT(O395,K385+1))</f>
        <v/>
      </c>
      <c r="Q395" s="1143"/>
      <c r="R395" s="1186"/>
      <c r="S395" s="1147" t="str">
        <f>IF(LEN(TRIM(T395))&gt;0,MAX(S46:S394)+1,"")</f>
        <v/>
      </c>
      <c r="T395" s="1148"/>
      <c r="U395" s="1186"/>
      <c r="V395" s="1186"/>
      <c r="X395" s="742"/>
      <c r="Y395" s="742"/>
      <c r="Z395" s="742"/>
      <c r="AA395" s="742"/>
      <c r="AB395" s="742"/>
      <c r="AC395" s="742"/>
      <c r="AD395" s="742"/>
      <c r="AE395" s="742"/>
      <c r="AF395" s="742"/>
      <c r="AG395" s="787"/>
      <c r="AH395" s="787"/>
      <c r="AI395" s="181"/>
      <c r="AJ395" s="96"/>
      <c r="AK395" s="61"/>
      <c r="AL395" s="61"/>
      <c r="AM395" s="61"/>
      <c r="AN395" s="61"/>
      <c r="AO395" s="61"/>
      <c r="AP395" s="61"/>
      <c r="AQ395" s="878" t="s">
        <v>257</v>
      </c>
      <c r="AR395" s="257">
        <v>60</v>
      </c>
      <c r="AS395" s="258">
        <v>1</v>
      </c>
      <c r="AT395" s="259" t="s">
        <v>640</v>
      </c>
      <c r="AU395" s="874" t="str">
        <f t="shared" si="103"/>
        <v>2 de 60 tranche(s) + 1 de 55 tranche(s)</v>
      </c>
      <c r="AV395" s="876">
        <f>AS395*AS390</f>
        <v>175</v>
      </c>
      <c r="AW395" s="875" t="s">
        <v>258</v>
      </c>
      <c r="AX395" s="19"/>
      <c r="AY395" s="19"/>
      <c r="AZ395" s="1068">
        <v>367</v>
      </c>
      <c r="BA395" s="1069"/>
      <c r="BB395" s="1282" t="str">
        <f t="shared" si="90"/>
        <v/>
      </c>
      <c r="BC395" s="1283" t="str" cm="1">
        <f t="array" ref="BC395">IF(BJ395="","",IFERROR(_xlfn.TEXTJOIN(" • ",TRUE,_xlfn.UNIQUE(_xlfn._xlws.FILTER("⚠ "&amp;BQ29:BQ489,(BO29:BO489&lt;&gt;"")*ISNUMBER(SEARCH(" "&amp;BO29:BO489&amp;" "," "&amp;BJ395&amp;" "))))),""))</f>
        <v/>
      </c>
      <c r="BD395" s="1070" t="str">
        <f t="shared" si="97"/>
        <v/>
      </c>
      <c r="BE395" s="1070" t="str">
        <f t="shared" si="98"/>
        <v/>
      </c>
      <c r="BF395" s="1070" t="str">
        <f t="shared" si="99"/>
        <v/>
      </c>
      <c r="BG395" s="1070" t="str">
        <f t="shared" si="91"/>
        <v/>
      </c>
      <c r="BH395" s="1070" t="str">
        <f t="shared" si="92"/>
        <v/>
      </c>
      <c r="BI395" s="1070" t="str">
        <f t="shared" si="100"/>
        <v/>
      </c>
      <c r="BJ395" s="1070" t="str">
        <f t="shared" si="93"/>
        <v/>
      </c>
      <c r="BK395" s="1070" t="str">
        <f t="shared" si="101"/>
        <v/>
      </c>
      <c r="BL395" s="1070" t="str">
        <f t="shared" si="94"/>
        <v/>
      </c>
      <c r="BM395" s="1070" t="str">
        <f t="shared" si="95"/>
        <v/>
      </c>
      <c r="BN395" s="1071"/>
      <c r="BO395" s="1072" t="str">
        <f t="shared" si="96"/>
        <v/>
      </c>
      <c r="BP395" s="1073" t="s">
        <v>744</v>
      </c>
      <c r="BQ395" s="1074"/>
      <c r="CE395" s="9">
        <v>1</v>
      </c>
    </row>
    <row r="396" spans="10:83" ht="21" customHeight="1">
      <c r="J396" s="1838"/>
      <c r="K396" s="1151"/>
      <c r="L396" s="1143" t="str" cm="1">
        <f t="array" ref="L396">IF(ROW()=ROW(L383),K386,INDEX(M383:M396,ROW()-ROW(L383)))</f>
        <v/>
      </c>
      <c r="M396" s="1144" t="str">
        <f>IF(OR(L396="",K385="",K385&lt;=0,N396=""),"",TRIM(MID(L396,LEN(N396)+1+IF(MID(L396,LEN(N396)+1,1)=" ",1,0),99999)))</f>
        <v/>
      </c>
      <c r="N396" s="1143" t="str">
        <f>IF(OR(O396="",O396=0,O396="0"),"",IF(LEN(O396)&lt;=K385,O396,IF(LEN(SUBSTITUTE(P396," ",""))=K385+1,LEFT(O396,K385),LEFT(O396,FIND("§",SUBSTITUTE(P396," ","§",LEN(P396)-LEN(SUBSTITUTE(P396," ",""))))-1))))</f>
        <v/>
      </c>
      <c r="O396" s="1143" t="str">
        <f t="shared" si="102"/>
        <v/>
      </c>
      <c r="P396" s="1143" t="str">
        <f>IF(OR(O396="",O396=0,O396="0"),"",LEFT(O396,K385+1))</f>
        <v/>
      </c>
      <c r="Q396" s="1143"/>
      <c r="R396" s="1186"/>
      <c r="S396" s="1147" t="str">
        <f>IF(LEN(TRIM(T396))&gt;0,MAX(S46:S395)+1,"")</f>
        <v/>
      </c>
      <c r="T396" s="1148"/>
      <c r="U396" s="1186"/>
      <c r="V396" s="1186"/>
      <c r="X396" s="742"/>
      <c r="Y396" s="742"/>
      <c r="Z396" s="742"/>
      <c r="AA396" s="742"/>
      <c r="AB396" s="742"/>
      <c r="AC396" s="742"/>
      <c r="AD396" s="742"/>
      <c r="AE396" s="742"/>
      <c r="AF396" s="742"/>
      <c r="AG396" s="787"/>
      <c r="AH396" s="787"/>
      <c r="AI396" s="181"/>
      <c r="AJ396" s="96"/>
      <c r="AK396" s="61"/>
      <c r="AL396" s="61"/>
      <c r="AM396" s="61"/>
      <c r="AN396" s="61"/>
      <c r="AO396" s="61"/>
      <c r="AP396" s="61"/>
      <c r="AQ396" s="878" t="s">
        <v>259</v>
      </c>
      <c r="AR396" s="257">
        <v>25</v>
      </c>
      <c r="AS396" s="258">
        <v>1</v>
      </c>
      <c r="AT396" s="259" t="s">
        <v>260</v>
      </c>
      <c r="AU396" s="874" t="str">
        <f t="shared" si="103"/>
        <v>7 de 25 paupiettes</v>
      </c>
      <c r="AV396" s="876">
        <f>AS396*AS390</f>
        <v>175</v>
      </c>
      <c r="AW396" s="875" t="s">
        <v>261</v>
      </c>
      <c r="AX396" s="19"/>
      <c r="AY396" s="19"/>
      <c r="AZ396" s="1068">
        <v>368</v>
      </c>
      <c r="BA396" s="1069"/>
      <c r="BB396" s="1282" t="str">
        <f t="shared" si="90"/>
        <v/>
      </c>
      <c r="BC396" s="1283" t="str" cm="1">
        <f t="array" ref="BC396">IF(BJ396="","",IFERROR(_xlfn.TEXTJOIN(" • ",TRUE,_xlfn.UNIQUE(_xlfn._xlws.FILTER("⚠ "&amp;BQ29:BQ489,(BO29:BO489&lt;&gt;"")*ISNUMBER(SEARCH(" "&amp;BO29:BO489&amp;" "," "&amp;BJ396&amp;" "))))),""))</f>
        <v/>
      </c>
      <c r="BD396" s="1070" t="str">
        <f t="shared" si="97"/>
        <v/>
      </c>
      <c r="BE396" s="1070" t="str">
        <f t="shared" si="98"/>
        <v/>
      </c>
      <c r="BF396" s="1070" t="str">
        <f t="shared" si="99"/>
        <v/>
      </c>
      <c r="BG396" s="1070" t="str">
        <f t="shared" si="91"/>
        <v/>
      </c>
      <c r="BH396" s="1070" t="str">
        <f t="shared" si="92"/>
        <v/>
      </c>
      <c r="BI396" s="1070" t="str">
        <f t="shared" si="100"/>
        <v/>
      </c>
      <c r="BJ396" s="1070" t="str">
        <f t="shared" si="93"/>
        <v/>
      </c>
      <c r="BK396" s="1070" t="str">
        <f t="shared" si="101"/>
        <v/>
      </c>
      <c r="BL396" s="1070" t="str">
        <f t="shared" si="94"/>
        <v/>
      </c>
      <c r="BM396" s="1070" t="str">
        <f t="shared" si="95"/>
        <v/>
      </c>
      <c r="BN396" s="1071"/>
      <c r="BO396" s="1072" t="str">
        <f t="shared" si="96"/>
        <v/>
      </c>
      <c r="BP396" s="1073" t="s">
        <v>744</v>
      </c>
      <c r="BQ396" s="1074"/>
      <c r="CE396" s="9">
        <v>1</v>
      </c>
    </row>
    <row r="397" spans="10:83" ht="21" customHeight="1">
      <c r="J397" s="1838"/>
      <c r="K397" s="1142" t="str">
        <f>IF(TRIM(SUBSTITUTE(R72,CHAR(160),""))="","",R72)</f>
        <v/>
      </c>
      <c r="L397" s="1143" t="str" cm="1">
        <f t="array" ref="L397">IF(ROW()=ROW(L397),K400,INDEX(M397:M410,ROW()-ROW(L397)))</f>
        <v/>
      </c>
      <c r="M397" s="1144" t="str">
        <f>IF(OR(L397="",K399="",K399&lt;=0,N397=""),"",TRIM(MID(L397,LEN(N397)+1+IF(MID(L397,LEN(N397)+1,1)=" ",1,0),99999)))</f>
        <v/>
      </c>
      <c r="N397" s="1143" t="str">
        <f>IF(OR(O397="",O397=0,O397="0"),"",IF(LEN(O397)&lt;=K399,O397,IF(LEN(SUBSTITUTE(P397," ",""))=K399+1,LEFT(O397,K399),LEFT(O397,FIND("§",SUBSTITUTE(P397," ","§",LEN(P397)-LEN(SUBSTITUTE(P397," ",""))))-1))))</f>
        <v/>
      </c>
      <c r="O397" s="1143" t="str">
        <f t="shared" si="102"/>
        <v/>
      </c>
      <c r="P397" s="1143" t="str">
        <f>IF(OR(O397="",O397=0,O397="0"),"",LEFT(O397,K399+1))</f>
        <v/>
      </c>
      <c r="Q397" s="1143"/>
      <c r="R397" s="1186"/>
      <c r="S397" s="1147" t="str">
        <f>IF(LEN(TRIM(T397))&gt;0,MAX(S46:S396)+1,"")</f>
        <v/>
      </c>
      <c r="T397" s="1148"/>
      <c r="U397" s="1186"/>
      <c r="V397" s="1186"/>
      <c r="X397" s="742"/>
      <c r="Y397" s="742"/>
      <c r="Z397" s="742"/>
      <c r="AA397" s="742"/>
      <c r="AB397" s="742"/>
      <c r="AC397" s="742"/>
      <c r="AD397" s="742"/>
      <c r="AE397" s="742"/>
      <c r="AF397" s="742"/>
      <c r="AG397" s="787"/>
      <c r="AH397" s="787"/>
      <c r="AI397" s="181"/>
      <c r="AJ397" s="96"/>
      <c r="AK397" s="61"/>
      <c r="AL397" s="61"/>
      <c r="AM397" s="61"/>
      <c r="AN397" s="61"/>
      <c r="AO397" s="61"/>
      <c r="AP397" s="61"/>
      <c r="AQ397" s="878" t="s">
        <v>262</v>
      </c>
      <c r="AR397" s="257">
        <v>20</v>
      </c>
      <c r="AS397" s="258">
        <v>1</v>
      </c>
      <c r="AT397" s="259" t="s">
        <v>263</v>
      </c>
      <c r="AU397" s="874" t="str">
        <f t="shared" si="103"/>
        <v>8 de 20 tomates + 1 de 15 tomates</v>
      </c>
      <c r="AV397" s="876">
        <f>AS397*AS390</f>
        <v>175</v>
      </c>
      <c r="AW397" s="875" t="s">
        <v>252</v>
      </c>
      <c r="AX397" s="19"/>
      <c r="AY397" s="19"/>
      <c r="AZ397" s="1068">
        <v>369</v>
      </c>
      <c r="BA397" s="1069"/>
      <c r="BB397" s="1282" t="str">
        <f t="shared" si="90"/>
        <v/>
      </c>
      <c r="BC397" s="1283" t="str" cm="1">
        <f t="array" ref="BC397">IF(BJ397="","",IFERROR(_xlfn.TEXTJOIN(" • ",TRUE,_xlfn.UNIQUE(_xlfn._xlws.FILTER("⚠ "&amp;BQ29:BQ489,(BO29:BO489&lt;&gt;"")*ISNUMBER(SEARCH(" "&amp;BO29:BO489&amp;" "," "&amp;BJ397&amp;" "))))),""))</f>
        <v/>
      </c>
      <c r="BD397" s="1070" t="str">
        <f t="shared" si="97"/>
        <v/>
      </c>
      <c r="BE397" s="1070" t="str">
        <f t="shared" si="98"/>
        <v/>
      </c>
      <c r="BF397" s="1070" t="str">
        <f t="shared" si="99"/>
        <v/>
      </c>
      <c r="BG397" s="1070" t="str">
        <f t="shared" si="91"/>
        <v/>
      </c>
      <c r="BH397" s="1070" t="str">
        <f t="shared" si="92"/>
        <v/>
      </c>
      <c r="BI397" s="1070" t="str">
        <f t="shared" si="100"/>
        <v/>
      </c>
      <c r="BJ397" s="1070" t="str">
        <f t="shared" si="93"/>
        <v/>
      </c>
      <c r="BK397" s="1070" t="str">
        <f t="shared" si="101"/>
        <v/>
      </c>
      <c r="BL397" s="1070" t="str">
        <f t="shared" si="94"/>
        <v/>
      </c>
      <c r="BM397" s="1070" t="str">
        <f t="shared" si="95"/>
        <v/>
      </c>
      <c r="BN397" s="1071"/>
      <c r="BO397" s="1072" t="str">
        <f t="shared" si="96"/>
        <v/>
      </c>
      <c r="BP397" s="1073" t="s">
        <v>744</v>
      </c>
      <c r="BQ397" s="1074"/>
      <c r="CE397" s="9">
        <v>1</v>
      </c>
    </row>
    <row r="398" spans="10:83" ht="21" customHeight="1">
      <c r="J398" s="1838"/>
      <c r="K398" s="1151" t="str">
        <f>TRIM(SUBSTITUTE(SUBSTITUTE(SUBSTITUTE(SUBSTITUTE(SUBSTITUTE(SUBSTITUTE(SUBSTITUTE(SUBSTITUTE(SUBSTITUTE(CLEAN(IF(OR(LEFT(K397,1)="-",LEFT(K397,1)="="),MID(K397,2,99999),K397)),"—","-"),"–","-"),CHAR(160)," "),CHAR(9)," "),CHAR(13)," "),CHAR(10)," ")," "," ")," "," ")," "," "))</f>
        <v/>
      </c>
      <c r="L398" s="1143" t="str" cm="1">
        <f t="array" ref="L398">IF(ROW()=ROW(L397),K400,INDEX(M397:M410,ROW()-ROW(L397)))</f>
        <v/>
      </c>
      <c r="M398" s="1144" t="str">
        <f>IF(OR(L398="",K399="",K399&lt;=0,N398=""),"",TRIM(MID(L398,LEN(N398)+1+IF(MID(L398,LEN(N398)+1,1)=" ",1,0),99999)))</f>
        <v/>
      </c>
      <c r="N398" s="1143" t="str">
        <f>IF(OR(O398="",O398=0,O398="0"),"",IF(LEN(O398)&lt;=K399,O398,IF(LEN(SUBSTITUTE(P398," ",""))=K399+1,LEFT(O398,K399),LEFT(O398,FIND("§",SUBSTITUTE(P398," ","§",LEN(P398)-LEN(SUBSTITUTE(P398," ",""))))-1))))</f>
        <v/>
      </c>
      <c r="O398" s="1143" t="str">
        <f t="shared" si="102"/>
        <v/>
      </c>
      <c r="P398" s="1143" t="str">
        <f>IF(OR(O398="",O398=0,O398="0"),"",LEFT(O398,K399+1))</f>
        <v/>
      </c>
      <c r="Q398" s="1143"/>
      <c r="R398" s="1186"/>
      <c r="S398" s="1147" t="str">
        <f>IF(LEN(TRIM(T398))&gt;0,MAX(S46:S397)+1,"")</f>
        <v/>
      </c>
      <c r="T398" s="1148"/>
      <c r="U398" s="1186"/>
      <c r="V398" s="1186"/>
      <c r="X398" s="742"/>
      <c r="Y398" s="742"/>
      <c r="Z398" s="742"/>
      <c r="AA398" s="742"/>
      <c r="AB398" s="742"/>
      <c r="AC398" s="742"/>
      <c r="AD398" s="742"/>
      <c r="AE398" s="742"/>
      <c r="AF398" s="742"/>
      <c r="AG398" s="787"/>
      <c r="AH398" s="787"/>
      <c r="AI398" s="181"/>
      <c r="AJ398" s="96"/>
      <c r="AK398" s="61"/>
      <c r="AL398" s="61"/>
      <c r="AM398" s="61"/>
      <c r="AN398" s="61"/>
      <c r="AO398" s="61"/>
      <c r="AP398" s="61"/>
      <c r="AQ398" s="878" t="s">
        <v>264</v>
      </c>
      <c r="AR398" s="257">
        <v>7.2</v>
      </c>
      <c r="AS398" s="258">
        <v>0.18</v>
      </c>
      <c r="AT398" s="259" t="s">
        <v>55</v>
      </c>
      <c r="AU398" s="874" t="str">
        <f t="shared" si="103"/>
        <v>4 de 7.2 kg + 1 de 2.7 kg</v>
      </c>
      <c r="AV398" s="876">
        <f>AS398*AS390</f>
        <v>31.5</v>
      </c>
      <c r="AW398" s="875" t="s">
        <v>254</v>
      </c>
      <c r="AX398" s="19"/>
      <c r="AY398" s="19"/>
      <c r="AZ398" s="1068">
        <v>370</v>
      </c>
      <c r="BA398" s="1069"/>
      <c r="BB398" s="1282" t="str">
        <f t="shared" si="90"/>
        <v/>
      </c>
      <c r="BC398" s="1283" t="str" cm="1">
        <f t="array" ref="BC398">IF(BJ398="","",IFERROR(_xlfn.TEXTJOIN(" • ",TRUE,_xlfn.UNIQUE(_xlfn._xlws.FILTER("⚠ "&amp;BQ29:BQ489,(BO29:BO489&lt;&gt;"")*ISNUMBER(SEARCH(" "&amp;BO29:BO489&amp;" "," "&amp;BJ398&amp;" "))))),""))</f>
        <v/>
      </c>
      <c r="BD398" s="1070" t="str">
        <f t="shared" si="97"/>
        <v/>
      </c>
      <c r="BE398" s="1070" t="str">
        <f t="shared" si="98"/>
        <v/>
      </c>
      <c r="BF398" s="1070" t="str">
        <f t="shared" si="99"/>
        <v/>
      </c>
      <c r="BG398" s="1070" t="str">
        <f t="shared" si="91"/>
        <v/>
      </c>
      <c r="BH398" s="1070" t="str">
        <f t="shared" si="92"/>
        <v/>
      </c>
      <c r="BI398" s="1070" t="str">
        <f t="shared" si="100"/>
        <v/>
      </c>
      <c r="BJ398" s="1070" t="str">
        <f t="shared" si="93"/>
        <v/>
      </c>
      <c r="BK398" s="1070" t="str">
        <f t="shared" si="101"/>
        <v/>
      </c>
      <c r="BL398" s="1070" t="str">
        <f t="shared" si="94"/>
        <v/>
      </c>
      <c r="BM398" s="1070" t="str">
        <f t="shared" si="95"/>
        <v/>
      </c>
      <c r="BN398" s="1071"/>
      <c r="BO398" s="1072" t="str">
        <f t="shared" si="96"/>
        <v/>
      </c>
      <c r="BP398" s="1073" t="s">
        <v>744</v>
      </c>
      <c r="BQ398" s="1074"/>
      <c r="CE398" s="9">
        <v>1</v>
      </c>
    </row>
    <row r="399" spans="10:83" ht="21" customHeight="1">
      <c r="J399" s="1838"/>
      <c r="K399" s="1152">
        <f>K44</f>
        <v>120</v>
      </c>
      <c r="L399" s="1143" t="str" cm="1">
        <f t="array" ref="L399">IF(ROW()=ROW(L397),K400,INDEX(M397:M410,ROW()-ROW(L397)))</f>
        <v/>
      </c>
      <c r="M399" s="1144" t="str">
        <f>IF(OR(L399="",K399="",K399&lt;=0,N399=""),"",TRIM(MID(L399,LEN(N399)+1+IF(MID(L399,LEN(N399)+1,1)=" ",1,0),99999)))</f>
        <v/>
      </c>
      <c r="N399" s="1143" t="str">
        <f>IF(OR(O399="",O399=0,O399="0"),"",IF(LEN(O399)&lt;=K399,O399,IF(LEN(SUBSTITUTE(P399," ",""))=K399+1,LEFT(O399,K399),LEFT(O399,FIND("§",SUBSTITUTE(P399," ","§",LEN(P399)-LEN(SUBSTITUTE(P399," ",""))))-1))))</f>
        <v/>
      </c>
      <c r="O399" s="1143" t="str">
        <f t="shared" si="102"/>
        <v/>
      </c>
      <c r="P399" s="1143" t="str">
        <f>IF(OR(O399="",O399=0,O399="0"),"",LEFT(O399,K399+1))</f>
        <v/>
      </c>
      <c r="Q399" s="1143"/>
      <c r="R399" s="1186"/>
      <c r="S399" s="1147" t="str">
        <f>IF(LEN(TRIM(T399))&gt;0,MAX(S46:S398)+1,"")</f>
        <v/>
      </c>
      <c r="T399" s="1148"/>
      <c r="U399" s="1186"/>
      <c r="V399" s="1186"/>
      <c r="X399" s="742"/>
      <c r="Y399" s="742"/>
      <c r="Z399" s="742"/>
      <c r="AA399" s="742"/>
      <c r="AB399" s="742"/>
      <c r="AC399" s="742"/>
      <c r="AD399" s="742"/>
      <c r="AE399" s="742"/>
      <c r="AF399" s="742"/>
      <c r="AG399" s="787"/>
      <c r="AH399" s="787"/>
      <c r="AI399" s="181"/>
      <c r="AJ399" s="96"/>
      <c r="AK399" s="61"/>
      <c r="AL399" s="61"/>
      <c r="AM399" s="61"/>
      <c r="AN399" s="61"/>
      <c r="AO399" s="61"/>
      <c r="AP399" s="61"/>
      <c r="AQ399" s="878" t="s">
        <v>265</v>
      </c>
      <c r="AR399" s="257">
        <v>4</v>
      </c>
      <c r="AS399" s="258">
        <v>0.18</v>
      </c>
      <c r="AT399" s="259" t="s">
        <v>55</v>
      </c>
      <c r="AU399" s="874" t="str">
        <f t="shared" si="103"/>
        <v>7 de 4 kg + 1 de 3.5 kg</v>
      </c>
      <c r="AV399" s="876">
        <f>AS399*AS390</f>
        <v>31.5</v>
      </c>
      <c r="AW399" s="875" t="s">
        <v>256</v>
      </c>
      <c r="AX399" s="19"/>
      <c r="AY399" s="19"/>
      <c r="AZ399" s="1068">
        <v>371</v>
      </c>
      <c r="BA399" s="1069"/>
      <c r="BB399" s="1282" t="str">
        <f t="shared" si="90"/>
        <v/>
      </c>
      <c r="BC399" s="1283" t="str" cm="1">
        <f t="array" ref="BC399">IF(BJ399="","",IFERROR(_xlfn.TEXTJOIN(" • ",TRUE,_xlfn.UNIQUE(_xlfn._xlws.FILTER("⚠ "&amp;BQ29:BQ489,(BO29:BO489&lt;&gt;"")*ISNUMBER(SEARCH(" "&amp;BO29:BO489&amp;" "," "&amp;BJ399&amp;" "))))),""))</f>
        <v/>
      </c>
      <c r="BD399" s="1070" t="str">
        <f t="shared" si="97"/>
        <v/>
      </c>
      <c r="BE399" s="1070" t="str">
        <f t="shared" si="98"/>
        <v/>
      </c>
      <c r="BF399" s="1070" t="str">
        <f t="shared" si="99"/>
        <v/>
      </c>
      <c r="BG399" s="1070" t="str">
        <f t="shared" si="91"/>
        <v/>
      </c>
      <c r="BH399" s="1070" t="str">
        <f t="shared" si="92"/>
        <v/>
      </c>
      <c r="BI399" s="1070" t="str">
        <f t="shared" si="100"/>
        <v/>
      </c>
      <c r="BJ399" s="1070" t="str">
        <f t="shared" si="93"/>
        <v/>
      </c>
      <c r="BK399" s="1070" t="str">
        <f t="shared" si="101"/>
        <v/>
      </c>
      <c r="BL399" s="1070" t="str">
        <f t="shared" si="94"/>
        <v/>
      </c>
      <c r="BM399" s="1070" t="str">
        <f t="shared" si="95"/>
        <v/>
      </c>
      <c r="BN399" s="1071"/>
      <c r="BO399" s="1072" t="str">
        <f t="shared" si="96"/>
        <v/>
      </c>
      <c r="BP399" s="1073" t="s">
        <v>744</v>
      </c>
      <c r="BQ399" s="1074"/>
      <c r="CE399" s="9">
        <v>1</v>
      </c>
    </row>
    <row r="400" spans="10:83" ht="21" customHeight="1">
      <c r="J400" s="1838"/>
      <c r="K400" s="1151" t="str">
        <f>IF(UPPER(TRIM(K45))="X",K404,K398)</f>
        <v/>
      </c>
      <c r="L400" s="1143" t="str" cm="1">
        <f t="array" ref="L400">IF(ROW()=ROW(L397),K400,INDEX(M397:M410,ROW()-ROW(L397)))</f>
        <v/>
      </c>
      <c r="M400" s="1144" t="str">
        <f>IF(OR(L400="",K399="",K399&lt;=0,N400=""),"",TRIM(MID(L400,LEN(N400)+1+IF(MID(L400,LEN(N400)+1,1)=" ",1,0),99999)))</f>
        <v/>
      </c>
      <c r="N400" s="1143" t="str">
        <f>IF(OR(O400="",O400=0,O400="0"),"",IF(LEN(O400)&lt;=K399,O400,IF(LEN(SUBSTITUTE(P400," ",""))=K399+1,LEFT(O400,K399),LEFT(O400,FIND("§",SUBSTITUTE(P400," ","§",LEN(P400)-LEN(SUBSTITUTE(P400," ",""))))-1))))</f>
        <v/>
      </c>
      <c r="O400" s="1143" t="str">
        <f t="shared" si="102"/>
        <v/>
      </c>
      <c r="P400" s="1143" t="str">
        <f>IF(OR(O400="",O400=0,O400="0"),"",LEFT(O400,K399+1))</f>
        <v/>
      </c>
      <c r="Q400" s="1143"/>
      <c r="R400" s="1186"/>
      <c r="S400" s="1147" t="str">
        <f>IF(LEN(TRIM(T400))&gt;0,MAX(S46:S399)+1,"")</f>
        <v/>
      </c>
      <c r="T400" s="1148"/>
      <c r="U400" s="1186"/>
      <c r="V400" s="1186"/>
      <c r="X400" s="742"/>
      <c r="Y400" s="742"/>
      <c r="Z400" s="742"/>
      <c r="AA400" s="742"/>
      <c r="AB400" s="742"/>
      <c r="AC400" s="742"/>
      <c r="AD400" s="742"/>
      <c r="AE400" s="742"/>
      <c r="AF400" s="742"/>
      <c r="AG400" s="787"/>
      <c r="AH400" s="787"/>
      <c r="AI400" s="181"/>
      <c r="AJ400" s="96"/>
      <c r="AK400" s="61"/>
      <c r="AL400" s="61"/>
      <c r="AM400" s="61"/>
      <c r="AN400" s="61"/>
      <c r="AO400" s="61"/>
      <c r="AP400" s="61"/>
      <c r="AQ400" s="878" t="s">
        <v>266</v>
      </c>
      <c r="AR400" s="257">
        <v>3</v>
      </c>
      <c r="AS400" s="258">
        <v>0.18</v>
      </c>
      <c r="AT400" s="259" t="s">
        <v>55</v>
      </c>
      <c r="AU400" s="874" t="str">
        <f t="shared" si="103"/>
        <v>10 de 3 kg + 1 de 1.5 kg</v>
      </c>
      <c r="AV400" s="876">
        <f>AS400*AS390</f>
        <v>31.5</v>
      </c>
      <c r="AW400" s="875" t="s">
        <v>258</v>
      </c>
      <c r="AX400" s="19"/>
      <c r="AY400" s="19"/>
      <c r="AZ400" s="1068">
        <v>372</v>
      </c>
      <c r="BA400" s="1069"/>
      <c r="BB400" s="1282" t="str">
        <f t="shared" si="90"/>
        <v/>
      </c>
      <c r="BC400" s="1283" t="str" cm="1">
        <f t="array" ref="BC400">IF(BJ400="","",IFERROR(_xlfn.TEXTJOIN(" • ",TRUE,_xlfn.UNIQUE(_xlfn._xlws.FILTER("⚠ "&amp;BQ29:BQ489,(BO29:BO489&lt;&gt;"")*ISNUMBER(SEARCH(" "&amp;BO29:BO489&amp;" "," "&amp;BJ400&amp;" "))))),""))</f>
        <v/>
      </c>
      <c r="BD400" s="1070" t="str">
        <f t="shared" si="97"/>
        <v/>
      </c>
      <c r="BE400" s="1070" t="str">
        <f t="shared" si="98"/>
        <v/>
      </c>
      <c r="BF400" s="1070" t="str">
        <f t="shared" si="99"/>
        <v/>
      </c>
      <c r="BG400" s="1070" t="str">
        <f t="shared" si="91"/>
        <v/>
      </c>
      <c r="BH400" s="1070" t="str">
        <f t="shared" si="92"/>
        <v/>
      </c>
      <c r="BI400" s="1070" t="str">
        <f t="shared" si="100"/>
        <v/>
      </c>
      <c r="BJ400" s="1070" t="str">
        <f t="shared" si="93"/>
        <v/>
      </c>
      <c r="BK400" s="1070" t="str">
        <f t="shared" si="101"/>
        <v/>
      </c>
      <c r="BL400" s="1070" t="str">
        <f t="shared" si="94"/>
        <v/>
      </c>
      <c r="BM400" s="1070" t="str">
        <f t="shared" si="95"/>
        <v/>
      </c>
      <c r="BN400" s="1071"/>
      <c r="BO400" s="1072" t="str">
        <f t="shared" si="96"/>
        <v/>
      </c>
      <c r="BP400" s="1073" t="s">
        <v>744</v>
      </c>
      <c r="BQ400" s="1074"/>
      <c r="CE400" s="9">
        <v>1</v>
      </c>
    </row>
    <row r="401" spans="10:83" ht="21" customHeight="1">
      <c r="J401" s="1838"/>
      <c r="K401" s="1155" t="str">
        <f>TRIM(SUBSTITUTE(SUBSTITUTE(SUBSTITUTE(SUBSTITUTE(SUBSTITUTE(SUBSTITUTE(SUBSTITUTE(SUBSTITUTE(SUBSTITUTE(SUBSTITUTE(K398,","," "),";"," "),":"," "),"!"," "),"?"," "),"…"," "),"»"," "),"«"," "),"/"," "),"."," "))</f>
        <v/>
      </c>
      <c r="L401" s="1143" t="str" cm="1">
        <f t="array" ref="L401">IF(ROW()=ROW(L397),K400,INDEX(M397:M410,ROW()-ROW(L397)))</f>
        <v/>
      </c>
      <c r="M401" s="1144" t="str">
        <f>IF(OR(L401="",K399="",K399&lt;=0,N401=""),"",TRIM(MID(L401,LEN(N401)+1+IF(MID(L401,LEN(N401)+1,1)=" ",1,0),99999)))</f>
        <v/>
      </c>
      <c r="N401" s="1143" t="str">
        <f>IF(OR(O401="",O401=0,O401="0"),"",IF(LEN(O401)&lt;=K399,O401,IF(LEN(SUBSTITUTE(P401," ",""))=K399+1,LEFT(O401,K399),LEFT(O401,FIND("§",SUBSTITUTE(P401," ","§",LEN(P401)-LEN(SUBSTITUTE(P401," ",""))))-1))))</f>
        <v/>
      </c>
      <c r="O401" s="1143" t="str">
        <f t="shared" si="102"/>
        <v/>
      </c>
      <c r="P401" s="1143" t="str">
        <f>IF(OR(O401="",O401=0,O401="0"),"",LEFT(O401,K399+1))</f>
        <v/>
      </c>
      <c r="Q401" s="1143"/>
      <c r="R401" s="1186"/>
      <c r="S401" s="1147" t="str">
        <f>IF(LEN(TRIM(T401))&gt;0,MAX(S46:S400)+1,"")</f>
        <v/>
      </c>
      <c r="T401" s="1148"/>
      <c r="U401" s="1186"/>
      <c r="V401" s="1186"/>
      <c r="X401" s="742"/>
      <c r="Y401" s="742"/>
      <c r="Z401" s="742"/>
      <c r="AA401" s="742"/>
      <c r="AB401" s="742"/>
      <c r="AC401" s="742"/>
      <c r="AD401" s="742"/>
      <c r="AE401" s="742"/>
      <c r="AF401" s="742"/>
      <c r="AG401" s="787"/>
      <c r="AH401" s="787"/>
      <c r="AI401" s="181"/>
      <c r="AJ401" s="96"/>
      <c r="AK401" s="61"/>
      <c r="AL401" s="61"/>
      <c r="AM401" s="61"/>
      <c r="AN401" s="61"/>
      <c r="AO401" s="61"/>
      <c r="AP401" s="182"/>
      <c r="AQ401" s="182"/>
      <c r="AR401" s="182"/>
      <c r="AS401" s="182"/>
      <c r="AT401" s="182"/>
      <c r="AU401" s="182"/>
      <c r="AV401" s="182"/>
      <c r="AW401" s="880"/>
      <c r="AX401" s="19"/>
      <c r="AY401" s="19"/>
      <c r="AZ401" s="1068">
        <v>373</v>
      </c>
      <c r="BA401" s="1069"/>
      <c r="BB401" s="1282" t="str">
        <f t="shared" si="90"/>
        <v/>
      </c>
      <c r="BC401" s="1283" t="str" cm="1">
        <f t="array" ref="BC401">IF(BJ401="","",IFERROR(_xlfn.TEXTJOIN(" • ",TRUE,_xlfn.UNIQUE(_xlfn._xlws.FILTER("⚠ "&amp;BQ29:BQ489,(BO29:BO489&lt;&gt;"")*ISNUMBER(SEARCH(" "&amp;BO29:BO489&amp;" "," "&amp;BJ401&amp;" "))))),""))</f>
        <v/>
      </c>
      <c r="BD401" s="1070" t="str">
        <f t="shared" si="97"/>
        <v/>
      </c>
      <c r="BE401" s="1070" t="str">
        <f t="shared" si="98"/>
        <v/>
      </c>
      <c r="BF401" s="1070" t="str">
        <f t="shared" si="99"/>
        <v/>
      </c>
      <c r="BG401" s="1070" t="str">
        <f t="shared" si="91"/>
        <v/>
      </c>
      <c r="BH401" s="1070" t="str">
        <f t="shared" si="92"/>
        <v/>
      </c>
      <c r="BI401" s="1070" t="str">
        <f t="shared" si="100"/>
        <v/>
      </c>
      <c r="BJ401" s="1070" t="str">
        <f t="shared" si="93"/>
        <v/>
      </c>
      <c r="BK401" s="1070" t="str">
        <f t="shared" si="101"/>
        <v/>
      </c>
      <c r="BL401" s="1070" t="str">
        <f t="shared" si="94"/>
        <v/>
      </c>
      <c r="BM401" s="1070" t="str">
        <f t="shared" si="95"/>
        <v/>
      </c>
      <c r="BN401" s="1071"/>
      <c r="BO401" s="1072" t="str">
        <f t="shared" si="96"/>
        <v/>
      </c>
      <c r="BP401" s="1073" t="s">
        <v>744</v>
      </c>
      <c r="BQ401" s="1074"/>
      <c r="CE401" s="9">
        <v>1</v>
      </c>
    </row>
    <row r="402" spans="10:83" ht="21" customHeight="1">
      <c r="J402" s="1838"/>
      <c r="K402" s="1143" t="str">
        <f>TRIM(SUBSTITUTE(SUBSTITUTE(SUBSTITUTE(SUBSTITUTE(SUBSTITUTE(SUBSTITUTE(SUBSTITUTE(SUBSTITUTE(K401,"("," "),")"," "),CHAR(34)," "),"-"," "),"_"," "),"&lt;"," "),"&gt;"," "),"="," "))</f>
        <v/>
      </c>
      <c r="L402" s="1143" t="str" cm="1">
        <f t="array" ref="L402">IF(ROW()=ROW(L397),K400,INDEX(M397:M410,ROW()-ROW(L397)))</f>
        <v/>
      </c>
      <c r="M402" s="1144" t="str">
        <f>IF(OR(L402="",K399="",K399&lt;=0,N402=""),"",TRIM(MID(L402,LEN(N402)+1+IF(MID(L402,LEN(N402)+1,1)=" ",1,0),99999)))</f>
        <v/>
      </c>
      <c r="N402" s="1143" t="str">
        <f>IF(OR(O402="",O402=0,O402="0"),"",IF(LEN(O402)&lt;=K399,O402,IF(LEN(SUBSTITUTE(P402," ",""))=K399+1,LEFT(O402,K399),LEFT(O402,FIND("§",SUBSTITUTE(P402," ","§",LEN(P402)-LEN(SUBSTITUTE(P402," ",""))))-1))))</f>
        <v/>
      </c>
      <c r="O402" s="1143" t="str">
        <f t="shared" si="102"/>
        <v/>
      </c>
      <c r="P402" s="1143" t="str">
        <f>IF(OR(O402="",O402=0,O402="0"),"",LEFT(O402,K399+1))</f>
        <v/>
      </c>
      <c r="Q402" s="1143"/>
      <c r="R402" s="1186"/>
      <c r="S402" s="1147" t="str">
        <f>IF(LEN(TRIM(T402))&gt;0,MAX(S46:S401)+1,"")</f>
        <v/>
      </c>
      <c r="T402" s="1148"/>
      <c r="U402" s="1186"/>
      <c r="V402" s="1186"/>
      <c r="X402" s="742"/>
      <c r="Y402" s="742"/>
      <c r="Z402" s="742"/>
      <c r="AA402" s="742"/>
      <c r="AB402" s="742"/>
      <c r="AC402" s="742"/>
      <c r="AD402" s="742"/>
      <c r="AE402" s="742"/>
      <c r="AF402" s="742"/>
      <c r="AG402" s="787"/>
      <c r="AH402" s="787"/>
      <c r="AI402" s="181"/>
      <c r="AJ402" s="96"/>
      <c r="AK402" s="61"/>
      <c r="AL402" s="61"/>
      <c r="AM402" s="61"/>
      <c r="AN402" s="61"/>
      <c r="AO402" s="61"/>
      <c r="AP402" s="61"/>
      <c r="AQ402" s="61"/>
      <c r="AR402" s="61"/>
      <c r="AS402" s="61"/>
      <c r="AT402" s="61"/>
      <c r="AU402" s="61"/>
      <c r="AV402" s="61"/>
      <c r="AW402" s="69"/>
      <c r="AX402" s="19"/>
      <c r="AY402" s="19"/>
      <c r="AZ402" s="1068">
        <v>374</v>
      </c>
      <c r="BA402" s="1069"/>
      <c r="BB402" s="1282" t="str">
        <f t="shared" si="90"/>
        <v/>
      </c>
      <c r="BC402" s="1283" t="str" cm="1">
        <f t="array" ref="BC402">IF(BJ402="","",IFERROR(_xlfn.TEXTJOIN(" • ",TRUE,_xlfn.UNIQUE(_xlfn._xlws.FILTER("⚠ "&amp;BQ29:BQ489,(BO29:BO489&lt;&gt;"")*ISNUMBER(SEARCH(" "&amp;BO29:BO489&amp;" "," "&amp;BJ402&amp;" "))))),""))</f>
        <v/>
      </c>
      <c r="BD402" s="1070" t="str">
        <f t="shared" si="97"/>
        <v/>
      </c>
      <c r="BE402" s="1070" t="str">
        <f t="shared" si="98"/>
        <v/>
      </c>
      <c r="BF402" s="1070" t="str">
        <f t="shared" si="99"/>
        <v/>
      </c>
      <c r="BG402" s="1070" t="str">
        <f t="shared" si="91"/>
        <v/>
      </c>
      <c r="BH402" s="1070" t="str">
        <f t="shared" si="92"/>
        <v/>
      </c>
      <c r="BI402" s="1070" t="str">
        <f t="shared" si="100"/>
        <v/>
      </c>
      <c r="BJ402" s="1070" t="str">
        <f t="shared" si="93"/>
        <v/>
      </c>
      <c r="BK402" s="1070" t="str">
        <f t="shared" si="101"/>
        <v/>
      </c>
      <c r="BL402" s="1070" t="str">
        <f t="shared" si="94"/>
        <v/>
      </c>
      <c r="BM402" s="1070" t="str">
        <f t="shared" si="95"/>
        <v/>
      </c>
      <c r="BN402" s="1071"/>
      <c r="BO402" s="1072" t="str">
        <f t="shared" si="96"/>
        <v/>
      </c>
      <c r="BP402" s="1073" t="s">
        <v>744</v>
      </c>
      <c r="BQ402" s="1074"/>
      <c r="CE402" s="9">
        <v>1</v>
      </c>
    </row>
    <row r="403" spans="10:83" ht="21" customHeight="1">
      <c r="J403" s="1838"/>
      <c r="K403" s="1151" t="str">
        <f>TRIM(SUBSTITUTE(SUBSTITUTE(SUBSTITUTE(SUBSTITUTE(K402,"►"," "),"▼"," "),"▲"," "),"◄"," "))</f>
        <v/>
      </c>
      <c r="L403" s="1143" t="str" cm="1">
        <f t="array" ref="L403">IF(ROW()=ROW(L397),K400,INDEX(M397:M410,ROW()-ROW(L397)))</f>
        <v/>
      </c>
      <c r="M403" s="1144" t="str">
        <f>IF(OR(L403="",K399="",K399&lt;=0,N403=""),"",TRIM(MID(L403,LEN(N403)+1+IF(MID(L403,LEN(N403)+1,1)=" ",1,0),99999)))</f>
        <v/>
      </c>
      <c r="N403" s="1143" t="str">
        <f>IF(OR(O403="",O403=0,O403="0"),"",IF(LEN(O403)&lt;=K399,O403,IF(LEN(SUBSTITUTE(P403," ",""))=K399+1,LEFT(O403,K399),LEFT(O403,FIND("§",SUBSTITUTE(P403," ","§",LEN(P403)-LEN(SUBSTITUTE(P403," ",""))))-1))))</f>
        <v/>
      </c>
      <c r="O403" s="1143" t="str">
        <f t="shared" si="102"/>
        <v/>
      </c>
      <c r="P403" s="1143" t="str">
        <f>IF(OR(O403="",O403=0,O403="0"),"",LEFT(O403,K399+1))</f>
        <v/>
      </c>
      <c r="Q403" s="1143"/>
      <c r="R403" s="1186"/>
      <c r="S403" s="1147" t="str">
        <f>IF(LEN(TRIM(T403))&gt;0,MAX(S46:S402)+1,"")</f>
        <v/>
      </c>
      <c r="T403" s="1148"/>
      <c r="U403" s="1186"/>
      <c r="V403" s="1186"/>
      <c r="X403" s="742"/>
      <c r="Y403" s="742"/>
      <c r="Z403" s="742"/>
      <c r="AA403" s="742"/>
      <c r="AB403" s="742"/>
      <c r="AC403" s="742"/>
      <c r="AD403" s="742"/>
      <c r="AE403" s="742"/>
      <c r="AF403" s="742"/>
      <c r="AG403" s="787"/>
      <c r="AH403" s="787"/>
      <c r="AI403" s="181" t="str">
        <f>IF(ISBLANK(AJ403),"",LARGE(AI390:AI402,1)+1)</f>
        <v/>
      </c>
      <c r="AJ403" s="96"/>
      <c r="AK403" s="61"/>
      <c r="AL403" s="61"/>
      <c r="AM403" s="61"/>
      <c r="AN403" s="61"/>
      <c r="AO403" s="61"/>
      <c r="AP403" s="61"/>
      <c r="AQ403" s="61"/>
      <c r="AR403" s="61"/>
      <c r="AS403" s="61"/>
      <c r="AT403" s="61"/>
      <c r="AU403" s="61"/>
      <c r="AV403" s="61"/>
      <c r="AW403" s="69"/>
      <c r="AX403" s="19"/>
      <c r="AY403" s="19"/>
      <c r="AZ403" s="1068">
        <v>375</v>
      </c>
      <c r="BA403" s="1069"/>
      <c r="BB403" s="1282" t="str">
        <f t="shared" si="90"/>
        <v/>
      </c>
      <c r="BC403" s="1283" t="str" cm="1">
        <f t="array" ref="BC403">IF(BJ403="","",IFERROR(_xlfn.TEXTJOIN(" • ",TRUE,_xlfn.UNIQUE(_xlfn._xlws.FILTER("⚠ "&amp;BQ29:BQ489,(BO29:BO489&lt;&gt;"")*ISNUMBER(SEARCH(" "&amp;BO29:BO489&amp;" "," "&amp;BJ403&amp;" "))))),""))</f>
        <v/>
      </c>
      <c r="BD403" s="1070" t="str">
        <f t="shared" si="97"/>
        <v/>
      </c>
      <c r="BE403" s="1070" t="str">
        <f t="shared" si="98"/>
        <v/>
      </c>
      <c r="BF403" s="1070" t="str">
        <f t="shared" si="99"/>
        <v/>
      </c>
      <c r="BG403" s="1070" t="str">
        <f t="shared" si="91"/>
        <v/>
      </c>
      <c r="BH403" s="1070" t="str">
        <f t="shared" si="92"/>
        <v/>
      </c>
      <c r="BI403" s="1070" t="str">
        <f t="shared" si="100"/>
        <v/>
      </c>
      <c r="BJ403" s="1070" t="str">
        <f t="shared" si="93"/>
        <v/>
      </c>
      <c r="BK403" s="1070" t="str">
        <f t="shared" si="101"/>
        <v/>
      </c>
      <c r="BL403" s="1070" t="str">
        <f t="shared" si="94"/>
        <v/>
      </c>
      <c r="BM403" s="1070" t="str">
        <f t="shared" si="95"/>
        <v/>
      </c>
      <c r="BN403" s="1071"/>
      <c r="BO403" s="1072" t="str">
        <f t="shared" si="96"/>
        <v/>
      </c>
      <c r="BP403" s="1073" t="s">
        <v>744</v>
      </c>
      <c r="BQ403" s="1074"/>
      <c r="CE403" s="9">
        <v>1</v>
      </c>
    </row>
    <row r="404" spans="10:83" ht="21" customHeight="1">
      <c r="J404" s="1838"/>
      <c r="K404" s="1151" t="str">
        <f>TRIM(SUBSTITUTE(SUBSTITUTE(K403,"“"," "),"”"," "))</f>
        <v/>
      </c>
      <c r="L404" s="1143" t="str" cm="1">
        <f t="array" ref="L404">IF(ROW()=ROW(L397),K400,INDEX(M397:M410,ROW()-ROW(L397)))</f>
        <v/>
      </c>
      <c r="M404" s="1144" t="str">
        <f>IF(OR(L404="",K399="",K399&lt;=0,N404=""),"",TRIM(MID(L404,LEN(N404)+1+IF(MID(L404,LEN(N404)+1,1)=" ",1,0),99999)))</f>
        <v/>
      </c>
      <c r="N404" s="1143" t="str">
        <f>IF(OR(O404="",O404=0,O404="0"),"",IF(LEN(O404)&lt;=K399,O404,IF(LEN(SUBSTITUTE(P404," ",""))=K399+1,LEFT(O404,K399),LEFT(O404,FIND("§",SUBSTITUTE(P404," ","§",LEN(P404)-LEN(SUBSTITUTE(P404," ",""))))-1))))</f>
        <v/>
      </c>
      <c r="O404" s="1143" t="str">
        <f t="shared" si="102"/>
        <v/>
      </c>
      <c r="P404" s="1143" t="str">
        <f>IF(OR(O404="",O404=0,O404="0"),"",LEFT(O404,K399+1))</f>
        <v/>
      </c>
      <c r="Q404" s="1143"/>
      <c r="R404" s="1186"/>
      <c r="S404" s="1147" t="str">
        <f>IF(LEN(TRIM(T404))&gt;0,MAX(S46:S403)+1,"")</f>
        <v/>
      </c>
      <c r="T404" s="1148"/>
      <c r="U404" s="1186"/>
      <c r="V404" s="1186"/>
      <c r="X404" s="742"/>
      <c r="Y404" s="742"/>
      <c r="Z404" s="742"/>
      <c r="AA404" s="742"/>
      <c r="AB404" s="742"/>
      <c r="AC404" s="742"/>
      <c r="AD404" s="742"/>
      <c r="AE404" s="742"/>
      <c r="AF404" s="742"/>
      <c r="AG404" s="787"/>
      <c r="AH404" s="787"/>
      <c r="AI404" s="181" t="str">
        <f>IF(ISBLANK(AJ404),"",LARGE(AI390:AI403,1)+1)</f>
        <v/>
      </c>
      <c r="AJ404" s="96"/>
      <c r="AK404" s="61"/>
      <c r="AL404" s="61"/>
      <c r="AM404" s="61"/>
      <c r="AN404" s="61"/>
      <c r="AO404" s="61"/>
      <c r="AP404" s="61"/>
      <c r="AQ404" s="61"/>
      <c r="AR404" s="61"/>
      <c r="AS404" s="61"/>
      <c r="AT404" s="61"/>
      <c r="AU404" s="61"/>
      <c r="AV404" s="61"/>
      <c r="AW404" s="69"/>
      <c r="AX404" s="19"/>
      <c r="AY404" s="19"/>
      <c r="AZ404" s="1068">
        <v>376</v>
      </c>
      <c r="BA404" s="1069"/>
      <c r="BB404" s="1282" t="str">
        <f t="shared" si="90"/>
        <v/>
      </c>
      <c r="BC404" s="1283" t="str" cm="1">
        <f t="array" ref="BC404">IF(BJ404="","",IFERROR(_xlfn.TEXTJOIN(" • ",TRUE,_xlfn.UNIQUE(_xlfn._xlws.FILTER("⚠ "&amp;BQ29:BQ489,(BO29:BO489&lt;&gt;"")*ISNUMBER(SEARCH(" "&amp;BO29:BO489&amp;" "," "&amp;BJ404&amp;" "))))),""))</f>
        <v/>
      </c>
      <c r="BD404" s="1070" t="str">
        <f t="shared" si="97"/>
        <v/>
      </c>
      <c r="BE404" s="1070" t="str">
        <f t="shared" si="98"/>
        <v/>
      </c>
      <c r="BF404" s="1070" t="str">
        <f t="shared" si="99"/>
        <v/>
      </c>
      <c r="BG404" s="1070" t="str">
        <f t="shared" si="91"/>
        <v/>
      </c>
      <c r="BH404" s="1070" t="str">
        <f t="shared" si="92"/>
        <v/>
      </c>
      <c r="BI404" s="1070" t="str">
        <f t="shared" si="100"/>
        <v/>
      </c>
      <c r="BJ404" s="1070" t="str">
        <f t="shared" si="93"/>
        <v/>
      </c>
      <c r="BK404" s="1070" t="str">
        <f t="shared" si="101"/>
        <v/>
      </c>
      <c r="BL404" s="1070" t="str">
        <f t="shared" si="94"/>
        <v/>
      </c>
      <c r="BM404" s="1070" t="str">
        <f t="shared" si="95"/>
        <v/>
      </c>
      <c r="BN404" s="1071"/>
      <c r="BO404" s="1072" t="str">
        <f t="shared" si="96"/>
        <v/>
      </c>
      <c r="BP404" s="1073" t="s">
        <v>744</v>
      </c>
      <c r="BQ404" s="1074"/>
      <c r="CE404" s="9">
        <v>1</v>
      </c>
    </row>
    <row r="405" spans="10:83" ht="21" customHeight="1">
      <c r="J405" s="1838"/>
      <c r="K405" s="1151"/>
      <c r="L405" s="1143" t="str" cm="1">
        <f t="array" ref="L405">IF(ROW()=ROW(L397),K400,INDEX(M397:M410,ROW()-ROW(L397)))</f>
        <v/>
      </c>
      <c r="M405" s="1144" t="str">
        <f>IF(OR(L405="",K399="",K399&lt;=0,N405=""),"",TRIM(MID(L405,LEN(N405)+1+IF(MID(L405,LEN(N405)+1,1)=" ",1,0),99999)))</f>
        <v/>
      </c>
      <c r="N405" s="1143" t="str">
        <f>IF(OR(O405="",O405=0,O405="0"),"",IF(LEN(O405)&lt;=K399,O405,IF(LEN(SUBSTITUTE(P405," ",""))=K399+1,LEFT(O405,K399),LEFT(O405,FIND("§",SUBSTITUTE(P405," ","§",LEN(P405)-LEN(SUBSTITUTE(P405," ",""))))-1))))</f>
        <v/>
      </c>
      <c r="O405" s="1143" t="str">
        <f t="shared" si="102"/>
        <v/>
      </c>
      <c r="P405" s="1143" t="str">
        <f>IF(OR(O405="",O405=0,O405="0"),"",LEFT(O405,K399+1))</f>
        <v/>
      </c>
      <c r="Q405" s="1143"/>
      <c r="R405" s="1186"/>
      <c r="S405" s="1147" t="str">
        <f>IF(LEN(TRIM(T405))&gt;0,MAX(S46:S404)+1,"")</f>
        <v/>
      </c>
      <c r="T405" s="1148"/>
      <c r="U405" s="1186"/>
      <c r="V405" s="1186"/>
      <c r="X405" s="742"/>
      <c r="Y405" s="742"/>
      <c r="Z405" s="742"/>
      <c r="AA405" s="742"/>
      <c r="AB405" s="742"/>
      <c r="AC405" s="742"/>
      <c r="AD405" s="742"/>
      <c r="AE405" s="742"/>
      <c r="AF405" s="742"/>
      <c r="AG405" s="787"/>
      <c r="AH405" s="787"/>
      <c r="AI405" s="181" t="str">
        <f>IF(ISBLANK(AJ405),"",LARGE(AI390:AI404,1)+1)</f>
        <v/>
      </c>
      <c r="AJ405" s="96"/>
      <c r="AK405" s="61"/>
      <c r="AL405" s="61"/>
      <c r="AM405" s="61"/>
      <c r="AN405" s="61"/>
      <c r="AO405" s="61"/>
      <c r="AP405" s="61"/>
      <c r="AQ405" s="61"/>
      <c r="AR405" s="61"/>
      <c r="AS405" s="61"/>
      <c r="AT405" s="61"/>
      <c r="AU405" s="61"/>
      <c r="AV405" s="61"/>
      <c r="AW405" s="69"/>
      <c r="AX405" s="19"/>
      <c r="AY405" s="19"/>
      <c r="AZ405" s="1068">
        <v>377</v>
      </c>
      <c r="BA405" s="1069"/>
      <c r="BB405" s="1282" t="str">
        <f t="shared" si="90"/>
        <v/>
      </c>
      <c r="BC405" s="1283" t="str" cm="1">
        <f t="array" ref="BC405">IF(BJ405="","",IFERROR(_xlfn.TEXTJOIN(" • ",TRUE,_xlfn.UNIQUE(_xlfn._xlws.FILTER("⚠ "&amp;BQ29:BQ489,(BO29:BO489&lt;&gt;"")*ISNUMBER(SEARCH(" "&amp;BO29:BO489&amp;" "," "&amp;BJ405&amp;" "))))),""))</f>
        <v/>
      </c>
      <c r="BD405" s="1070" t="str">
        <f t="shared" si="97"/>
        <v/>
      </c>
      <c r="BE405" s="1070" t="str">
        <f t="shared" si="98"/>
        <v/>
      </c>
      <c r="BF405" s="1070" t="str">
        <f t="shared" si="99"/>
        <v/>
      </c>
      <c r="BG405" s="1070" t="str">
        <f t="shared" si="91"/>
        <v/>
      </c>
      <c r="BH405" s="1070" t="str">
        <f t="shared" si="92"/>
        <v/>
      </c>
      <c r="BI405" s="1070" t="str">
        <f t="shared" si="100"/>
        <v/>
      </c>
      <c r="BJ405" s="1070" t="str">
        <f t="shared" si="93"/>
        <v/>
      </c>
      <c r="BK405" s="1070" t="str">
        <f t="shared" si="101"/>
        <v/>
      </c>
      <c r="BL405" s="1070" t="str">
        <f t="shared" si="94"/>
        <v/>
      </c>
      <c r="BM405" s="1070" t="str">
        <f t="shared" si="95"/>
        <v/>
      </c>
      <c r="BN405" s="1071"/>
      <c r="BO405" s="1072" t="str">
        <f t="shared" si="96"/>
        <v/>
      </c>
      <c r="BP405" s="1073" t="s">
        <v>744</v>
      </c>
      <c r="BQ405" s="1074"/>
      <c r="CE405" s="9">
        <v>1</v>
      </c>
    </row>
    <row r="406" spans="10:83" ht="21" customHeight="1">
      <c r="J406" s="1838"/>
      <c r="K406" s="1151"/>
      <c r="L406" s="1143" t="str" cm="1">
        <f t="array" ref="L406">IF(ROW()=ROW(L397),K400,INDEX(M397:M410,ROW()-ROW(L397)))</f>
        <v/>
      </c>
      <c r="M406" s="1144" t="str">
        <f>IF(OR(L406="",K399="",K399&lt;=0,N406=""),"",TRIM(MID(L406,LEN(N406)+1+IF(MID(L406,LEN(N406)+1,1)=" ",1,0),99999)))</f>
        <v/>
      </c>
      <c r="N406" s="1143" t="str">
        <f>IF(OR(O406="",O406=0,O406="0"),"",IF(LEN(O406)&lt;=K399,O406,IF(LEN(SUBSTITUTE(P406," ",""))=K399+1,LEFT(O406,K399),LEFT(O406,FIND("§",SUBSTITUTE(P406," ","§",LEN(P406)-LEN(SUBSTITUTE(P406," ",""))))-1))))</f>
        <v/>
      </c>
      <c r="O406" s="1143" t="str">
        <f t="shared" si="102"/>
        <v/>
      </c>
      <c r="P406" s="1143" t="str">
        <f>IF(OR(O406="",O406=0,O406="0"),"",LEFT(O406,K399+1))</f>
        <v/>
      </c>
      <c r="Q406" s="1143"/>
      <c r="R406" s="1186"/>
      <c r="S406" s="1147" t="str">
        <f>IF(LEN(TRIM(T406))&gt;0,MAX(S46:S405)+1,"")</f>
        <v/>
      </c>
      <c r="T406" s="1148"/>
      <c r="U406" s="1186"/>
      <c r="V406" s="1186"/>
      <c r="X406" s="742"/>
      <c r="Y406" s="742"/>
      <c r="Z406" s="742"/>
      <c r="AA406" s="742"/>
      <c r="AB406" s="742"/>
      <c r="AC406" s="742"/>
      <c r="AD406" s="742"/>
      <c r="AE406" s="742"/>
      <c r="AF406" s="742"/>
      <c r="AG406" s="787"/>
      <c r="AH406" s="787"/>
      <c r="AI406" s="181" t="str">
        <f>IF(ISBLANK(AJ406),"",LARGE(AI390:AI405,1)+1)</f>
        <v/>
      </c>
      <c r="AJ406" s="96"/>
      <c r="AK406" s="61"/>
      <c r="AL406" s="61"/>
      <c r="AM406" s="61"/>
      <c r="AN406" s="61"/>
      <c r="AO406" s="61"/>
      <c r="AP406" s="61"/>
      <c r="AQ406" s="61"/>
      <c r="AR406" s="61"/>
      <c r="AS406" s="61"/>
      <c r="AT406" s="61"/>
      <c r="AU406" s="61"/>
      <c r="AV406" s="61"/>
      <c r="AW406" s="69"/>
      <c r="AX406" s="19"/>
      <c r="AY406" s="19"/>
      <c r="AZ406" s="1068">
        <v>378</v>
      </c>
      <c r="BA406" s="1069"/>
      <c r="BB406" s="1282" t="str">
        <f t="shared" si="90"/>
        <v/>
      </c>
      <c r="BC406" s="1283" t="str" cm="1">
        <f t="array" ref="BC406">IF(BJ406="","",IFERROR(_xlfn.TEXTJOIN(" • ",TRUE,_xlfn.UNIQUE(_xlfn._xlws.FILTER("⚠ "&amp;BQ29:BQ489,(BO29:BO489&lt;&gt;"")*ISNUMBER(SEARCH(" "&amp;BO29:BO489&amp;" "," "&amp;BJ406&amp;" "))))),""))</f>
        <v/>
      </c>
      <c r="BD406" s="1070" t="str">
        <f t="shared" si="97"/>
        <v/>
      </c>
      <c r="BE406" s="1070" t="str">
        <f t="shared" si="98"/>
        <v/>
      </c>
      <c r="BF406" s="1070" t="str">
        <f t="shared" si="99"/>
        <v/>
      </c>
      <c r="BG406" s="1070" t="str">
        <f t="shared" si="91"/>
        <v/>
      </c>
      <c r="BH406" s="1070" t="str">
        <f t="shared" si="92"/>
        <v/>
      </c>
      <c r="BI406" s="1070" t="str">
        <f t="shared" si="100"/>
        <v/>
      </c>
      <c r="BJ406" s="1070" t="str">
        <f t="shared" si="93"/>
        <v/>
      </c>
      <c r="BK406" s="1070" t="str">
        <f t="shared" si="101"/>
        <v/>
      </c>
      <c r="BL406" s="1070" t="str">
        <f t="shared" si="94"/>
        <v/>
      </c>
      <c r="BM406" s="1070" t="str">
        <f t="shared" si="95"/>
        <v/>
      </c>
      <c r="BN406" s="1071"/>
      <c r="BO406" s="1072" t="str">
        <f t="shared" si="96"/>
        <v/>
      </c>
      <c r="BP406" s="1073" t="s">
        <v>744</v>
      </c>
      <c r="BQ406" s="1074"/>
      <c r="CE406" s="9">
        <v>1</v>
      </c>
    </row>
    <row r="407" spans="10:83" ht="21" customHeight="1">
      <c r="J407" s="1838"/>
      <c r="K407" s="1151"/>
      <c r="L407" s="1143" t="str" cm="1">
        <f t="array" ref="L407">IF(ROW()=ROW(L397),K400,INDEX(M397:M410,ROW()-ROW(L397)))</f>
        <v/>
      </c>
      <c r="M407" s="1144" t="str">
        <f>IF(OR(L407="",K399="",K399&lt;=0,N407=""),"",TRIM(MID(L407,LEN(N407)+1+IF(MID(L407,LEN(N407)+1,1)=" ",1,0),99999)))</f>
        <v/>
      </c>
      <c r="N407" s="1143" t="str">
        <f>IF(OR(O407="",O407=0,O407="0"),"",IF(LEN(O407)&lt;=K399,O407,IF(LEN(SUBSTITUTE(P407," ",""))=K399+1,LEFT(O407,K399),LEFT(O407,FIND("§",SUBSTITUTE(P407," ","§",LEN(P407)-LEN(SUBSTITUTE(P407," ",""))))-1))))</f>
        <v/>
      </c>
      <c r="O407" s="1143" t="str">
        <f t="shared" si="102"/>
        <v/>
      </c>
      <c r="P407" s="1143" t="str">
        <f>IF(OR(O407="",O407=0,O407="0"),"",LEFT(O407,K399+1))</f>
        <v/>
      </c>
      <c r="Q407" s="1143"/>
      <c r="R407" s="1186"/>
      <c r="S407" s="1147" t="str">
        <f>IF(LEN(TRIM(T407))&gt;0,MAX(S46:S406)+1,"")</f>
        <v/>
      </c>
      <c r="T407" s="1148"/>
      <c r="U407" s="1186"/>
      <c r="V407" s="1186"/>
      <c r="X407" s="742"/>
      <c r="Y407" s="742"/>
      <c r="Z407" s="742"/>
      <c r="AA407" s="742"/>
      <c r="AB407" s="742"/>
      <c r="AC407" s="742"/>
      <c r="AD407" s="742"/>
      <c r="AE407" s="742"/>
      <c r="AF407" s="742"/>
      <c r="AG407" s="787"/>
      <c r="AH407" s="787"/>
      <c r="AI407" s="181" t="str">
        <f>IF(ISBLANK(AJ407),"",LARGE(AI390:AI406,1)+1)</f>
        <v/>
      </c>
      <c r="AJ407" s="96"/>
      <c r="AK407" s="61"/>
      <c r="AL407" s="61"/>
      <c r="AM407" s="61"/>
      <c r="AN407" s="61"/>
      <c r="AO407" s="61"/>
      <c r="AP407" s="61"/>
      <c r="AQ407" s="133"/>
      <c r="AR407" s="133"/>
      <c r="AS407" s="133"/>
      <c r="AT407" s="133"/>
      <c r="AU407" s="133"/>
      <c r="AV407" s="133"/>
      <c r="AW407" s="229"/>
      <c r="AX407" s="19"/>
      <c r="AY407" s="19"/>
      <c r="AZ407" s="1068">
        <v>379</v>
      </c>
      <c r="BA407" s="1069"/>
      <c r="BB407" s="1282" t="str">
        <f t="shared" si="90"/>
        <v/>
      </c>
      <c r="BC407" s="1283" t="str" cm="1">
        <f t="array" ref="BC407">IF(BJ407="","",IFERROR(_xlfn.TEXTJOIN(" • ",TRUE,_xlfn.UNIQUE(_xlfn._xlws.FILTER("⚠ "&amp;BQ29:BQ489,(BO29:BO489&lt;&gt;"")*ISNUMBER(SEARCH(" "&amp;BO29:BO489&amp;" "," "&amp;BJ407&amp;" "))))),""))</f>
        <v/>
      </c>
      <c r="BD407" s="1070" t="str">
        <f t="shared" si="97"/>
        <v/>
      </c>
      <c r="BE407" s="1070" t="str">
        <f t="shared" si="98"/>
        <v/>
      </c>
      <c r="BF407" s="1070" t="str">
        <f t="shared" si="99"/>
        <v/>
      </c>
      <c r="BG407" s="1070" t="str">
        <f t="shared" si="91"/>
        <v/>
      </c>
      <c r="BH407" s="1070" t="str">
        <f t="shared" si="92"/>
        <v/>
      </c>
      <c r="BI407" s="1070" t="str">
        <f t="shared" si="100"/>
        <v/>
      </c>
      <c r="BJ407" s="1070" t="str">
        <f t="shared" si="93"/>
        <v/>
      </c>
      <c r="BK407" s="1070" t="str">
        <f t="shared" si="101"/>
        <v/>
      </c>
      <c r="BL407" s="1070" t="str">
        <f t="shared" si="94"/>
        <v/>
      </c>
      <c r="BM407" s="1070" t="str">
        <f t="shared" si="95"/>
        <v/>
      </c>
      <c r="BN407" s="1071"/>
      <c r="BO407" s="1072" t="str">
        <f t="shared" si="96"/>
        <v/>
      </c>
      <c r="BP407" s="1073" t="s">
        <v>744</v>
      </c>
      <c r="BQ407" s="1074"/>
      <c r="CE407" s="9">
        <v>1</v>
      </c>
    </row>
    <row r="408" spans="10:83" ht="21" customHeight="1">
      <c r="J408" s="1838"/>
      <c r="K408" s="1151"/>
      <c r="L408" s="1143" t="str" cm="1">
        <f t="array" ref="L408">IF(ROW()=ROW(L397),K400,INDEX(M397:M410,ROW()-ROW(L397)))</f>
        <v/>
      </c>
      <c r="M408" s="1144" t="str">
        <f>IF(OR(L408="",K399="",K399&lt;=0,N408=""),"",TRIM(MID(L408,LEN(N408)+1+IF(MID(L408,LEN(N408)+1,1)=" ",1,0),99999)))</f>
        <v/>
      </c>
      <c r="N408" s="1143" t="str">
        <f>IF(OR(O408="",O408=0,O408="0"),"",IF(LEN(O408)&lt;=K399,O408,IF(LEN(SUBSTITUTE(P408," ",""))=K399+1,LEFT(O408,K399),LEFT(O408,FIND("§",SUBSTITUTE(P408," ","§",LEN(P408)-LEN(SUBSTITUTE(P408," ",""))))-1))))</f>
        <v/>
      </c>
      <c r="O408" s="1143" t="str">
        <f t="shared" si="102"/>
        <v/>
      </c>
      <c r="P408" s="1143" t="str">
        <f>IF(OR(O408="",O408=0,O408="0"),"",LEFT(O408,K399+1))</f>
        <v/>
      </c>
      <c r="Q408" s="1143"/>
      <c r="R408" s="1186"/>
      <c r="S408" s="1147" t="str">
        <f>IF(LEN(TRIM(T408))&gt;0,MAX(S46:S407)+1,"")</f>
        <v/>
      </c>
      <c r="T408" s="1148"/>
      <c r="U408" s="1186"/>
      <c r="V408" s="1186"/>
      <c r="X408" s="742"/>
      <c r="Y408" s="742"/>
      <c r="Z408" s="742"/>
      <c r="AA408" s="742"/>
      <c r="AB408" s="742"/>
      <c r="AC408" s="742"/>
      <c r="AD408" s="742"/>
      <c r="AE408" s="742"/>
      <c r="AF408" s="742"/>
      <c r="AG408" s="787"/>
      <c r="AH408" s="787"/>
      <c r="AI408" s="181" t="str">
        <f>IF(ISBLANK(AJ408),"",LARGE(AI390:AI407,1)+1)</f>
        <v/>
      </c>
      <c r="AJ408" s="96"/>
      <c r="AK408" s="61"/>
      <c r="AL408" s="61"/>
      <c r="AM408" s="61"/>
      <c r="AN408" s="61"/>
      <c r="AO408" s="61"/>
      <c r="AP408" s="61"/>
      <c r="AQ408" s="133"/>
      <c r="AR408" s="133"/>
      <c r="AS408" s="133"/>
      <c r="AT408" s="133"/>
      <c r="AU408" s="133"/>
      <c r="AV408" s="133"/>
      <c r="AW408" s="229"/>
      <c r="AX408" s="19"/>
      <c r="AY408" s="19"/>
      <c r="AZ408" s="1068">
        <v>380</v>
      </c>
      <c r="BA408" s="1069"/>
      <c r="BB408" s="1282" t="str">
        <f t="shared" si="90"/>
        <v/>
      </c>
      <c r="BC408" s="1283" t="str" cm="1">
        <f t="array" ref="BC408">IF(BJ408="","",IFERROR(_xlfn.TEXTJOIN(" • ",TRUE,_xlfn.UNIQUE(_xlfn._xlws.FILTER("⚠ "&amp;BQ29:BQ489,(BO29:BO489&lt;&gt;"")*ISNUMBER(SEARCH(" "&amp;BO29:BO489&amp;" "," "&amp;BJ408&amp;" "))))),""))</f>
        <v/>
      </c>
      <c r="BD408" s="1070" t="str">
        <f t="shared" si="97"/>
        <v/>
      </c>
      <c r="BE408" s="1070" t="str">
        <f t="shared" si="98"/>
        <v/>
      </c>
      <c r="BF408" s="1070" t="str">
        <f t="shared" si="99"/>
        <v/>
      </c>
      <c r="BG408" s="1070" t="str">
        <f t="shared" si="91"/>
        <v/>
      </c>
      <c r="BH408" s="1070" t="str">
        <f t="shared" si="92"/>
        <v/>
      </c>
      <c r="BI408" s="1070" t="str">
        <f t="shared" si="100"/>
        <v/>
      </c>
      <c r="BJ408" s="1070" t="str">
        <f t="shared" si="93"/>
        <v/>
      </c>
      <c r="BK408" s="1070" t="str">
        <f t="shared" si="101"/>
        <v/>
      </c>
      <c r="BL408" s="1070" t="str">
        <f t="shared" si="94"/>
        <v/>
      </c>
      <c r="BM408" s="1070" t="str">
        <f t="shared" si="95"/>
        <v/>
      </c>
      <c r="BN408" s="1071"/>
      <c r="BO408" s="1072" t="str">
        <f t="shared" si="96"/>
        <v/>
      </c>
      <c r="BP408" s="1073" t="s">
        <v>744</v>
      </c>
      <c r="BQ408" s="1074"/>
      <c r="CE408" s="9">
        <v>1</v>
      </c>
    </row>
    <row r="409" spans="10:83" ht="21" customHeight="1">
      <c r="J409" s="1838"/>
      <c r="K409" s="1151"/>
      <c r="L409" s="1143" t="str" cm="1">
        <f t="array" ref="L409">IF(ROW()=ROW(L397),K400,INDEX(M397:M410,ROW()-ROW(L397)))</f>
        <v/>
      </c>
      <c r="M409" s="1144" t="str">
        <f>IF(OR(L409="",K399="",K399&lt;=0,N409=""),"",TRIM(MID(L409,LEN(N409)+1+IF(MID(L409,LEN(N409)+1,1)=" ",1,0),99999)))</f>
        <v/>
      </c>
      <c r="N409" s="1143" t="str">
        <f>IF(OR(O409="",O409=0,O409="0"),"",IF(LEN(O409)&lt;=K399,O409,IF(LEN(SUBSTITUTE(P409," ",""))=K399+1,LEFT(O409,K399),LEFT(O409,FIND("§",SUBSTITUTE(P409," ","§",LEN(P409)-LEN(SUBSTITUTE(P409," ",""))))-1))))</f>
        <v/>
      </c>
      <c r="O409" s="1143" t="str">
        <f t="shared" si="102"/>
        <v/>
      </c>
      <c r="P409" s="1143" t="str">
        <f>IF(OR(O409="",O409=0,O409="0"),"",LEFT(O409,K399+1))</f>
        <v/>
      </c>
      <c r="Q409" s="1143"/>
      <c r="R409" s="1186"/>
      <c r="S409" s="1147" t="str">
        <f>IF(LEN(TRIM(T409))&gt;0,MAX(S46:S408)+1,"")</f>
        <v/>
      </c>
      <c r="T409" s="1148"/>
      <c r="U409" s="1186"/>
      <c r="V409" s="1186"/>
      <c r="X409" s="742"/>
      <c r="Y409" s="742"/>
      <c r="Z409" s="742"/>
      <c r="AA409" s="742"/>
      <c r="AB409" s="742"/>
      <c r="AC409" s="742"/>
      <c r="AD409" s="742"/>
      <c r="AE409" s="742"/>
      <c r="AF409" s="742"/>
      <c r="AG409" s="787"/>
      <c r="AH409" s="787"/>
      <c r="AI409" s="90" t="s">
        <v>118</v>
      </c>
      <c r="AJ409" s="91"/>
      <c r="AK409" s="91"/>
      <c r="AL409" s="91"/>
      <c r="AM409" s="91"/>
      <c r="AN409" s="91"/>
      <c r="AO409" s="91"/>
      <c r="AP409" s="91"/>
      <c r="AQ409" s="91"/>
      <c r="AR409" s="91"/>
      <c r="AS409" s="91"/>
      <c r="AT409" s="91"/>
      <c r="AU409" s="91"/>
      <c r="AV409" s="91"/>
      <c r="AW409" s="835" t="s">
        <v>118</v>
      </c>
      <c r="AX409" s="19"/>
      <c r="AY409" s="19"/>
      <c r="AZ409" s="1068">
        <v>381</v>
      </c>
      <c r="BA409" s="1069"/>
      <c r="BB409" s="1282" t="str">
        <f t="shared" si="90"/>
        <v/>
      </c>
      <c r="BC409" s="1283" t="str" cm="1">
        <f t="array" ref="BC409">IF(BJ409="","",IFERROR(_xlfn.TEXTJOIN(" • ",TRUE,_xlfn.UNIQUE(_xlfn._xlws.FILTER("⚠ "&amp;BQ29:BQ489,(BO29:BO489&lt;&gt;"")*ISNUMBER(SEARCH(" "&amp;BO29:BO489&amp;" "," "&amp;BJ409&amp;" "))))),""))</f>
        <v/>
      </c>
      <c r="BD409" s="1070" t="str">
        <f t="shared" si="97"/>
        <v/>
      </c>
      <c r="BE409" s="1070" t="str">
        <f t="shared" si="98"/>
        <v/>
      </c>
      <c r="BF409" s="1070" t="str">
        <f t="shared" si="99"/>
        <v/>
      </c>
      <c r="BG409" s="1070" t="str">
        <f t="shared" si="91"/>
        <v/>
      </c>
      <c r="BH409" s="1070" t="str">
        <f t="shared" si="92"/>
        <v/>
      </c>
      <c r="BI409" s="1070" t="str">
        <f t="shared" si="100"/>
        <v/>
      </c>
      <c r="BJ409" s="1070" t="str">
        <f t="shared" si="93"/>
        <v/>
      </c>
      <c r="BK409" s="1070" t="str">
        <f t="shared" si="101"/>
        <v/>
      </c>
      <c r="BL409" s="1070" t="str">
        <f t="shared" si="94"/>
        <v/>
      </c>
      <c r="BM409" s="1070" t="str">
        <f t="shared" si="95"/>
        <v/>
      </c>
      <c r="BN409" s="1071"/>
      <c r="BO409" s="1072" t="str">
        <f t="shared" si="96"/>
        <v/>
      </c>
      <c r="BP409" s="1073" t="s">
        <v>744</v>
      </c>
      <c r="BQ409" s="1074"/>
      <c r="CE409" s="9">
        <v>1</v>
      </c>
    </row>
    <row r="410" spans="10:83" ht="21" customHeight="1">
      <c r="J410" s="1838"/>
      <c r="K410" s="1151"/>
      <c r="L410" s="1143" t="str" cm="1">
        <f t="array" ref="L410">IF(ROW()=ROW(L397),K400,INDEX(M397:M410,ROW()-ROW(L397)))</f>
        <v/>
      </c>
      <c r="M410" s="1144" t="str">
        <f>IF(OR(L410="",K399="",K399&lt;=0,N410=""),"",TRIM(MID(L410,LEN(N410)+1+IF(MID(L410,LEN(N410)+1,1)=" ",1,0),99999)))</f>
        <v/>
      </c>
      <c r="N410" s="1143" t="str">
        <f>IF(OR(O410="",O410=0,O410="0"),"",IF(LEN(O410)&lt;=K399,O410,IF(LEN(SUBSTITUTE(P410," ",""))=K399+1,LEFT(O410,K399),LEFT(O410,FIND("§",SUBSTITUTE(P410," ","§",LEN(P410)-LEN(SUBSTITUTE(P410," ",""))))-1))))</f>
        <v/>
      </c>
      <c r="O410" s="1143" t="str">
        <f t="shared" si="102"/>
        <v/>
      </c>
      <c r="P410" s="1143" t="str">
        <f>IF(OR(O410="",O410=0,O410="0"),"",LEFT(O410,K399+1))</f>
        <v/>
      </c>
      <c r="Q410" s="1143"/>
      <c r="R410" s="1186"/>
      <c r="S410" s="1147" t="str">
        <f>IF(LEN(TRIM(T410))&gt;0,MAX(S46:S409)+1,"")</f>
        <v/>
      </c>
      <c r="T410" s="1148"/>
      <c r="U410" s="1186"/>
      <c r="V410" s="1186"/>
      <c r="X410" s="742"/>
      <c r="Y410" s="742"/>
      <c r="Z410" s="742"/>
      <c r="AA410" s="742"/>
      <c r="AB410" s="742"/>
      <c r="AC410" s="742"/>
      <c r="AD410" s="742"/>
      <c r="AE410" s="742"/>
      <c r="AF410" s="742"/>
      <c r="AG410" s="787"/>
      <c r="AH410" s="787"/>
      <c r="AI410" s="812" t="s">
        <v>593</v>
      </c>
      <c r="AJ410" s="96"/>
      <c r="AK410" s="61"/>
      <c r="AL410" s="61"/>
      <c r="AM410" s="61"/>
      <c r="AN410" s="61"/>
      <c r="AO410" s="61"/>
      <c r="AP410" s="61"/>
      <c r="AQ410" s="882" t="s">
        <v>234</v>
      </c>
      <c r="AR410" s="260"/>
      <c r="AS410" s="881"/>
      <c r="AT410" s="116"/>
      <c r="AU410" s="116"/>
      <c r="AV410" s="116"/>
      <c r="AW410" s="117" t="s">
        <v>268</v>
      </c>
      <c r="AX410" s="19"/>
      <c r="AY410" s="19"/>
      <c r="AZ410" s="1068">
        <v>382</v>
      </c>
      <c r="BA410" s="1069"/>
      <c r="BB410" s="1282" t="str">
        <f t="shared" si="90"/>
        <v/>
      </c>
      <c r="BC410" s="1283" t="str" cm="1">
        <f t="array" ref="BC410">IF(BJ410="","",IFERROR(_xlfn.TEXTJOIN(" • ",TRUE,_xlfn.UNIQUE(_xlfn._xlws.FILTER("⚠ "&amp;BQ29:BQ489,(BO29:BO489&lt;&gt;"")*ISNUMBER(SEARCH(" "&amp;BO29:BO489&amp;" "," "&amp;BJ410&amp;" "))))),""))</f>
        <v/>
      </c>
      <c r="BD410" s="1070" t="str">
        <f t="shared" si="97"/>
        <v/>
      </c>
      <c r="BE410" s="1070" t="str">
        <f t="shared" si="98"/>
        <v/>
      </c>
      <c r="BF410" s="1070" t="str">
        <f t="shared" si="99"/>
        <v/>
      </c>
      <c r="BG410" s="1070" t="str">
        <f t="shared" si="91"/>
        <v/>
      </c>
      <c r="BH410" s="1070" t="str">
        <f t="shared" si="92"/>
        <v/>
      </c>
      <c r="BI410" s="1070" t="str">
        <f t="shared" si="100"/>
        <v/>
      </c>
      <c r="BJ410" s="1070" t="str">
        <f t="shared" si="93"/>
        <v/>
      </c>
      <c r="BK410" s="1070" t="str">
        <f t="shared" si="101"/>
        <v/>
      </c>
      <c r="BL410" s="1070" t="str">
        <f t="shared" si="94"/>
        <v/>
      </c>
      <c r="BM410" s="1070" t="str">
        <f t="shared" si="95"/>
        <v/>
      </c>
      <c r="BN410" s="1071"/>
      <c r="BO410" s="1072" t="str">
        <f t="shared" si="96"/>
        <v/>
      </c>
      <c r="BP410" s="1073" t="s">
        <v>744</v>
      </c>
      <c r="BQ410" s="1074"/>
      <c r="CE410" s="9">
        <v>1</v>
      </c>
    </row>
    <row r="411" spans="10:83" ht="21" customHeight="1">
      <c r="J411" s="1838"/>
      <c r="K411" s="1142" t="str">
        <f>IF(TRIM(SUBSTITUTE(R73,CHAR(160),""))="","",R73)</f>
        <v/>
      </c>
      <c r="L411" s="1143" t="str" cm="1">
        <f t="array" ref="L411">IF(ROW()=ROW(L411),K414,INDEX(M411:M424,ROW()-ROW(L411)))</f>
        <v/>
      </c>
      <c r="M411" s="1144" t="str">
        <f>IF(OR(L411="",K413="",K413&lt;=0,N411=""),"",TRIM(MID(L411,LEN(N411)+1+IF(MID(L411,LEN(N411)+1,1)=" ",1,0),99999)))</f>
        <v/>
      </c>
      <c r="N411" s="1143" t="str">
        <f>IF(OR(O411="",O411=0,O411="0"),"",IF(LEN(O411)&lt;=K413,O411,IF(LEN(SUBSTITUTE(P411," ",""))=K413+1,LEFT(O411,K413),LEFT(O411,FIND("§",SUBSTITUTE(P411," ","§",LEN(P411)-LEN(SUBSTITUTE(P411," ",""))))-1))))</f>
        <v/>
      </c>
      <c r="O411" s="1143" t="str">
        <f t="shared" si="102"/>
        <v/>
      </c>
      <c r="P411" s="1143" t="str">
        <f>IF(OR(O411="",O411=0,O411="0"),"",LEFT(O411,K413+1))</f>
        <v/>
      </c>
      <c r="Q411" s="1143"/>
      <c r="R411" s="1186"/>
      <c r="S411" s="1147" t="str">
        <f>IF(LEN(TRIM(T411))&gt;0,MAX(S46:S410)+1,"")</f>
        <v/>
      </c>
      <c r="T411" s="1148"/>
      <c r="U411" s="1186"/>
      <c r="V411" s="1186"/>
      <c r="X411" s="742"/>
      <c r="Y411" s="742"/>
      <c r="Z411" s="742"/>
      <c r="AA411" s="742"/>
      <c r="AB411" s="742"/>
      <c r="AC411" s="742"/>
      <c r="AD411" s="742"/>
      <c r="AE411" s="742"/>
      <c r="AF411" s="742"/>
      <c r="AG411" s="787"/>
      <c r="AH411" s="787"/>
      <c r="AI411" s="84">
        <v>0</v>
      </c>
      <c r="AJ411" s="96"/>
      <c r="AK411" s="61"/>
      <c r="AL411" s="61"/>
      <c r="AM411" s="61"/>
      <c r="AN411" s="61"/>
      <c r="AO411" s="61"/>
      <c r="AP411" s="61"/>
      <c r="AQ411" s="631"/>
      <c r="AR411" s="262" t="s">
        <v>269</v>
      </c>
      <c r="AS411" s="263" t="s">
        <v>270</v>
      </c>
      <c r="AT411" s="264" t="s">
        <v>271</v>
      </c>
      <c r="AU411" s="265" t="s">
        <v>272</v>
      </c>
      <c r="AV411" s="264" t="s">
        <v>6</v>
      </c>
      <c r="AW411" s="266" t="s">
        <v>273</v>
      </c>
      <c r="AX411" s="19"/>
      <c r="AY411" s="19"/>
      <c r="AZ411" s="1068">
        <v>383</v>
      </c>
      <c r="BA411" s="1069"/>
      <c r="BB411" s="1282" t="str">
        <f t="shared" si="90"/>
        <v/>
      </c>
      <c r="BC411" s="1283" t="str" cm="1">
        <f t="array" ref="BC411">IF(BJ411="","",IFERROR(_xlfn.TEXTJOIN(" • ",TRUE,_xlfn.UNIQUE(_xlfn._xlws.FILTER("⚠ "&amp;BQ29:BQ489,(BO29:BO489&lt;&gt;"")*ISNUMBER(SEARCH(" "&amp;BO29:BO489&amp;" "," "&amp;BJ411&amp;" "))))),""))</f>
        <v/>
      </c>
      <c r="BD411" s="1070" t="str">
        <f t="shared" si="97"/>
        <v/>
      </c>
      <c r="BE411" s="1070" t="str">
        <f t="shared" si="98"/>
        <v/>
      </c>
      <c r="BF411" s="1070" t="str">
        <f t="shared" si="99"/>
        <v/>
      </c>
      <c r="BG411" s="1070" t="str">
        <f t="shared" si="91"/>
        <v/>
      </c>
      <c r="BH411" s="1070" t="str">
        <f t="shared" si="92"/>
        <v/>
      </c>
      <c r="BI411" s="1070" t="str">
        <f t="shared" si="100"/>
        <v/>
      </c>
      <c r="BJ411" s="1070" t="str">
        <f t="shared" si="93"/>
        <v/>
      </c>
      <c r="BK411" s="1070" t="str">
        <f t="shared" si="101"/>
        <v/>
      </c>
      <c r="BL411" s="1070" t="str">
        <f t="shared" si="94"/>
        <v/>
      </c>
      <c r="BM411" s="1070" t="str">
        <f t="shared" si="95"/>
        <v/>
      </c>
      <c r="BN411" s="1071"/>
      <c r="BO411" s="1072" t="str">
        <f t="shared" si="96"/>
        <v/>
      </c>
      <c r="BP411" s="1073" t="s">
        <v>744</v>
      </c>
      <c r="BQ411" s="1074"/>
      <c r="CE411" s="9">
        <v>1</v>
      </c>
    </row>
    <row r="412" spans="10:83" ht="21" customHeight="1">
      <c r="J412" s="1838"/>
      <c r="K412" s="1151" t="str">
        <f>TRIM(SUBSTITUTE(SUBSTITUTE(SUBSTITUTE(SUBSTITUTE(SUBSTITUTE(SUBSTITUTE(SUBSTITUTE(SUBSTITUTE(SUBSTITUTE(CLEAN(IF(OR(LEFT(K411,1)="-",LEFT(K411,1)="="),MID(K411,2,99999),K411)),"—","-"),"–","-"),CHAR(160)," "),CHAR(9)," "),CHAR(13)," "),CHAR(10)," ")," "," ")," "," ")," "," "))</f>
        <v/>
      </c>
      <c r="L412" s="1143" t="str" cm="1">
        <f t="array" ref="L412">IF(ROW()=ROW(L411),K414,INDEX(M411:M424,ROW()-ROW(L411)))</f>
        <v/>
      </c>
      <c r="M412" s="1144" t="str">
        <f>IF(OR(L412="",K413="",K413&lt;=0,N412=""),"",TRIM(MID(L412,LEN(N412)+1+IF(MID(L412,LEN(N412)+1,1)=" ",1,0),99999)))</f>
        <v/>
      </c>
      <c r="N412" s="1143" t="str">
        <f>IF(OR(O412="",O412=0,O412="0"),"",IF(LEN(O412)&lt;=K413,O412,IF(LEN(SUBSTITUTE(P412," ",""))=K413+1,LEFT(O412,K413),LEFT(O412,FIND("§",SUBSTITUTE(P412," ","§",LEN(P412)-LEN(SUBSTITUTE(P412," ",""))))-1))))</f>
        <v/>
      </c>
      <c r="O412" s="1143" t="str">
        <f t="shared" si="102"/>
        <v/>
      </c>
      <c r="P412" s="1143" t="str">
        <f>IF(OR(O412="",O412=0,O412="0"),"",LEFT(O412,K413+1))</f>
        <v/>
      </c>
      <c r="Q412" s="1143"/>
      <c r="R412" s="1186"/>
      <c r="S412" s="1147" t="str">
        <f>IF(LEN(TRIM(T412))&gt;0,MAX(S46:S411)+1,"")</f>
        <v/>
      </c>
      <c r="T412" s="1148"/>
      <c r="U412" s="1186"/>
      <c r="V412" s="1186"/>
      <c r="X412" s="742"/>
      <c r="Y412" s="742"/>
      <c r="Z412" s="742"/>
      <c r="AA412" s="742"/>
      <c r="AB412" s="742"/>
      <c r="AC412" s="742"/>
      <c r="AD412" s="742"/>
      <c r="AE412" s="742"/>
      <c r="AF412" s="742"/>
      <c r="AG412" s="787"/>
      <c r="AH412" s="787"/>
      <c r="AI412" s="70" t="str">
        <f>IF(ISBLANK(AJ412),"",LARGE(AI411:AI411,1)+1)</f>
        <v/>
      </c>
      <c r="AJ412" s="96"/>
      <c r="AK412" s="61"/>
      <c r="AL412" s="61"/>
      <c r="AM412" s="61"/>
      <c r="AN412" s="61"/>
      <c r="AO412" s="61"/>
      <c r="AP412" s="61"/>
      <c r="AQ412" s="631"/>
      <c r="AR412" s="267">
        <v>1</v>
      </c>
      <c r="AS412" s="268" t="str">
        <f>"◄ cellule "&amp;ADDRESS(ROW(AR412),COLUMN(AR412),4)&amp;"  vous pouvez saisir un autre poids"</f>
        <v>◄ cellule AR412  vous pouvez saisir un autre poids</v>
      </c>
      <c r="AT412" s="269"/>
      <c r="AU412" s="77"/>
      <c r="AV412" s="269"/>
      <c r="AW412" s="107"/>
      <c r="AX412" s="19"/>
      <c r="AY412" s="19"/>
      <c r="AZ412" s="1068">
        <v>384</v>
      </c>
      <c r="BA412" s="1069"/>
      <c r="BB412" s="1282" t="str">
        <f t="shared" si="90"/>
        <v/>
      </c>
      <c r="BC412" s="1283" t="str" cm="1">
        <f t="array" ref="BC412">IF(BJ412="","",IFERROR(_xlfn.TEXTJOIN(" • ",TRUE,_xlfn.UNIQUE(_xlfn._xlws.FILTER("⚠ "&amp;BQ29:BQ489,(BO29:BO489&lt;&gt;"")*ISNUMBER(SEARCH(" "&amp;BO29:BO489&amp;" "," "&amp;BJ412&amp;" "))))),""))</f>
        <v/>
      </c>
      <c r="BD412" s="1070" t="str">
        <f t="shared" si="97"/>
        <v/>
      </c>
      <c r="BE412" s="1070" t="str">
        <f t="shared" si="98"/>
        <v/>
      </c>
      <c r="BF412" s="1070" t="str">
        <f t="shared" si="99"/>
        <v/>
      </c>
      <c r="BG412" s="1070" t="str">
        <f t="shared" si="91"/>
        <v/>
      </c>
      <c r="BH412" s="1070" t="str">
        <f t="shared" si="92"/>
        <v/>
      </c>
      <c r="BI412" s="1070" t="str">
        <f t="shared" si="100"/>
        <v/>
      </c>
      <c r="BJ412" s="1070" t="str">
        <f t="shared" si="93"/>
        <v/>
      </c>
      <c r="BK412" s="1070" t="str">
        <f t="shared" si="101"/>
        <v/>
      </c>
      <c r="BL412" s="1070" t="str">
        <f t="shared" si="94"/>
        <v/>
      </c>
      <c r="BM412" s="1070" t="str">
        <f t="shared" si="95"/>
        <v/>
      </c>
      <c r="BN412" s="1071"/>
      <c r="BO412" s="1072" t="str">
        <f t="shared" si="96"/>
        <v/>
      </c>
      <c r="BP412" s="1073" t="s">
        <v>744</v>
      </c>
      <c r="BQ412" s="1074"/>
      <c r="CE412" s="9">
        <v>1</v>
      </c>
    </row>
    <row r="413" spans="10:83" ht="21" customHeight="1">
      <c r="J413" s="1838"/>
      <c r="K413" s="1152">
        <f>K44</f>
        <v>120</v>
      </c>
      <c r="L413" s="1143" t="str" cm="1">
        <f t="array" ref="L413">IF(ROW()=ROW(L411),K414,INDEX(M411:M424,ROW()-ROW(L411)))</f>
        <v/>
      </c>
      <c r="M413" s="1144" t="str">
        <f>IF(OR(L413="",K413="",K413&lt;=0,N413=""),"",TRIM(MID(L413,LEN(N413)+1+IF(MID(L413,LEN(N413)+1,1)=" ",1,0),99999)))</f>
        <v/>
      </c>
      <c r="N413" s="1143" t="str">
        <f>IF(OR(O413="",O413=0,O413="0"),"",IF(LEN(O413)&lt;=K413,O413,IF(LEN(SUBSTITUTE(P413," ",""))=K413+1,LEFT(O413,K413),LEFT(O413,FIND("§",SUBSTITUTE(P413," ","§",LEN(P413)-LEN(SUBSTITUTE(P413," ",""))))-1))))</f>
        <v/>
      </c>
      <c r="O413" s="1143" t="str">
        <f t="shared" si="102"/>
        <v/>
      </c>
      <c r="P413" s="1143" t="str">
        <f>IF(OR(O413="",O413=0,O413="0"),"",LEFT(O413,K413+1))</f>
        <v/>
      </c>
      <c r="Q413" s="1143"/>
      <c r="R413" s="1186"/>
      <c r="S413" s="1147" t="str">
        <f>IF(LEN(TRIM(T413))&gt;0,MAX(S46:S412)+1,"")</f>
        <v/>
      </c>
      <c r="T413" s="1148"/>
      <c r="U413" s="1186"/>
      <c r="V413" s="1186"/>
      <c r="X413" s="742"/>
      <c r="Y413" s="742"/>
      <c r="Z413" s="742"/>
      <c r="AA413" s="742"/>
      <c r="AB413" s="742"/>
      <c r="AC413" s="742"/>
      <c r="AD413" s="742"/>
      <c r="AE413" s="742"/>
      <c r="AF413" s="742"/>
      <c r="AG413" s="787"/>
      <c r="AH413" s="787"/>
      <c r="AI413" s="70" t="str">
        <f>IF(ISBLANK(AJ413),"",LARGE(AI411:AI412,1)+1)</f>
        <v/>
      </c>
      <c r="AJ413" s="96"/>
      <c r="AK413" s="61"/>
      <c r="AL413" s="61"/>
      <c r="AM413" s="61"/>
      <c r="AN413" s="61"/>
      <c r="AO413" s="61"/>
      <c r="AP413" s="61"/>
      <c r="AQ413" s="631"/>
      <c r="AR413" s="270" t="s">
        <v>274</v>
      </c>
      <c r="AS413" s="271">
        <v>100</v>
      </c>
      <c r="AT413" s="272">
        <v>120</v>
      </c>
      <c r="AU413" s="272">
        <v>180</v>
      </c>
      <c r="AV413" s="272">
        <v>180</v>
      </c>
      <c r="AW413" s="273">
        <v>200</v>
      </c>
      <c r="AX413" s="19"/>
      <c r="AY413" s="19"/>
      <c r="AZ413" s="1068">
        <v>385</v>
      </c>
      <c r="BA413" s="1069"/>
      <c r="BB413" s="1282" t="str">
        <f t="shared" ref="BB413:BB476" si="104">IF(BA413="","",IF(BC413="",BA413,BA413&amp;" *"))</f>
        <v/>
      </c>
      <c r="BC413" s="1283" t="str" cm="1">
        <f t="array" ref="BC413">IF(BJ413="","",IFERROR(_xlfn.TEXTJOIN(" • ",TRUE,_xlfn.UNIQUE(_xlfn._xlws.FILTER("⚠ "&amp;BQ29:BQ489,(BO29:BO489&lt;&gt;"")*ISNUMBER(SEARCH(" "&amp;BO29:BO489&amp;" "," "&amp;BJ413&amp;" "))))),""))</f>
        <v/>
      </c>
      <c r="BD413" s="1070" t="str">
        <f t="shared" si="97"/>
        <v/>
      </c>
      <c r="BE413" s="1070" t="str">
        <f t="shared" si="98"/>
        <v/>
      </c>
      <c r="BF413" s="1070" t="str">
        <f t="shared" si="99"/>
        <v/>
      </c>
      <c r="BG413" s="1070" t="str">
        <f t="shared" ref="BG413:BG476" si="105">IF(BF413="","",SUBSTITUTE(SUBSTITUTE(SUBSTITUTE(SUBSTITUTE(SUBSTITUTE(SUBSTITUTE(SUBSTITUTE(SUBSTITUTE(BF413,"è","e"),"é","e"),"ê","e"),"ë","e"),"ì","i"),"í","i"),"î","i"),"ï","i"))</f>
        <v/>
      </c>
      <c r="BH413" s="1070" t="str">
        <f t="shared" ref="BH413:BH476" si="106">IF(BG413="","",TRIM(SUBSTITUTE(SUBSTITUTE(SUBSTITUTE(SUBSTITUTE(SUBSTITUTE(SUBSTITUTE(SUBSTITUTE(SUBSTITUTE(SUBSTITUTE(SUBSTITUTE(SUBSTITUTE(SUBSTITUTE(BG413,"ò","o"),"ó","o"),"ô","o"),"ö","o"),"õ","o"),"ù","u"),"ú","u"),"û","u"),"ü","u"),"ý","y"),"ÿ","y"),"ñ","n")))</f>
        <v/>
      </c>
      <c r="BI413" s="1070" t="str">
        <f t="shared" si="100"/>
        <v/>
      </c>
      <c r="BJ413" s="1070" t="str">
        <f t="shared" ref="BJ413:BJ476" si="107">IF(BA413="","",LOWER(TRIM(CLEAN(SUBSTITUTE(SUBSTITUTE(SUBSTITUTE(SUBSTITUTE(SUBSTITUTE(SUBSTITUTE(SUBSTITUTE(SUBSTITUTE(SUBSTITUTE(SUBSTITUTE(SUBSTITUTE(SUBSTITUTE(SUBSTITUTE(SUBSTITUTE(SUBSTITUTE(SUBSTITUTE(SUBSTITUTE(SUBSTITUTE(SUBSTITUTE(SUBSTITUTE(SUBSTITUTE(SUBSTITUTE(BA413,CHAR(160)," "),CHAR(9)," "),CHAR(10)," "),CHAR(13)," "),"—"," "),"–"," "),"’"," "),"'"," "),""""," "),","," "),"."," "),";"," "),":"," "),"!"," "),"?"," "),"…"," "),"/"," "),"-"," "),"("," "),")"," "),"«"," "),"»"," ")))))</f>
        <v/>
      </c>
      <c r="BK413" s="1070" t="str">
        <f t="shared" si="101"/>
        <v/>
      </c>
      <c r="BL413" s="1070" t="str">
        <f t="shared" ref="BL413:BL476" si="108">IF(BK413="","",SUBSTITUTE(SUBSTITUTE(SUBSTITUTE(SUBSTITUTE(SUBSTITUTE(SUBSTITUTE(SUBSTITUTE(SUBSTITUTE(BK413,"è","e"),"é","e"),"ê","e"),"ë","e"),"ì","i"),"í","i"),"î","i"),"ï","i"))</f>
        <v/>
      </c>
      <c r="BM413" s="1070" t="str">
        <f t="shared" ref="BM413:BM476" si="109">IF(BL413="","",TRIM(SUBSTITUTE(SUBSTITUTE(SUBSTITUTE(SUBSTITUTE(SUBSTITUTE(SUBSTITUTE(SUBSTITUTE(SUBSTITUTE(SUBSTITUTE(SUBSTITUTE(SUBSTITUTE(SUBSTITUTE(BL413,"ò","o"),"ó","o"),"ô","o"),"ö","o"),"õ","o"),"ù","u"),"ú","u"),"û","u"),"ü","u"),"ý","y"),"ÿ","y"),"ñ","n")))</f>
        <v/>
      </c>
      <c r="BN413" s="1071"/>
      <c r="BO413" s="1072" t="str">
        <f t="shared" ref="BO413:BO476" si="110">IF(BN413="","",LOWER(TRIM(CLEAN(SUBSTITUTE(SUBSTITUTE(SUBSTITUTE(SUBSTITUTE(SUBSTITUTE(SUBSTITUTE(SUBSTITUTE(SUBSTITUTE(SUBSTITUTE(SUBSTITUTE(SUBSTITUTE(SUBSTITUTE(SUBSTITUTE(SUBSTITUTE(SUBSTITUTE(SUBSTITUTE(SUBSTITUTE(SUBSTITUTE(SUBSTITUTE(SUBSTITUTE(SUBSTITUTE(SUBSTITUTE(BN413,CHAR(160)," "),CHAR(9)," "),CHAR(10)," "),CHAR(13)," "),"—"," "),"–"," "),"’"," "),"'"," "),""""," "),","," "),"."," "),";"," "),":"," "),"!"," "),"?"," "),"…"," "),"/"," "),"-"," "),"("," "),")"," "),"«"," "),"»"," ")))))</f>
        <v/>
      </c>
      <c r="BP413" s="1073" t="s">
        <v>744</v>
      </c>
      <c r="BQ413" s="1074"/>
      <c r="CE413" s="9">
        <v>1</v>
      </c>
    </row>
    <row r="414" spans="10:83" ht="21" customHeight="1">
      <c r="J414" s="1838"/>
      <c r="K414" s="1151" t="str">
        <f>IF(UPPER(TRIM(K45))="X",K418,K412)</f>
        <v/>
      </c>
      <c r="L414" s="1143" t="str" cm="1">
        <f t="array" ref="L414">IF(ROW()=ROW(L411),K414,INDEX(M411:M424,ROW()-ROW(L411)))</f>
        <v/>
      </c>
      <c r="M414" s="1144" t="str">
        <f>IF(OR(L414="",K413="",K413&lt;=0,N414=""),"",TRIM(MID(L414,LEN(N414)+1+IF(MID(L414,LEN(N414)+1,1)=" ",1,0),99999)))</f>
        <v/>
      </c>
      <c r="N414" s="1143" t="str">
        <f>IF(OR(O414="",O414=0,O414="0"),"",IF(LEN(O414)&lt;=K413,O414,IF(LEN(SUBSTITUTE(P414," ",""))=K413+1,LEFT(O414,K413),LEFT(O414,FIND("§",SUBSTITUTE(P414," ","§",LEN(P414)-LEN(SUBSTITUTE(P414," ",""))))-1))))</f>
        <v/>
      </c>
      <c r="O414" s="1143" t="str">
        <f t="shared" si="102"/>
        <v/>
      </c>
      <c r="P414" s="1143" t="str">
        <f>IF(OR(O414="",O414=0,O414="0"),"",LEFT(O414,K413+1))</f>
        <v/>
      </c>
      <c r="Q414" s="1143"/>
      <c r="R414" s="1186"/>
      <c r="S414" s="1147" t="str">
        <f>IF(LEN(TRIM(T414))&gt;0,MAX(S46:S413)+1,"")</f>
        <v/>
      </c>
      <c r="T414" s="1148"/>
      <c r="U414" s="1186"/>
      <c r="V414" s="1186"/>
      <c r="X414" s="742"/>
      <c r="Y414" s="742"/>
      <c r="Z414" s="742"/>
      <c r="AA414" s="742"/>
      <c r="AB414" s="742"/>
      <c r="AC414" s="742"/>
      <c r="AD414" s="742"/>
      <c r="AE414" s="742"/>
      <c r="AF414" s="742"/>
      <c r="AG414" s="787"/>
      <c r="AH414" s="787"/>
      <c r="AI414" s="70" t="str">
        <f>IF(ISBLANK(AJ414),"",LARGE(AI411:AI413,1)+1)</f>
        <v/>
      </c>
      <c r="AJ414" s="96"/>
      <c r="AK414" s="61"/>
      <c r="AL414" s="61"/>
      <c r="AM414" s="61"/>
      <c r="AN414" s="61"/>
      <c r="AO414" s="61"/>
      <c r="AP414" s="61"/>
      <c r="AQ414" s="631"/>
      <c r="AR414" s="274" t="s">
        <v>275</v>
      </c>
      <c r="AS414" s="955">
        <f>IF(MOD(AR412*1000/AS413,1)=0,AR412*1000/AS413,IF(MOD(AR412*1000/AS413,1)&lt;0.5,INT(AR412*1000/AS413),INT(AR412*1000/AS413)+1))</f>
        <v>10</v>
      </c>
      <c r="AT414" s="956">
        <f>IF(MOD(AR412*1000/AT413,1)=0,AR412*1000/AT413,IF(MOD(AR412*1000/AT413,1)&lt;0.5,INT(AR412*1000/AT413),INT(AR412*1000/AT413)+1))</f>
        <v>8</v>
      </c>
      <c r="AU414" s="956">
        <f>IF(MOD(AR412*1000/AU413,1)=0,AR412*1000/AU413,IF(MOD(AR412*1000/AU413,1)&lt;0.5,INT(AR412*1000/AU413),INT(AR412*1000/AU413)+1))</f>
        <v>6</v>
      </c>
      <c r="AV414" s="956">
        <f>IF(MOD(AR412*1000/AV413,1)=0,AR412*1000/AV413,IF(MOD(AR412*1000/AV413,1)&lt;0.5,INT(AR412*1000/AV413),INT(AR412*1000/AV413)+1))</f>
        <v>6</v>
      </c>
      <c r="AW414" s="957">
        <f>IF(MOD(AR412*1000/AW413,1)=0,AR412*1000/AW413,IF(MOD(AR412*1000/AW413,1)&lt;0.5,INT(AR412*1000/AW413),INT(AR412*1000/AW413)+1))</f>
        <v>5</v>
      </c>
      <c r="AX414" s="19"/>
      <c r="AY414" s="19"/>
      <c r="AZ414" s="1068">
        <v>386</v>
      </c>
      <c r="BA414" s="1069"/>
      <c r="BB414" s="1282" t="str">
        <f t="shared" si="104"/>
        <v/>
      </c>
      <c r="BC414" s="1283" t="str" cm="1">
        <f t="array" ref="BC414">IF(BJ414="","",IFERROR(_xlfn.TEXTJOIN(" • ",TRUE,_xlfn.UNIQUE(_xlfn._xlws.FILTER("⚠ "&amp;BQ29:BQ489,(BO29:BO489&lt;&gt;"")*ISNUMBER(SEARCH(" "&amp;BO29:BO489&amp;" "," "&amp;BJ414&amp;" "))))),""))</f>
        <v/>
      </c>
      <c r="BD414" s="1070" t="str">
        <f t="shared" si="97"/>
        <v/>
      </c>
      <c r="BE414" s="1070" t="str">
        <f t="shared" si="98"/>
        <v/>
      </c>
      <c r="BF414" s="1070" t="str">
        <f t="shared" si="99"/>
        <v/>
      </c>
      <c r="BG414" s="1070" t="str">
        <f t="shared" si="105"/>
        <v/>
      </c>
      <c r="BH414" s="1070" t="str">
        <f t="shared" si="106"/>
        <v/>
      </c>
      <c r="BI414" s="1070" t="str">
        <f t="shared" si="100"/>
        <v/>
      </c>
      <c r="BJ414" s="1070" t="str">
        <f t="shared" si="107"/>
        <v/>
      </c>
      <c r="BK414" s="1070" t="str">
        <f t="shared" si="101"/>
        <v/>
      </c>
      <c r="BL414" s="1070" t="str">
        <f t="shared" si="108"/>
        <v/>
      </c>
      <c r="BM414" s="1070" t="str">
        <f t="shared" si="109"/>
        <v/>
      </c>
      <c r="BN414" s="1071"/>
      <c r="BO414" s="1072" t="str">
        <f t="shared" si="110"/>
        <v/>
      </c>
      <c r="BP414" s="1073" t="s">
        <v>744</v>
      </c>
      <c r="BQ414" s="1074"/>
      <c r="CE414" s="9">
        <v>1</v>
      </c>
    </row>
    <row r="415" spans="10:83" ht="21" customHeight="1">
      <c r="J415" s="1838"/>
      <c r="K415" s="1155" t="str">
        <f>TRIM(SUBSTITUTE(SUBSTITUTE(SUBSTITUTE(SUBSTITUTE(SUBSTITUTE(SUBSTITUTE(SUBSTITUTE(SUBSTITUTE(SUBSTITUTE(SUBSTITUTE(K412,","," "),";"," "),":"," "),"!"," "),"?"," "),"…"," "),"»"," "),"«"," "),"/"," "),"."," "))</f>
        <v/>
      </c>
      <c r="L415" s="1143" t="str" cm="1">
        <f t="array" ref="L415">IF(ROW()=ROW(L411),K414,INDEX(M411:M424,ROW()-ROW(L411)))</f>
        <v/>
      </c>
      <c r="M415" s="1144" t="str">
        <f>IF(OR(L415="",K413="",K413&lt;=0,N415=""),"",TRIM(MID(L415,LEN(N415)+1+IF(MID(L415,LEN(N415)+1,1)=" ",1,0),99999)))</f>
        <v/>
      </c>
      <c r="N415" s="1143" t="str">
        <f>IF(OR(O415="",O415=0,O415="0"),"",IF(LEN(O415)&lt;=K413,O415,IF(LEN(SUBSTITUTE(P415," ",""))=K413+1,LEFT(O415,K413),LEFT(O415,FIND("§",SUBSTITUTE(P415," ","§",LEN(P415)-LEN(SUBSTITUTE(P415," ",""))))-1))))</f>
        <v/>
      </c>
      <c r="O415" s="1143" t="str">
        <f t="shared" si="102"/>
        <v/>
      </c>
      <c r="P415" s="1143" t="str">
        <f>IF(OR(O415="",O415=0,O415="0"),"",LEFT(O415,K413+1))</f>
        <v/>
      </c>
      <c r="Q415" s="1143"/>
      <c r="R415" s="1186"/>
      <c r="S415" s="1147" t="str">
        <f>IF(LEN(TRIM(T415))&gt;0,MAX(S46:S414)+1,"")</f>
        <v/>
      </c>
      <c r="T415" s="1148"/>
      <c r="U415" s="1186"/>
      <c r="V415" s="1186"/>
      <c r="X415" s="742"/>
      <c r="Y415" s="742"/>
      <c r="Z415" s="742"/>
      <c r="AA415" s="742"/>
      <c r="AB415" s="742"/>
      <c r="AC415" s="742"/>
      <c r="AD415" s="742"/>
      <c r="AE415" s="742"/>
      <c r="AF415" s="742"/>
      <c r="AG415" s="787"/>
      <c r="AH415" s="787"/>
      <c r="AI415" s="70" t="str">
        <f>IF(ISBLANK(AJ415),"",LARGE(AI411:AI414,1)+1)</f>
        <v/>
      </c>
      <c r="AJ415" s="96"/>
      <c r="AK415" s="61"/>
      <c r="AL415" s="61"/>
      <c r="AM415" s="61"/>
      <c r="AN415" s="61"/>
      <c r="AO415" s="61"/>
      <c r="AP415" s="61"/>
      <c r="AQ415" s="631"/>
      <c r="AR415" s="275">
        <v>1</v>
      </c>
      <c r="AS415" s="268" t="str">
        <f>"◄ cellule "&amp;ADDRESS(ROW(AR415),COLUMN(AR415),4)&amp;"  vous pouvez saisir un autre poids"</f>
        <v>◄ cellule AR415  vous pouvez saisir un autre poids</v>
      </c>
      <c r="AT415" s="276"/>
      <c r="AU415" s="85"/>
      <c r="AV415" s="276"/>
      <c r="AW415" s="107"/>
      <c r="AX415" s="19"/>
      <c r="AY415" s="19"/>
      <c r="AZ415" s="1068">
        <v>387</v>
      </c>
      <c r="BA415" s="1069"/>
      <c r="BB415" s="1282" t="str">
        <f t="shared" si="104"/>
        <v/>
      </c>
      <c r="BC415" s="1283" t="str" cm="1">
        <f t="array" ref="BC415">IF(BJ415="","",IFERROR(_xlfn.TEXTJOIN(" • ",TRUE,_xlfn.UNIQUE(_xlfn._xlws.FILTER("⚠ "&amp;BQ29:BQ489,(BO29:BO489&lt;&gt;"")*ISNUMBER(SEARCH(" "&amp;BO29:BO489&amp;" "," "&amp;BJ415&amp;" "))))),""))</f>
        <v/>
      </c>
      <c r="BD415" s="1070" t="str">
        <f t="shared" ref="BD415:BD478" si="111">IF(BO415="","",BM415)</f>
        <v/>
      </c>
      <c r="BE415" s="1070" t="str">
        <f t="shared" ref="BE415:BE478" si="112">IF(BQ415="","",BP415&amp;" "&amp;BQ415)</f>
        <v/>
      </c>
      <c r="BF415" s="1070" t="str">
        <f t="shared" ref="BF415:BF478" si="113">IF(BJ415="","",SUBSTITUTE(SUBSTITUTE(SUBSTITUTE(SUBSTITUTE(SUBSTITUTE(SUBSTITUTE(SUBSTITUTE(SUBSTITUTE(SUBSTITUTE(LOWER(BJ415),"œ","oe"),"æ","ae"),"à","a"),"â","a"),"ä","a"),"á","a"),"ã","a"),"å","a"),"ç","c"))</f>
        <v/>
      </c>
      <c r="BG415" s="1070" t="str">
        <f t="shared" si="105"/>
        <v/>
      </c>
      <c r="BH415" s="1070" t="str">
        <f t="shared" si="106"/>
        <v/>
      </c>
      <c r="BI415" s="1070" t="str">
        <f t="shared" ref="BI415:BI478" si="114">IF(BJ415="","",BH415)</f>
        <v/>
      </c>
      <c r="BJ415" s="1070" t="str">
        <f t="shared" si="107"/>
        <v/>
      </c>
      <c r="BK415" s="1070" t="str">
        <f t="shared" ref="BK415:BK478" si="115">IF(BO415="","",SUBSTITUTE(SUBSTITUTE(SUBSTITUTE(SUBSTITUTE(SUBSTITUTE(SUBSTITUTE(SUBSTITUTE(SUBSTITUTE(SUBSTITUTE(LOWER(BO415),"œ","oe"),"æ","ae"),"à","a"),"â","a"),"ä","a"),"á","a"),"ã","a"),"å","a"),"ç","c"))</f>
        <v/>
      </c>
      <c r="BL415" s="1070" t="str">
        <f t="shared" si="108"/>
        <v/>
      </c>
      <c r="BM415" s="1070" t="str">
        <f t="shared" si="109"/>
        <v/>
      </c>
      <c r="BN415" s="1071"/>
      <c r="BO415" s="1072" t="str">
        <f t="shared" si="110"/>
        <v/>
      </c>
      <c r="BP415" s="1073" t="s">
        <v>744</v>
      </c>
      <c r="BQ415" s="1074"/>
      <c r="CE415" s="9">
        <v>1</v>
      </c>
    </row>
    <row r="416" spans="10:83" ht="21" customHeight="1">
      <c r="J416" s="1838"/>
      <c r="K416" s="1143" t="str">
        <f>TRIM(SUBSTITUTE(SUBSTITUTE(SUBSTITUTE(SUBSTITUTE(SUBSTITUTE(SUBSTITUTE(SUBSTITUTE(SUBSTITUTE(K415,"("," "),")"," "),CHAR(34)," "),"-"," "),"_"," "),"&lt;"," "),"&gt;"," "),"="," "))</f>
        <v/>
      </c>
      <c r="L416" s="1143" t="str" cm="1">
        <f t="array" ref="L416">IF(ROW()=ROW(L411),K414,INDEX(M411:M424,ROW()-ROW(L411)))</f>
        <v/>
      </c>
      <c r="M416" s="1144" t="str">
        <f>IF(OR(L416="",K413="",K413&lt;=0,N416=""),"",TRIM(MID(L416,LEN(N416)+1+IF(MID(L416,LEN(N416)+1,1)=" ",1,0),99999)))</f>
        <v/>
      </c>
      <c r="N416" s="1143" t="str">
        <f>IF(OR(O416="",O416=0,O416="0"),"",IF(LEN(O416)&lt;=K413,O416,IF(LEN(SUBSTITUTE(P416," ",""))=K413+1,LEFT(O416,K413),LEFT(O416,FIND("§",SUBSTITUTE(P416," ","§",LEN(P416)-LEN(SUBSTITUTE(P416," ",""))))-1))))</f>
        <v/>
      </c>
      <c r="O416" s="1143" t="str">
        <f t="shared" si="102"/>
        <v/>
      </c>
      <c r="P416" s="1143" t="str">
        <f>IF(OR(O416="",O416=0,O416="0"),"",LEFT(O416,K413+1))</f>
        <v/>
      </c>
      <c r="Q416" s="1143"/>
      <c r="R416" s="1186"/>
      <c r="S416" s="1147" t="str">
        <f>IF(LEN(TRIM(T416))&gt;0,MAX(S46:S415)+1,"")</f>
        <v/>
      </c>
      <c r="T416" s="1148"/>
      <c r="U416" s="1186"/>
      <c r="V416" s="1186"/>
      <c r="X416" s="742"/>
      <c r="Y416" s="742"/>
      <c r="Z416" s="742"/>
      <c r="AA416" s="742"/>
      <c r="AB416" s="742"/>
      <c r="AC416" s="742"/>
      <c r="AD416" s="742"/>
      <c r="AE416" s="742"/>
      <c r="AF416" s="742"/>
      <c r="AG416" s="787"/>
      <c r="AH416" s="787"/>
      <c r="AI416" s="70" t="str">
        <f>IF(ISBLANK(AJ416),"",LARGE(AI411:AI415,1)+1)</f>
        <v/>
      </c>
      <c r="AJ416" s="96"/>
      <c r="AK416" s="61"/>
      <c r="AL416" s="61"/>
      <c r="AM416" s="61"/>
      <c r="AN416" s="61"/>
      <c r="AO416" s="61"/>
      <c r="AP416" s="61"/>
      <c r="AQ416" s="631"/>
      <c r="AR416" s="277" t="s">
        <v>276</v>
      </c>
      <c r="AS416" s="278">
        <v>10</v>
      </c>
      <c r="AT416" s="279">
        <v>8</v>
      </c>
      <c r="AU416" s="279">
        <v>5</v>
      </c>
      <c r="AV416" s="279">
        <v>6</v>
      </c>
      <c r="AW416" s="280">
        <v>10</v>
      </c>
      <c r="AX416" s="19"/>
      <c r="AY416" s="19"/>
      <c r="AZ416" s="1068">
        <v>388</v>
      </c>
      <c r="BA416" s="1069"/>
      <c r="BB416" s="1282" t="str">
        <f t="shared" si="104"/>
        <v/>
      </c>
      <c r="BC416" s="1283" t="str" cm="1">
        <f t="array" ref="BC416">IF(BJ416="","",IFERROR(_xlfn.TEXTJOIN(" • ",TRUE,_xlfn.UNIQUE(_xlfn._xlws.FILTER("⚠ "&amp;BQ29:BQ489,(BO29:BO489&lt;&gt;"")*ISNUMBER(SEARCH(" "&amp;BO29:BO489&amp;" "," "&amp;BJ416&amp;" "))))),""))</f>
        <v/>
      </c>
      <c r="BD416" s="1070" t="str">
        <f t="shared" si="111"/>
        <v/>
      </c>
      <c r="BE416" s="1070" t="str">
        <f t="shared" si="112"/>
        <v/>
      </c>
      <c r="BF416" s="1070" t="str">
        <f t="shared" si="113"/>
        <v/>
      </c>
      <c r="BG416" s="1070" t="str">
        <f t="shared" si="105"/>
        <v/>
      </c>
      <c r="BH416" s="1070" t="str">
        <f t="shared" si="106"/>
        <v/>
      </c>
      <c r="BI416" s="1070" t="str">
        <f t="shared" si="114"/>
        <v/>
      </c>
      <c r="BJ416" s="1070" t="str">
        <f t="shared" si="107"/>
        <v/>
      </c>
      <c r="BK416" s="1070" t="str">
        <f t="shared" si="115"/>
        <v/>
      </c>
      <c r="BL416" s="1070" t="str">
        <f t="shared" si="108"/>
        <v/>
      </c>
      <c r="BM416" s="1070" t="str">
        <f t="shared" si="109"/>
        <v/>
      </c>
      <c r="BN416" s="1071"/>
      <c r="BO416" s="1072" t="str">
        <f t="shared" si="110"/>
        <v/>
      </c>
      <c r="BP416" s="1073" t="s">
        <v>744</v>
      </c>
      <c r="BQ416" s="1074"/>
      <c r="CE416" s="9">
        <v>1</v>
      </c>
    </row>
    <row r="417" spans="10:83" ht="21" customHeight="1">
      <c r="J417" s="1838"/>
      <c r="K417" s="1151" t="str">
        <f>TRIM(SUBSTITUTE(SUBSTITUTE(SUBSTITUTE(SUBSTITUTE(K416,"►"," "),"▼"," "),"▲"," "),"◄"," "))</f>
        <v/>
      </c>
      <c r="L417" s="1143" t="str" cm="1">
        <f t="array" ref="L417">IF(ROW()=ROW(L411),K414,INDEX(M411:M424,ROW()-ROW(L411)))</f>
        <v/>
      </c>
      <c r="M417" s="1144" t="str">
        <f>IF(OR(L417="",K413="",K413&lt;=0,N417=""),"",TRIM(MID(L417,LEN(N417)+1+IF(MID(L417,LEN(N417)+1,1)=" ",1,0),99999)))</f>
        <v/>
      </c>
      <c r="N417" s="1143" t="str">
        <f>IF(OR(O417="",O417=0,O417="0"),"",IF(LEN(O417)&lt;=K413,O417,IF(LEN(SUBSTITUTE(P417," ",""))=K413+1,LEFT(O417,K413),LEFT(O417,FIND("§",SUBSTITUTE(P417," ","§",LEN(P417)-LEN(SUBSTITUTE(P417," ",""))))-1))))</f>
        <v/>
      </c>
      <c r="O417" s="1143" t="str">
        <f t="shared" si="102"/>
        <v/>
      </c>
      <c r="P417" s="1143" t="str">
        <f>IF(OR(O417="",O417=0,O417="0"),"",LEFT(O417,K413+1))</f>
        <v/>
      </c>
      <c r="Q417" s="1143"/>
      <c r="R417" s="1186"/>
      <c r="S417" s="1147" t="str">
        <f>IF(LEN(TRIM(T417))&gt;0,MAX(S46:S416)+1,"")</f>
        <v/>
      </c>
      <c r="T417" s="1148"/>
      <c r="U417" s="1186"/>
      <c r="V417" s="1186"/>
      <c r="X417" s="742"/>
      <c r="Y417" s="742"/>
      <c r="Z417" s="742"/>
      <c r="AA417" s="742"/>
      <c r="AB417" s="742"/>
      <c r="AC417" s="742"/>
      <c r="AD417" s="742"/>
      <c r="AE417" s="742"/>
      <c r="AF417" s="742"/>
      <c r="AG417" s="787"/>
      <c r="AH417" s="787"/>
      <c r="AI417" s="70" t="str">
        <f>IF(ISBLANK(AJ417),"",LARGE(AI411:AI416,1)+1)</f>
        <v/>
      </c>
      <c r="AJ417" s="96"/>
      <c r="AK417" s="61"/>
      <c r="AL417" s="61"/>
      <c r="AM417" s="61"/>
      <c r="AN417" s="61"/>
      <c r="AO417" s="61"/>
      <c r="AP417" s="61"/>
      <c r="AQ417" s="631"/>
      <c r="AR417" s="281" t="s">
        <v>277</v>
      </c>
      <c r="AS417" s="958">
        <f>AR415/AS416*1000</f>
        <v>100</v>
      </c>
      <c r="AT417" s="959">
        <f>AR415/AT416*1000</f>
        <v>125</v>
      </c>
      <c r="AU417" s="959">
        <f>AR415/AU416*1000</f>
        <v>200</v>
      </c>
      <c r="AV417" s="959">
        <f>AR415/AV416*1000</f>
        <v>166.66666666666666</v>
      </c>
      <c r="AW417" s="960">
        <f>AR415/AW416*1000</f>
        <v>100</v>
      </c>
      <c r="AX417" s="19"/>
      <c r="AY417" s="19"/>
      <c r="AZ417" s="1068">
        <v>389</v>
      </c>
      <c r="BA417" s="1069"/>
      <c r="BB417" s="1282" t="str">
        <f t="shared" si="104"/>
        <v/>
      </c>
      <c r="BC417" s="1283" t="str" cm="1">
        <f t="array" ref="BC417">IF(BJ417="","",IFERROR(_xlfn.TEXTJOIN(" • ",TRUE,_xlfn.UNIQUE(_xlfn._xlws.FILTER("⚠ "&amp;BQ29:BQ489,(BO29:BO489&lt;&gt;"")*ISNUMBER(SEARCH(" "&amp;BO29:BO489&amp;" "," "&amp;BJ417&amp;" "))))),""))</f>
        <v/>
      </c>
      <c r="BD417" s="1070" t="str">
        <f t="shared" si="111"/>
        <v/>
      </c>
      <c r="BE417" s="1070" t="str">
        <f t="shared" si="112"/>
        <v/>
      </c>
      <c r="BF417" s="1070" t="str">
        <f t="shared" si="113"/>
        <v/>
      </c>
      <c r="BG417" s="1070" t="str">
        <f t="shared" si="105"/>
        <v/>
      </c>
      <c r="BH417" s="1070" t="str">
        <f t="shared" si="106"/>
        <v/>
      </c>
      <c r="BI417" s="1070" t="str">
        <f t="shared" si="114"/>
        <v/>
      </c>
      <c r="BJ417" s="1070" t="str">
        <f t="shared" si="107"/>
        <v/>
      </c>
      <c r="BK417" s="1070" t="str">
        <f t="shared" si="115"/>
        <v/>
      </c>
      <c r="BL417" s="1070" t="str">
        <f t="shared" si="108"/>
        <v/>
      </c>
      <c r="BM417" s="1070" t="str">
        <f t="shared" si="109"/>
        <v/>
      </c>
      <c r="BN417" s="1071"/>
      <c r="BO417" s="1072" t="str">
        <f t="shared" si="110"/>
        <v/>
      </c>
      <c r="BP417" s="1073" t="s">
        <v>744</v>
      </c>
      <c r="BQ417" s="1074"/>
      <c r="CE417" s="9">
        <v>1</v>
      </c>
    </row>
    <row r="418" spans="10:83" ht="21" customHeight="1">
      <c r="J418" s="1838"/>
      <c r="K418" s="1151" t="str">
        <f>TRIM(SUBSTITUTE(SUBSTITUTE(K417,"“"," "),"”"," "))</f>
        <v/>
      </c>
      <c r="L418" s="1143" t="str" cm="1">
        <f t="array" ref="L418">IF(ROW()=ROW(L411),K414,INDEX(M411:M424,ROW()-ROW(L411)))</f>
        <v/>
      </c>
      <c r="M418" s="1144" t="str">
        <f>IF(OR(L418="",K413="",K413&lt;=0,N418=""),"",TRIM(MID(L418,LEN(N418)+1+IF(MID(L418,LEN(N418)+1,1)=" ",1,0),99999)))</f>
        <v/>
      </c>
      <c r="N418" s="1143" t="str">
        <f>IF(OR(O418="",O418=0,O418="0"),"",IF(LEN(O418)&lt;=K413,O418,IF(LEN(SUBSTITUTE(P418," ",""))=K413+1,LEFT(O418,K413),LEFT(O418,FIND("§",SUBSTITUTE(P418," ","§",LEN(P418)-LEN(SUBSTITUTE(P418," ",""))))-1))))</f>
        <v/>
      </c>
      <c r="O418" s="1143" t="str">
        <f t="shared" si="102"/>
        <v/>
      </c>
      <c r="P418" s="1143" t="str">
        <f>IF(OR(O418="",O418=0,O418="0"),"",LEFT(O418,K413+1))</f>
        <v/>
      </c>
      <c r="Q418" s="1143"/>
      <c r="R418" s="1186"/>
      <c r="S418" s="1147" t="str">
        <f>IF(LEN(TRIM(T418))&gt;0,MAX(S46:S417)+1,"")</f>
        <v/>
      </c>
      <c r="T418" s="1148"/>
      <c r="U418" s="1186"/>
      <c r="V418" s="1186"/>
      <c r="X418" s="742"/>
      <c r="Y418" s="742"/>
      <c r="Z418" s="742"/>
      <c r="AA418" s="742"/>
      <c r="AB418" s="742"/>
      <c r="AC418" s="742"/>
      <c r="AD418" s="742"/>
      <c r="AE418" s="742"/>
      <c r="AF418" s="742"/>
      <c r="AG418" s="787"/>
      <c r="AH418" s="787"/>
      <c r="AI418" s="70" t="str">
        <f>IF(ISBLANK(AJ418),"",LARGE(AI411:AI417,1)+1)</f>
        <v/>
      </c>
      <c r="AJ418" s="96"/>
      <c r="AK418" s="61"/>
      <c r="AL418" s="61"/>
      <c r="AM418" s="61"/>
      <c r="AN418" s="61"/>
      <c r="AO418" s="61"/>
      <c r="AP418" s="61"/>
      <c r="AQ418" s="883"/>
      <c r="AR418" s="283"/>
      <c r="AS418" s="283"/>
      <c r="AT418" s="282" t="s">
        <v>278</v>
      </c>
      <c r="AU418" s="283" t="s">
        <v>280</v>
      </c>
      <c r="AV418" s="285" t="s">
        <v>281</v>
      </c>
      <c r="AW418" s="286"/>
      <c r="AX418" s="19"/>
      <c r="AY418" s="19"/>
      <c r="AZ418" s="1068">
        <v>390</v>
      </c>
      <c r="BA418" s="1069"/>
      <c r="BB418" s="1282" t="str">
        <f t="shared" si="104"/>
        <v/>
      </c>
      <c r="BC418" s="1283" t="str" cm="1">
        <f t="array" ref="BC418">IF(BJ418="","",IFERROR(_xlfn.TEXTJOIN(" • ",TRUE,_xlfn.UNIQUE(_xlfn._xlws.FILTER("⚠ "&amp;BQ29:BQ489,(BO29:BO489&lt;&gt;"")*ISNUMBER(SEARCH(" "&amp;BO29:BO489&amp;" "," "&amp;BJ418&amp;" "))))),""))</f>
        <v/>
      </c>
      <c r="BD418" s="1070" t="str">
        <f t="shared" si="111"/>
        <v/>
      </c>
      <c r="BE418" s="1070" t="str">
        <f t="shared" si="112"/>
        <v/>
      </c>
      <c r="BF418" s="1070" t="str">
        <f t="shared" si="113"/>
        <v/>
      </c>
      <c r="BG418" s="1070" t="str">
        <f t="shared" si="105"/>
        <v/>
      </c>
      <c r="BH418" s="1070" t="str">
        <f t="shared" si="106"/>
        <v/>
      </c>
      <c r="BI418" s="1070" t="str">
        <f t="shared" si="114"/>
        <v/>
      </c>
      <c r="BJ418" s="1070" t="str">
        <f t="shared" si="107"/>
        <v/>
      </c>
      <c r="BK418" s="1070" t="str">
        <f t="shared" si="115"/>
        <v/>
      </c>
      <c r="BL418" s="1070" t="str">
        <f t="shared" si="108"/>
        <v/>
      </c>
      <c r="BM418" s="1070" t="str">
        <f t="shared" si="109"/>
        <v/>
      </c>
      <c r="BN418" s="1071"/>
      <c r="BO418" s="1072" t="str">
        <f t="shared" si="110"/>
        <v/>
      </c>
      <c r="BP418" s="1073" t="s">
        <v>744</v>
      </c>
      <c r="BQ418" s="1074"/>
      <c r="CE418" s="9">
        <v>1</v>
      </c>
    </row>
    <row r="419" spans="10:83" ht="21" customHeight="1">
      <c r="J419" s="1838"/>
      <c r="K419" s="1151"/>
      <c r="L419" s="1143" t="str" cm="1">
        <f t="array" ref="L419">IF(ROW()=ROW(L411),K414,INDEX(M411:M424,ROW()-ROW(L411)))</f>
        <v/>
      </c>
      <c r="M419" s="1144" t="str">
        <f>IF(OR(L419="",K413="",K413&lt;=0,N419=""),"",TRIM(MID(L419,LEN(N419)+1+IF(MID(L419,LEN(N419)+1,1)=" ",1,0),99999)))</f>
        <v/>
      </c>
      <c r="N419" s="1143" t="str">
        <f>IF(OR(O419="",O419=0,O419="0"),"",IF(LEN(O419)&lt;=K413,O419,IF(LEN(SUBSTITUTE(P419," ",""))=K413+1,LEFT(O419,K413),LEFT(O419,FIND("§",SUBSTITUTE(P419," ","§",LEN(P419)-LEN(SUBSTITUTE(P419," ",""))))-1))))</f>
        <v/>
      </c>
      <c r="O419" s="1143" t="str">
        <f t="shared" si="102"/>
        <v/>
      </c>
      <c r="P419" s="1143" t="str">
        <f>IF(OR(O419="",O419=0,O419="0"),"",LEFT(O419,K413+1))</f>
        <v/>
      </c>
      <c r="Q419" s="1143"/>
      <c r="R419" s="1186"/>
      <c r="S419" s="1147" t="str">
        <f>IF(LEN(TRIM(T419))&gt;0,MAX(S46:S418)+1,"")</f>
        <v/>
      </c>
      <c r="T419" s="1148"/>
      <c r="U419" s="1186"/>
      <c r="V419" s="1186"/>
      <c r="X419" s="742"/>
      <c r="Y419" s="742"/>
      <c r="Z419" s="742"/>
      <c r="AA419" s="742"/>
      <c r="AB419" s="742"/>
      <c r="AC419" s="742"/>
      <c r="AD419" s="742"/>
      <c r="AE419" s="742"/>
      <c r="AF419" s="742"/>
      <c r="AG419" s="787"/>
      <c r="AH419" s="787"/>
      <c r="AI419" s="70" t="str">
        <f>IF(ISBLANK(AJ419),"",LARGE(AI411:AI418,1)+1)</f>
        <v/>
      </c>
      <c r="AJ419" s="96"/>
      <c r="AK419" s="61"/>
      <c r="AL419" s="61"/>
      <c r="AM419" s="61"/>
      <c r="AN419" s="61"/>
      <c r="AO419" s="61"/>
      <c r="AP419" s="61"/>
      <c r="AQ419" s="884"/>
      <c r="AR419" s="242"/>
      <c r="AS419" s="284"/>
      <c r="AT419" s="283" t="s">
        <v>279</v>
      </c>
      <c r="AU419" s="283" t="s">
        <v>282</v>
      </c>
      <c r="AV419" s="283" t="s">
        <v>283</v>
      </c>
      <c r="AW419" s="287"/>
      <c r="AX419" s="19"/>
      <c r="AY419" s="19"/>
      <c r="AZ419" s="1068">
        <v>391</v>
      </c>
      <c r="BA419" s="1069"/>
      <c r="BB419" s="1282" t="str">
        <f t="shared" si="104"/>
        <v/>
      </c>
      <c r="BC419" s="1283" t="str" cm="1">
        <f t="array" ref="BC419">IF(BJ419="","",IFERROR(_xlfn.TEXTJOIN(" • ",TRUE,_xlfn.UNIQUE(_xlfn._xlws.FILTER("⚠ "&amp;BQ29:BQ489,(BO29:BO489&lt;&gt;"")*ISNUMBER(SEARCH(" "&amp;BO29:BO489&amp;" "," "&amp;BJ419&amp;" "))))),""))</f>
        <v/>
      </c>
      <c r="BD419" s="1070" t="str">
        <f t="shared" si="111"/>
        <v/>
      </c>
      <c r="BE419" s="1070" t="str">
        <f t="shared" si="112"/>
        <v/>
      </c>
      <c r="BF419" s="1070" t="str">
        <f t="shared" si="113"/>
        <v/>
      </c>
      <c r="BG419" s="1070" t="str">
        <f t="shared" si="105"/>
        <v/>
      </c>
      <c r="BH419" s="1070" t="str">
        <f t="shared" si="106"/>
        <v/>
      </c>
      <c r="BI419" s="1070" t="str">
        <f t="shared" si="114"/>
        <v/>
      </c>
      <c r="BJ419" s="1070" t="str">
        <f t="shared" si="107"/>
        <v/>
      </c>
      <c r="BK419" s="1070" t="str">
        <f t="shared" si="115"/>
        <v/>
      </c>
      <c r="BL419" s="1070" t="str">
        <f t="shared" si="108"/>
        <v/>
      </c>
      <c r="BM419" s="1070" t="str">
        <f t="shared" si="109"/>
        <v/>
      </c>
      <c r="BN419" s="1071"/>
      <c r="BO419" s="1072" t="str">
        <f t="shared" si="110"/>
        <v/>
      </c>
      <c r="BP419" s="1073" t="s">
        <v>744</v>
      </c>
      <c r="BQ419" s="1074"/>
      <c r="CE419" s="9">
        <v>1</v>
      </c>
    </row>
    <row r="420" spans="10:83" ht="21" customHeight="1">
      <c r="J420" s="1838"/>
      <c r="K420" s="1151"/>
      <c r="L420" s="1143" t="str" cm="1">
        <f t="array" ref="L420">IF(ROW()=ROW(L411),K414,INDEX(M411:M424,ROW()-ROW(L411)))</f>
        <v/>
      </c>
      <c r="M420" s="1144" t="str">
        <f>IF(OR(L420="",K413="",K413&lt;=0,N420=""),"",TRIM(MID(L420,LEN(N420)+1+IF(MID(L420,LEN(N420)+1,1)=" ",1,0),99999)))</f>
        <v/>
      </c>
      <c r="N420" s="1143" t="str">
        <f>IF(OR(O420="",O420=0,O420="0"),"",IF(LEN(O420)&lt;=K413,O420,IF(LEN(SUBSTITUTE(P420," ",""))=K413+1,LEFT(O420,K413),LEFT(O420,FIND("§",SUBSTITUTE(P420," ","§",LEN(P420)-LEN(SUBSTITUTE(P420," ",""))))-1))))</f>
        <v/>
      </c>
      <c r="O420" s="1143" t="str">
        <f t="shared" si="102"/>
        <v/>
      </c>
      <c r="P420" s="1143" t="str">
        <f>IF(OR(O420="",O420=0,O420="0"),"",LEFT(O420,K413+1))</f>
        <v/>
      </c>
      <c r="Q420" s="1143"/>
      <c r="R420" s="1186"/>
      <c r="S420" s="1147" t="str">
        <f>IF(LEN(TRIM(T420))&gt;0,MAX(S46:S419)+1,"")</f>
        <v/>
      </c>
      <c r="T420" s="1148"/>
      <c r="U420" s="1186"/>
      <c r="V420" s="1186"/>
      <c r="X420" s="742"/>
      <c r="Y420" s="742"/>
      <c r="Z420" s="742"/>
      <c r="AA420" s="742"/>
      <c r="AB420" s="742"/>
      <c r="AC420" s="742"/>
      <c r="AD420" s="742"/>
      <c r="AE420" s="742"/>
      <c r="AF420" s="742"/>
      <c r="AG420" s="787"/>
      <c r="AH420" s="787"/>
      <c r="AI420" s="70"/>
      <c r="AJ420" s="96"/>
      <c r="AK420" s="61"/>
      <c r="AL420" s="61"/>
      <c r="AM420" s="61"/>
      <c r="AN420" s="61"/>
      <c r="AO420" s="61"/>
      <c r="AP420" s="61"/>
      <c r="AQ420" s="885"/>
      <c r="AR420" s="886"/>
      <c r="AS420" s="886"/>
      <c r="AT420" s="886"/>
      <c r="AU420" s="886"/>
      <c r="AV420" s="886"/>
      <c r="AW420" s="887"/>
      <c r="AX420" s="19"/>
      <c r="AY420" s="19"/>
      <c r="AZ420" s="1068">
        <v>392</v>
      </c>
      <c r="BA420" s="1069"/>
      <c r="BB420" s="1282" t="str">
        <f t="shared" si="104"/>
        <v/>
      </c>
      <c r="BC420" s="1283" t="str" cm="1">
        <f t="array" ref="BC420">IF(BJ420="","",IFERROR(_xlfn.TEXTJOIN(" • ",TRUE,_xlfn.UNIQUE(_xlfn._xlws.FILTER("⚠ "&amp;BQ29:BQ489,(BO29:BO489&lt;&gt;"")*ISNUMBER(SEARCH(" "&amp;BO29:BO489&amp;" "," "&amp;BJ420&amp;" "))))),""))</f>
        <v/>
      </c>
      <c r="BD420" s="1070" t="str">
        <f t="shared" si="111"/>
        <v/>
      </c>
      <c r="BE420" s="1070" t="str">
        <f t="shared" si="112"/>
        <v/>
      </c>
      <c r="BF420" s="1070" t="str">
        <f t="shared" si="113"/>
        <v/>
      </c>
      <c r="BG420" s="1070" t="str">
        <f t="shared" si="105"/>
        <v/>
      </c>
      <c r="BH420" s="1070" t="str">
        <f t="shared" si="106"/>
        <v/>
      </c>
      <c r="BI420" s="1070" t="str">
        <f t="shared" si="114"/>
        <v/>
      </c>
      <c r="BJ420" s="1070" t="str">
        <f t="shared" si="107"/>
        <v/>
      </c>
      <c r="BK420" s="1070" t="str">
        <f t="shared" si="115"/>
        <v/>
      </c>
      <c r="BL420" s="1070" t="str">
        <f t="shared" si="108"/>
        <v/>
      </c>
      <c r="BM420" s="1070" t="str">
        <f t="shared" si="109"/>
        <v/>
      </c>
      <c r="BN420" s="1071"/>
      <c r="BO420" s="1072" t="str">
        <f t="shared" si="110"/>
        <v/>
      </c>
      <c r="BP420" s="1073" t="s">
        <v>744</v>
      </c>
      <c r="BQ420" s="1074"/>
      <c r="CE420" s="9">
        <v>1</v>
      </c>
    </row>
    <row r="421" spans="10:83" ht="21" customHeight="1">
      <c r="J421" s="1838"/>
      <c r="K421" s="1151"/>
      <c r="L421" s="1143" t="str" cm="1">
        <f t="array" ref="L421">IF(ROW()=ROW(L411),K414,INDEX(M411:M424,ROW()-ROW(L411)))</f>
        <v/>
      </c>
      <c r="M421" s="1144" t="str">
        <f>IF(OR(L421="",K413="",K413&lt;=0,N421=""),"",TRIM(MID(L421,LEN(N421)+1+IF(MID(L421,LEN(N421)+1,1)=" ",1,0),99999)))</f>
        <v/>
      </c>
      <c r="N421" s="1143" t="str">
        <f>IF(OR(O421="",O421=0,O421="0"),"",IF(LEN(O421)&lt;=K413,O421,IF(LEN(SUBSTITUTE(P421," ",""))=K413+1,LEFT(O421,K413),LEFT(O421,FIND("§",SUBSTITUTE(P421," ","§",LEN(P421)-LEN(SUBSTITUTE(P421," ",""))))-1))))</f>
        <v/>
      </c>
      <c r="O421" s="1143" t="str">
        <f t="shared" si="102"/>
        <v/>
      </c>
      <c r="P421" s="1143" t="str">
        <f>IF(OR(O421="",O421=0,O421="0"),"",LEFT(O421,K413+1))</f>
        <v/>
      </c>
      <c r="Q421" s="1143"/>
      <c r="R421" s="1186"/>
      <c r="S421" s="1147" t="str">
        <f>IF(LEN(TRIM(T421))&gt;0,MAX(S46:S420)+1,"")</f>
        <v/>
      </c>
      <c r="T421" s="1148"/>
      <c r="U421" s="1186"/>
      <c r="V421" s="1186"/>
      <c r="X421" s="742"/>
      <c r="Y421" s="742"/>
      <c r="Z421" s="742"/>
      <c r="AA421" s="742"/>
      <c r="AB421" s="742"/>
      <c r="AC421" s="742"/>
      <c r="AD421" s="742"/>
      <c r="AE421" s="742"/>
      <c r="AF421" s="742"/>
      <c r="AG421" s="787"/>
      <c r="AH421" s="787"/>
      <c r="AI421" s="70"/>
      <c r="AJ421" s="96"/>
      <c r="AK421" s="61"/>
      <c r="AL421" s="61"/>
      <c r="AM421" s="61"/>
      <c r="AN421" s="61"/>
      <c r="AO421" s="61"/>
      <c r="AP421" s="61"/>
      <c r="AQ421" s="133"/>
      <c r="AR421" s="133"/>
      <c r="AS421" s="133"/>
      <c r="AT421" s="133"/>
      <c r="AU421" s="133"/>
      <c r="AV421" s="133"/>
      <c r="AW421" s="229"/>
      <c r="AX421" s="19"/>
      <c r="AY421" s="19"/>
      <c r="AZ421" s="1068">
        <v>393</v>
      </c>
      <c r="BA421" s="1069"/>
      <c r="BB421" s="1282" t="str">
        <f t="shared" si="104"/>
        <v/>
      </c>
      <c r="BC421" s="1283" t="str" cm="1">
        <f t="array" ref="BC421">IF(BJ421="","",IFERROR(_xlfn.TEXTJOIN(" • ",TRUE,_xlfn.UNIQUE(_xlfn._xlws.FILTER("⚠ "&amp;BQ29:BQ489,(BO29:BO489&lt;&gt;"")*ISNUMBER(SEARCH(" "&amp;BO29:BO489&amp;" "," "&amp;BJ421&amp;" "))))),""))</f>
        <v/>
      </c>
      <c r="BD421" s="1070" t="str">
        <f t="shared" si="111"/>
        <v/>
      </c>
      <c r="BE421" s="1070" t="str">
        <f t="shared" si="112"/>
        <v/>
      </c>
      <c r="BF421" s="1070" t="str">
        <f t="shared" si="113"/>
        <v/>
      </c>
      <c r="BG421" s="1070" t="str">
        <f t="shared" si="105"/>
        <v/>
      </c>
      <c r="BH421" s="1070" t="str">
        <f t="shared" si="106"/>
        <v/>
      </c>
      <c r="BI421" s="1070" t="str">
        <f t="shared" si="114"/>
        <v/>
      </c>
      <c r="BJ421" s="1070" t="str">
        <f t="shared" si="107"/>
        <v/>
      </c>
      <c r="BK421" s="1070" t="str">
        <f t="shared" si="115"/>
        <v/>
      </c>
      <c r="BL421" s="1070" t="str">
        <f t="shared" si="108"/>
        <v/>
      </c>
      <c r="BM421" s="1070" t="str">
        <f t="shared" si="109"/>
        <v/>
      </c>
      <c r="BN421" s="1071"/>
      <c r="BO421" s="1072" t="str">
        <f t="shared" si="110"/>
        <v/>
      </c>
      <c r="BP421" s="1073" t="s">
        <v>744</v>
      </c>
      <c r="BQ421" s="1074"/>
      <c r="CE421" s="9">
        <v>1</v>
      </c>
    </row>
    <row r="422" spans="10:83" ht="21" customHeight="1">
      <c r="J422" s="1838"/>
      <c r="K422" s="1151"/>
      <c r="L422" s="1143" t="str" cm="1">
        <f t="array" ref="L422">IF(ROW()=ROW(L411),K414,INDEX(M411:M424,ROW()-ROW(L411)))</f>
        <v/>
      </c>
      <c r="M422" s="1144" t="str">
        <f>IF(OR(L422="",K413="",K413&lt;=0,N422=""),"",TRIM(MID(L422,LEN(N422)+1+IF(MID(L422,LEN(N422)+1,1)=" ",1,0),99999)))</f>
        <v/>
      </c>
      <c r="N422" s="1143" t="str">
        <f>IF(OR(O422="",O422=0,O422="0"),"",IF(LEN(O422)&lt;=K413,O422,IF(LEN(SUBSTITUTE(P422," ",""))=K413+1,LEFT(O422,K413),LEFT(O422,FIND("§",SUBSTITUTE(P422," ","§",LEN(P422)-LEN(SUBSTITUTE(P422," ",""))))-1))))</f>
        <v/>
      </c>
      <c r="O422" s="1143" t="str">
        <f t="shared" si="102"/>
        <v/>
      </c>
      <c r="P422" s="1143" t="str">
        <f>IF(OR(O422="",O422=0,O422="0"),"",LEFT(O422,K413+1))</f>
        <v/>
      </c>
      <c r="Q422" s="1143"/>
      <c r="R422" s="1186"/>
      <c r="S422" s="1147" t="str">
        <f>IF(LEN(TRIM(T422))&gt;0,MAX(S46:S421)+1,"")</f>
        <v/>
      </c>
      <c r="T422" s="1148"/>
      <c r="U422" s="1186"/>
      <c r="V422" s="1186"/>
      <c r="X422" s="742"/>
      <c r="Y422" s="742"/>
      <c r="Z422" s="742"/>
      <c r="AA422" s="742"/>
      <c r="AB422" s="742"/>
      <c r="AC422" s="742"/>
      <c r="AD422" s="742"/>
      <c r="AE422" s="742"/>
      <c r="AF422" s="742"/>
      <c r="AG422" s="787"/>
      <c r="AH422" s="787"/>
      <c r="AI422" s="70" t="str">
        <f>IF(ISBLANK(AJ422),"",LARGE(AI411:AI421,1)+1)</f>
        <v/>
      </c>
      <c r="AJ422" s="96"/>
      <c r="AK422" s="61"/>
      <c r="AL422" s="61"/>
      <c r="AM422" s="61"/>
      <c r="AN422" s="61"/>
      <c r="AO422" s="61"/>
      <c r="AP422" s="61"/>
      <c r="AQ422" s="133"/>
      <c r="AR422" s="133"/>
      <c r="AS422" s="133"/>
      <c r="AT422" s="133"/>
      <c r="AU422" s="133"/>
      <c r="AV422" s="133"/>
      <c r="AW422" s="229"/>
      <c r="AX422" s="19"/>
      <c r="AY422" s="19"/>
      <c r="AZ422" s="1068">
        <v>394</v>
      </c>
      <c r="BA422" s="1069"/>
      <c r="BB422" s="1282" t="str">
        <f t="shared" si="104"/>
        <v/>
      </c>
      <c r="BC422" s="1283" t="str" cm="1">
        <f t="array" ref="BC422">IF(BJ422="","",IFERROR(_xlfn.TEXTJOIN(" • ",TRUE,_xlfn.UNIQUE(_xlfn._xlws.FILTER("⚠ "&amp;BQ29:BQ489,(BO29:BO489&lt;&gt;"")*ISNUMBER(SEARCH(" "&amp;BO29:BO489&amp;" "," "&amp;BJ422&amp;" "))))),""))</f>
        <v/>
      </c>
      <c r="BD422" s="1070" t="str">
        <f t="shared" si="111"/>
        <v/>
      </c>
      <c r="BE422" s="1070" t="str">
        <f t="shared" si="112"/>
        <v/>
      </c>
      <c r="BF422" s="1070" t="str">
        <f t="shared" si="113"/>
        <v/>
      </c>
      <c r="BG422" s="1070" t="str">
        <f t="shared" si="105"/>
        <v/>
      </c>
      <c r="BH422" s="1070" t="str">
        <f t="shared" si="106"/>
        <v/>
      </c>
      <c r="BI422" s="1070" t="str">
        <f t="shared" si="114"/>
        <v/>
      </c>
      <c r="BJ422" s="1070" t="str">
        <f t="shared" si="107"/>
        <v/>
      </c>
      <c r="BK422" s="1070" t="str">
        <f t="shared" si="115"/>
        <v/>
      </c>
      <c r="BL422" s="1070" t="str">
        <f t="shared" si="108"/>
        <v/>
      </c>
      <c r="BM422" s="1070" t="str">
        <f t="shared" si="109"/>
        <v/>
      </c>
      <c r="BN422" s="1071"/>
      <c r="BO422" s="1072" t="str">
        <f t="shared" si="110"/>
        <v/>
      </c>
      <c r="BP422" s="1073" t="s">
        <v>744</v>
      </c>
      <c r="BQ422" s="1074"/>
      <c r="CE422" s="9">
        <v>1</v>
      </c>
    </row>
    <row r="423" spans="10:83" ht="21" customHeight="1">
      <c r="J423" s="1838"/>
      <c r="K423" s="1151"/>
      <c r="L423" s="1143" t="str" cm="1">
        <f t="array" ref="L423">IF(ROW()=ROW(L411),K414,INDEX(M411:M424,ROW()-ROW(L411)))</f>
        <v/>
      </c>
      <c r="M423" s="1144" t="str">
        <f>IF(OR(L423="",K413="",K413&lt;=0,N423=""),"",TRIM(MID(L423,LEN(N423)+1+IF(MID(L423,LEN(N423)+1,1)=" ",1,0),99999)))</f>
        <v/>
      </c>
      <c r="N423" s="1143" t="str">
        <f>IF(OR(O423="",O423=0,O423="0"),"",IF(LEN(O423)&lt;=K413,O423,IF(LEN(SUBSTITUTE(P423," ",""))=K413+1,LEFT(O423,K413),LEFT(O423,FIND("§",SUBSTITUTE(P423," ","§",LEN(P423)-LEN(SUBSTITUTE(P423," ",""))))-1))))</f>
        <v/>
      </c>
      <c r="O423" s="1143" t="str">
        <f t="shared" si="102"/>
        <v/>
      </c>
      <c r="P423" s="1143" t="str">
        <f>IF(OR(O423="",O423=0,O423="0"),"",LEFT(O423,K413+1))</f>
        <v/>
      </c>
      <c r="Q423" s="1143"/>
      <c r="R423" s="1186"/>
      <c r="S423" s="1147" t="str">
        <f>IF(LEN(TRIM(T423))&gt;0,MAX(S46:S422)+1,"")</f>
        <v/>
      </c>
      <c r="T423" s="1148"/>
      <c r="U423" s="1186"/>
      <c r="V423" s="1186"/>
      <c r="X423" s="742"/>
      <c r="Y423" s="742"/>
      <c r="Z423" s="742"/>
      <c r="AA423" s="742"/>
      <c r="AB423" s="742"/>
      <c r="AC423" s="742"/>
      <c r="AD423" s="742"/>
      <c r="AE423" s="742"/>
      <c r="AF423" s="742"/>
      <c r="AG423" s="787"/>
      <c r="AH423" s="787"/>
      <c r="AI423" s="70" t="str">
        <f>IF(ISBLANK(AJ423),"",LARGE(AI411:AI422,1)+1)</f>
        <v/>
      </c>
      <c r="AJ423" s="96"/>
      <c r="AK423" s="61"/>
      <c r="AL423" s="61"/>
      <c r="AM423" s="61"/>
      <c r="AN423" s="61"/>
      <c r="AO423" s="61"/>
      <c r="AP423" s="61"/>
      <c r="AQ423" s="133"/>
      <c r="AR423" s="133"/>
      <c r="AS423" s="133"/>
      <c r="AT423" s="133"/>
      <c r="AU423" s="133"/>
      <c r="AV423" s="133"/>
      <c r="AW423" s="229"/>
      <c r="AX423" s="19"/>
      <c r="AY423" s="19"/>
      <c r="AZ423" s="1068">
        <v>395</v>
      </c>
      <c r="BA423" s="1069"/>
      <c r="BB423" s="1282" t="str">
        <f t="shared" si="104"/>
        <v/>
      </c>
      <c r="BC423" s="1283" t="str" cm="1">
        <f t="array" ref="BC423">IF(BJ423="","",IFERROR(_xlfn.TEXTJOIN(" • ",TRUE,_xlfn.UNIQUE(_xlfn._xlws.FILTER("⚠ "&amp;BQ29:BQ489,(BO29:BO489&lt;&gt;"")*ISNUMBER(SEARCH(" "&amp;BO29:BO489&amp;" "," "&amp;BJ423&amp;" "))))),""))</f>
        <v/>
      </c>
      <c r="BD423" s="1070" t="str">
        <f t="shared" si="111"/>
        <v/>
      </c>
      <c r="BE423" s="1070" t="str">
        <f t="shared" si="112"/>
        <v/>
      </c>
      <c r="BF423" s="1070" t="str">
        <f t="shared" si="113"/>
        <v/>
      </c>
      <c r="BG423" s="1070" t="str">
        <f t="shared" si="105"/>
        <v/>
      </c>
      <c r="BH423" s="1070" t="str">
        <f t="shared" si="106"/>
        <v/>
      </c>
      <c r="BI423" s="1070" t="str">
        <f t="shared" si="114"/>
        <v/>
      </c>
      <c r="BJ423" s="1070" t="str">
        <f t="shared" si="107"/>
        <v/>
      </c>
      <c r="BK423" s="1070" t="str">
        <f t="shared" si="115"/>
        <v/>
      </c>
      <c r="BL423" s="1070" t="str">
        <f t="shared" si="108"/>
        <v/>
      </c>
      <c r="BM423" s="1070" t="str">
        <f t="shared" si="109"/>
        <v/>
      </c>
      <c r="BN423" s="1071"/>
      <c r="BO423" s="1072" t="str">
        <f t="shared" si="110"/>
        <v/>
      </c>
      <c r="BP423" s="1073" t="s">
        <v>744</v>
      </c>
      <c r="BQ423" s="1074"/>
      <c r="CE423" s="9">
        <v>1</v>
      </c>
    </row>
    <row r="424" spans="10:83" ht="21" customHeight="1">
      <c r="J424" s="1838"/>
      <c r="K424" s="1151"/>
      <c r="L424" s="1143" t="str" cm="1">
        <f t="array" ref="L424">IF(ROW()=ROW(L411),K414,INDEX(M411:M424,ROW()-ROW(L411)))</f>
        <v/>
      </c>
      <c r="M424" s="1144" t="str">
        <f>IF(OR(L424="",K413="",K413&lt;=0,N424=""),"",TRIM(MID(L424,LEN(N424)+1+IF(MID(L424,LEN(N424)+1,1)=" ",1,0),99999)))</f>
        <v/>
      </c>
      <c r="N424" s="1143" t="str">
        <f>IF(OR(O424="",O424=0,O424="0"),"",IF(LEN(O424)&lt;=K413,O424,IF(LEN(SUBSTITUTE(P424," ",""))=K413+1,LEFT(O424,K413),LEFT(O424,FIND("§",SUBSTITUTE(P424," ","§",LEN(P424)-LEN(SUBSTITUTE(P424," ",""))))-1))))</f>
        <v/>
      </c>
      <c r="O424" s="1143" t="str">
        <f t="shared" si="102"/>
        <v/>
      </c>
      <c r="P424" s="1143" t="str">
        <f>IF(OR(O424="",O424=0,O424="0"),"",LEFT(O424,K413+1))</f>
        <v/>
      </c>
      <c r="Q424" s="1143"/>
      <c r="R424" s="1186"/>
      <c r="S424" s="1147" t="str">
        <f>IF(LEN(TRIM(T424))&gt;0,MAX(S46:S423)+1,"")</f>
        <v/>
      </c>
      <c r="T424" s="1148"/>
      <c r="U424" s="1186"/>
      <c r="V424" s="1186"/>
      <c r="X424" s="742"/>
      <c r="Y424" s="742"/>
      <c r="Z424" s="742"/>
      <c r="AA424" s="742"/>
      <c r="AB424" s="742"/>
      <c r="AC424" s="742"/>
      <c r="AD424" s="742"/>
      <c r="AE424" s="742"/>
      <c r="AF424" s="742"/>
      <c r="AG424" s="787"/>
      <c r="AH424" s="787"/>
      <c r="AI424" s="70" t="str">
        <f>IF(ISBLANK(AJ424),"",LARGE(AI411:AI423,1)+1)</f>
        <v/>
      </c>
      <c r="AJ424" s="96"/>
      <c r="AK424" s="61"/>
      <c r="AL424" s="61"/>
      <c r="AM424" s="61"/>
      <c r="AN424" s="61"/>
      <c r="AO424" s="61"/>
      <c r="AP424" s="61"/>
      <c r="AQ424" s="133"/>
      <c r="AR424" s="133"/>
      <c r="AS424" s="133"/>
      <c r="AT424" s="133"/>
      <c r="AU424" s="133"/>
      <c r="AV424" s="133"/>
      <c r="AW424" s="229"/>
      <c r="AX424" s="19"/>
      <c r="AY424" s="19"/>
      <c r="AZ424" s="1068">
        <v>396</v>
      </c>
      <c r="BA424" s="1069"/>
      <c r="BB424" s="1282" t="str">
        <f t="shared" si="104"/>
        <v/>
      </c>
      <c r="BC424" s="1283" t="str" cm="1">
        <f t="array" ref="BC424">IF(BJ424="","",IFERROR(_xlfn.TEXTJOIN(" • ",TRUE,_xlfn.UNIQUE(_xlfn._xlws.FILTER("⚠ "&amp;BQ29:BQ489,(BO29:BO489&lt;&gt;"")*ISNUMBER(SEARCH(" "&amp;BO29:BO489&amp;" "," "&amp;BJ424&amp;" "))))),""))</f>
        <v/>
      </c>
      <c r="BD424" s="1070" t="str">
        <f t="shared" si="111"/>
        <v/>
      </c>
      <c r="BE424" s="1070" t="str">
        <f t="shared" si="112"/>
        <v/>
      </c>
      <c r="BF424" s="1070" t="str">
        <f t="shared" si="113"/>
        <v/>
      </c>
      <c r="BG424" s="1070" t="str">
        <f t="shared" si="105"/>
        <v/>
      </c>
      <c r="BH424" s="1070" t="str">
        <f t="shared" si="106"/>
        <v/>
      </c>
      <c r="BI424" s="1070" t="str">
        <f t="shared" si="114"/>
        <v/>
      </c>
      <c r="BJ424" s="1070" t="str">
        <f t="shared" si="107"/>
        <v/>
      </c>
      <c r="BK424" s="1070" t="str">
        <f t="shared" si="115"/>
        <v/>
      </c>
      <c r="BL424" s="1070" t="str">
        <f t="shared" si="108"/>
        <v/>
      </c>
      <c r="BM424" s="1070" t="str">
        <f t="shared" si="109"/>
        <v/>
      </c>
      <c r="BN424" s="1071"/>
      <c r="BO424" s="1072" t="str">
        <f t="shared" si="110"/>
        <v/>
      </c>
      <c r="BP424" s="1073" t="s">
        <v>744</v>
      </c>
      <c r="BQ424" s="1074"/>
      <c r="CE424" s="9">
        <v>1</v>
      </c>
    </row>
    <row r="425" spans="10:83" ht="21" customHeight="1">
      <c r="J425" s="1838"/>
      <c r="K425" s="1142" t="str">
        <f>IF(TRIM(SUBSTITUTE(R74,CHAR(160),""))="","",R74)</f>
        <v/>
      </c>
      <c r="L425" s="1143" t="str" cm="1">
        <f t="array" ref="L425">IF(ROW()=ROW(L425),K428,INDEX(M425:M438,ROW()-ROW(L425)))</f>
        <v/>
      </c>
      <c r="M425" s="1144" t="str">
        <f>IF(OR(L425="",K427="",K427&lt;=0,N425=""),"",TRIM(MID(L425,LEN(N425)+1+IF(MID(L425,LEN(N425)+1,1)=" ",1,0),99999)))</f>
        <v/>
      </c>
      <c r="N425" s="1143" t="str">
        <f>IF(OR(O425="",O425=0,O425="0"),"",IF(LEN(O425)&lt;=K427,O425,IF(LEN(SUBSTITUTE(P425," ",""))=K427+1,LEFT(O425,K427),LEFT(O425,FIND("§",SUBSTITUTE(P425," ","§",LEN(P425)-LEN(SUBSTITUTE(P425," ",""))))-1))))</f>
        <v/>
      </c>
      <c r="O425" s="1143" t="str">
        <f t="shared" si="102"/>
        <v/>
      </c>
      <c r="P425" s="1143" t="str">
        <f>IF(OR(O425="",O425=0,O425="0"),"",LEFT(O425,K427+1))</f>
        <v/>
      </c>
      <c r="Q425" s="1143"/>
      <c r="R425" s="1186"/>
      <c r="S425" s="1147" t="str">
        <f>IF(LEN(TRIM(T425))&gt;0,MAX(S46:S424)+1,"")</f>
        <v/>
      </c>
      <c r="T425" s="1148"/>
      <c r="U425" s="1186"/>
      <c r="V425" s="1186"/>
      <c r="X425" s="742"/>
      <c r="Y425" s="742"/>
      <c r="Z425" s="742"/>
      <c r="AA425" s="742"/>
      <c r="AB425" s="742"/>
      <c r="AC425" s="742"/>
      <c r="AD425" s="742"/>
      <c r="AE425" s="742"/>
      <c r="AF425" s="742"/>
      <c r="AG425" s="787"/>
      <c r="AH425" s="787"/>
      <c r="AI425" s="70" t="str">
        <f>IF(ISBLANK(AJ425),"",LARGE(AI411:AI424,1)+1)</f>
        <v/>
      </c>
      <c r="AJ425" s="96"/>
      <c r="AK425" s="61"/>
      <c r="AL425" s="61"/>
      <c r="AM425" s="61"/>
      <c r="AN425" s="61"/>
      <c r="AO425" s="61"/>
      <c r="AP425" s="61"/>
      <c r="AQ425" s="133"/>
      <c r="AR425" s="133"/>
      <c r="AS425" s="133"/>
      <c r="AT425" s="133"/>
      <c r="AU425" s="133"/>
      <c r="AV425" s="133"/>
      <c r="AW425" s="229"/>
      <c r="AX425" s="19"/>
      <c r="AY425" s="19"/>
      <c r="AZ425" s="1068">
        <v>397</v>
      </c>
      <c r="BA425" s="1069"/>
      <c r="BB425" s="1282" t="str">
        <f t="shared" si="104"/>
        <v/>
      </c>
      <c r="BC425" s="1283" t="str" cm="1">
        <f t="array" ref="BC425">IF(BJ425="","",IFERROR(_xlfn.TEXTJOIN(" • ",TRUE,_xlfn.UNIQUE(_xlfn._xlws.FILTER("⚠ "&amp;BQ29:BQ489,(BO29:BO489&lt;&gt;"")*ISNUMBER(SEARCH(" "&amp;BO29:BO489&amp;" "," "&amp;BJ425&amp;" "))))),""))</f>
        <v/>
      </c>
      <c r="BD425" s="1070" t="str">
        <f t="shared" si="111"/>
        <v/>
      </c>
      <c r="BE425" s="1070" t="str">
        <f t="shared" si="112"/>
        <v/>
      </c>
      <c r="BF425" s="1070" t="str">
        <f t="shared" si="113"/>
        <v/>
      </c>
      <c r="BG425" s="1070" t="str">
        <f t="shared" si="105"/>
        <v/>
      </c>
      <c r="BH425" s="1070" t="str">
        <f t="shared" si="106"/>
        <v/>
      </c>
      <c r="BI425" s="1070" t="str">
        <f t="shared" si="114"/>
        <v/>
      </c>
      <c r="BJ425" s="1070" t="str">
        <f t="shared" si="107"/>
        <v/>
      </c>
      <c r="BK425" s="1070" t="str">
        <f t="shared" si="115"/>
        <v/>
      </c>
      <c r="BL425" s="1070" t="str">
        <f t="shared" si="108"/>
        <v/>
      </c>
      <c r="BM425" s="1070" t="str">
        <f t="shared" si="109"/>
        <v/>
      </c>
      <c r="BN425" s="1071"/>
      <c r="BO425" s="1072" t="str">
        <f t="shared" si="110"/>
        <v/>
      </c>
      <c r="BP425" s="1073" t="s">
        <v>744</v>
      </c>
      <c r="BQ425" s="1074"/>
      <c r="CE425" s="9">
        <v>1</v>
      </c>
    </row>
    <row r="426" spans="10:83" ht="21" customHeight="1">
      <c r="J426" s="1838"/>
      <c r="K426" s="1151" t="str">
        <f>TRIM(SUBSTITUTE(SUBSTITUTE(SUBSTITUTE(SUBSTITUTE(SUBSTITUTE(SUBSTITUTE(SUBSTITUTE(SUBSTITUTE(SUBSTITUTE(CLEAN(IF(OR(LEFT(K425,1)="-",LEFT(K425,1)="="),MID(K425,2,99999),K425)),"—","-"),"–","-"),CHAR(160)," "),CHAR(9)," "),CHAR(13)," "),CHAR(10)," ")," "," ")," "," ")," "," "))</f>
        <v/>
      </c>
      <c r="L426" s="1143" t="str" cm="1">
        <f t="array" ref="L426">IF(ROW()=ROW(L425),K428,INDEX(M425:M438,ROW()-ROW(L425)))</f>
        <v/>
      </c>
      <c r="M426" s="1144" t="str">
        <f>IF(OR(L426="",K427="",K427&lt;=0,N426=""),"",TRIM(MID(L426,LEN(N426)+1+IF(MID(L426,LEN(N426)+1,1)=" ",1,0),99999)))</f>
        <v/>
      </c>
      <c r="N426" s="1143" t="str">
        <f>IF(OR(O426="",O426=0,O426="0"),"",IF(LEN(O426)&lt;=K427,O426,IF(LEN(SUBSTITUTE(P426," ",""))=K427+1,LEFT(O426,K427),LEFT(O426,FIND("§",SUBSTITUTE(P426," ","§",LEN(P426)-LEN(SUBSTITUTE(P426," ",""))))-1))))</f>
        <v/>
      </c>
      <c r="O426" s="1143" t="str">
        <f t="shared" si="102"/>
        <v/>
      </c>
      <c r="P426" s="1143" t="str">
        <f>IF(OR(O426="",O426=0,O426="0"),"",LEFT(O426,K427+1))</f>
        <v/>
      </c>
      <c r="Q426" s="1143"/>
      <c r="R426" s="1186"/>
      <c r="S426" s="1147" t="str">
        <f>IF(LEN(TRIM(T426))&gt;0,MAX(S46:S425)+1,"")</f>
        <v/>
      </c>
      <c r="T426" s="1148"/>
      <c r="U426" s="1186"/>
      <c r="V426" s="1186"/>
      <c r="X426" s="742"/>
      <c r="Y426" s="742"/>
      <c r="Z426" s="742"/>
      <c r="AA426" s="742"/>
      <c r="AB426" s="742"/>
      <c r="AC426" s="742"/>
      <c r="AD426" s="742"/>
      <c r="AE426" s="742"/>
      <c r="AF426" s="742"/>
      <c r="AG426" s="787"/>
      <c r="AH426" s="787"/>
      <c r="AI426" s="70" t="str">
        <f>IF(ISBLANK(AJ426),"",LARGE(AI411:AI425,1)+1)</f>
        <v/>
      </c>
      <c r="AJ426" s="96"/>
      <c r="AK426" s="61"/>
      <c r="AL426" s="61"/>
      <c r="AM426" s="61"/>
      <c r="AN426" s="61"/>
      <c r="AO426" s="61"/>
      <c r="AP426" s="61"/>
      <c r="AQ426" s="133"/>
      <c r="AR426" s="133"/>
      <c r="AS426" s="133"/>
      <c r="AT426" s="133"/>
      <c r="AU426" s="133"/>
      <c r="AV426" s="133"/>
      <c r="AW426" s="229"/>
      <c r="AX426" s="19"/>
      <c r="AY426" s="19"/>
      <c r="AZ426" s="1068">
        <v>398</v>
      </c>
      <c r="BA426" s="1069"/>
      <c r="BB426" s="1282" t="str">
        <f t="shared" si="104"/>
        <v/>
      </c>
      <c r="BC426" s="1283" t="str" cm="1">
        <f t="array" ref="BC426">IF(BJ426="","",IFERROR(_xlfn.TEXTJOIN(" • ",TRUE,_xlfn.UNIQUE(_xlfn._xlws.FILTER("⚠ "&amp;BQ29:BQ489,(BO29:BO489&lt;&gt;"")*ISNUMBER(SEARCH(" "&amp;BO29:BO489&amp;" "," "&amp;BJ426&amp;" "))))),""))</f>
        <v/>
      </c>
      <c r="BD426" s="1070" t="str">
        <f t="shared" si="111"/>
        <v/>
      </c>
      <c r="BE426" s="1070" t="str">
        <f t="shared" si="112"/>
        <v/>
      </c>
      <c r="BF426" s="1070" t="str">
        <f t="shared" si="113"/>
        <v/>
      </c>
      <c r="BG426" s="1070" t="str">
        <f t="shared" si="105"/>
        <v/>
      </c>
      <c r="BH426" s="1070" t="str">
        <f t="shared" si="106"/>
        <v/>
      </c>
      <c r="BI426" s="1070" t="str">
        <f t="shared" si="114"/>
        <v/>
      </c>
      <c r="BJ426" s="1070" t="str">
        <f t="shared" si="107"/>
        <v/>
      </c>
      <c r="BK426" s="1070" t="str">
        <f t="shared" si="115"/>
        <v/>
      </c>
      <c r="BL426" s="1070" t="str">
        <f t="shared" si="108"/>
        <v/>
      </c>
      <c r="BM426" s="1070" t="str">
        <f t="shared" si="109"/>
        <v/>
      </c>
      <c r="BN426" s="1071"/>
      <c r="BO426" s="1072" t="str">
        <f t="shared" si="110"/>
        <v/>
      </c>
      <c r="BP426" s="1073" t="s">
        <v>744</v>
      </c>
      <c r="BQ426" s="1074"/>
      <c r="CE426" s="9">
        <v>1</v>
      </c>
    </row>
    <row r="427" spans="10:83" ht="21" customHeight="1">
      <c r="J427" s="1838"/>
      <c r="K427" s="1152">
        <f>K44</f>
        <v>120</v>
      </c>
      <c r="L427" s="1143" t="str" cm="1">
        <f t="array" ref="L427">IF(ROW()=ROW(L425),K428,INDEX(M425:M438,ROW()-ROW(L425)))</f>
        <v/>
      </c>
      <c r="M427" s="1144" t="str">
        <f>IF(OR(L427="",K427="",K427&lt;=0,N427=""),"",TRIM(MID(L427,LEN(N427)+1+IF(MID(L427,LEN(N427)+1,1)=" ",1,0),99999)))</f>
        <v/>
      </c>
      <c r="N427" s="1143" t="str">
        <f>IF(OR(O427="",O427=0,O427="0"),"",IF(LEN(O427)&lt;=K427,O427,IF(LEN(SUBSTITUTE(P427," ",""))=K427+1,LEFT(O427,K427),LEFT(O427,FIND("§",SUBSTITUTE(P427," ","§",LEN(P427)-LEN(SUBSTITUTE(P427," ",""))))-1))))</f>
        <v/>
      </c>
      <c r="O427" s="1143" t="str">
        <f t="shared" si="102"/>
        <v/>
      </c>
      <c r="P427" s="1143" t="str">
        <f>IF(OR(O427="",O427=0,O427="0"),"",LEFT(O427,K427+1))</f>
        <v/>
      </c>
      <c r="Q427" s="1143"/>
      <c r="R427" s="1186"/>
      <c r="S427" s="1147" t="str">
        <f>IF(LEN(TRIM(T427))&gt;0,MAX(S46:S426)+1,"")</f>
        <v/>
      </c>
      <c r="T427" s="1148"/>
      <c r="U427" s="1186"/>
      <c r="V427" s="1186"/>
      <c r="X427" s="742"/>
      <c r="Y427" s="742"/>
      <c r="Z427" s="742"/>
      <c r="AA427" s="742"/>
      <c r="AB427" s="742"/>
      <c r="AC427" s="742"/>
      <c r="AD427" s="742"/>
      <c r="AE427" s="742"/>
      <c r="AF427" s="742"/>
      <c r="AG427" s="787"/>
      <c r="AH427" s="787"/>
      <c r="AI427" s="70" t="str">
        <f>IF(ISBLANK(AJ427),"",LARGE(AI411:AI426,1)+1)</f>
        <v/>
      </c>
      <c r="AJ427" s="96"/>
      <c r="AK427" s="61"/>
      <c r="AL427" s="61"/>
      <c r="AM427" s="61"/>
      <c r="AN427" s="61"/>
      <c r="AO427" s="61"/>
      <c r="AP427" s="61"/>
      <c r="AQ427" s="133"/>
      <c r="AR427" s="133"/>
      <c r="AS427" s="133"/>
      <c r="AT427" s="133"/>
      <c r="AU427" s="133"/>
      <c r="AV427" s="133"/>
      <c r="AW427" s="229"/>
      <c r="AX427" s="19"/>
      <c r="AY427" s="19"/>
      <c r="AZ427" s="1068">
        <v>399</v>
      </c>
      <c r="BA427" s="1069"/>
      <c r="BB427" s="1282" t="str">
        <f t="shared" si="104"/>
        <v/>
      </c>
      <c r="BC427" s="1283" t="str" cm="1">
        <f t="array" ref="BC427">IF(BJ427="","",IFERROR(_xlfn.TEXTJOIN(" • ",TRUE,_xlfn.UNIQUE(_xlfn._xlws.FILTER("⚠ "&amp;BQ29:BQ489,(BO29:BO489&lt;&gt;"")*ISNUMBER(SEARCH(" "&amp;BO29:BO489&amp;" "," "&amp;BJ427&amp;" "))))),""))</f>
        <v/>
      </c>
      <c r="BD427" s="1070" t="str">
        <f t="shared" si="111"/>
        <v/>
      </c>
      <c r="BE427" s="1070" t="str">
        <f t="shared" si="112"/>
        <v/>
      </c>
      <c r="BF427" s="1070" t="str">
        <f t="shared" si="113"/>
        <v/>
      </c>
      <c r="BG427" s="1070" t="str">
        <f t="shared" si="105"/>
        <v/>
      </c>
      <c r="BH427" s="1070" t="str">
        <f t="shared" si="106"/>
        <v/>
      </c>
      <c r="BI427" s="1070" t="str">
        <f t="shared" si="114"/>
        <v/>
      </c>
      <c r="BJ427" s="1070" t="str">
        <f t="shared" si="107"/>
        <v/>
      </c>
      <c r="BK427" s="1070" t="str">
        <f t="shared" si="115"/>
        <v/>
      </c>
      <c r="BL427" s="1070" t="str">
        <f t="shared" si="108"/>
        <v/>
      </c>
      <c r="BM427" s="1070" t="str">
        <f t="shared" si="109"/>
        <v/>
      </c>
      <c r="BN427" s="1071"/>
      <c r="BO427" s="1072" t="str">
        <f t="shared" si="110"/>
        <v/>
      </c>
      <c r="BP427" s="1073" t="s">
        <v>744</v>
      </c>
      <c r="BQ427" s="1074"/>
      <c r="CE427" s="9">
        <v>1</v>
      </c>
    </row>
    <row r="428" spans="10:83" ht="21" customHeight="1">
      <c r="J428" s="1838"/>
      <c r="K428" s="1151" t="str">
        <f>IF(UPPER(TRIM(K45))="X",K432,K426)</f>
        <v/>
      </c>
      <c r="L428" s="1143" t="str" cm="1">
        <f t="array" ref="L428">IF(ROW()=ROW(L425),K428,INDEX(M425:M438,ROW()-ROW(L425)))</f>
        <v/>
      </c>
      <c r="M428" s="1144" t="str">
        <f>IF(OR(L428="",K427="",K427&lt;=0,N428=""),"",TRIM(MID(L428,LEN(N428)+1+IF(MID(L428,LEN(N428)+1,1)=" ",1,0),99999)))</f>
        <v/>
      </c>
      <c r="N428" s="1143" t="str">
        <f>IF(OR(O428="",O428=0,O428="0"),"",IF(LEN(O428)&lt;=K427,O428,IF(LEN(SUBSTITUTE(P428," ",""))=K427+1,LEFT(O428,K427),LEFT(O428,FIND("§",SUBSTITUTE(P428," ","§",LEN(P428)-LEN(SUBSTITUTE(P428," ",""))))-1))))</f>
        <v/>
      </c>
      <c r="O428" s="1143" t="str">
        <f t="shared" si="102"/>
        <v/>
      </c>
      <c r="P428" s="1143" t="str">
        <f>IF(OR(O428="",O428=0,O428="0"),"",LEFT(O428,K427+1))</f>
        <v/>
      </c>
      <c r="Q428" s="1143"/>
      <c r="R428" s="1186"/>
      <c r="S428" s="1147" t="str">
        <f>IF(LEN(TRIM(T428))&gt;0,MAX(S46:S427)+1,"")</f>
        <v/>
      </c>
      <c r="T428" s="1148"/>
      <c r="U428" s="1186"/>
      <c r="V428" s="1186"/>
      <c r="X428" s="742"/>
      <c r="Y428" s="742"/>
      <c r="Z428" s="742"/>
      <c r="AA428" s="742"/>
      <c r="AB428" s="742"/>
      <c r="AC428" s="742"/>
      <c r="AD428" s="742"/>
      <c r="AE428" s="742"/>
      <c r="AF428" s="742"/>
      <c r="AG428" s="787"/>
      <c r="AH428" s="787"/>
      <c r="AI428" s="70" t="str">
        <f>IF(ISBLANK(AJ428),"",LARGE(AI411:AI427,1)+1)</f>
        <v/>
      </c>
      <c r="AJ428" s="96"/>
      <c r="AK428" s="61"/>
      <c r="AL428" s="61"/>
      <c r="AM428" s="61"/>
      <c r="AN428" s="61"/>
      <c r="AO428" s="61"/>
      <c r="AP428" s="61"/>
      <c r="AQ428" s="133"/>
      <c r="AR428" s="133"/>
      <c r="AS428" s="133"/>
      <c r="AT428" s="133"/>
      <c r="AU428" s="133"/>
      <c r="AV428" s="133"/>
      <c r="AW428" s="229"/>
      <c r="AX428" s="19"/>
      <c r="AY428" s="19"/>
      <c r="AZ428" s="1068">
        <v>400</v>
      </c>
      <c r="BA428" s="1069"/>
      <c r="BB428" s="1282" t="str">
        <f t="shared" si="104"/>
        <v/>
      </c>
      <c r="BC428" s="1283" t="str" cm="1">
        <f t="array" ref="BC428">IF(BJ428="","",IFERROR(_xlfn.TEXTJOIN(" • ",TRUE,_xlfn.UNIQUE(_xlfn._xlws.FILTER("⚠ "&amp;BQ29:BQ489,(BO29:BO489&lt;&gt;"")*ISNUMBER(SEARCH(" "&amp;BO29:BO489&amp;" "," "&amp;BJ428&amp;" "))))),""))</f>
        <v/>
      </c>
      <c r="BD428" s="1070" t="str">
        <f t="shared" si="111"/>
        <v/>
      </c>
      <c r="BE428" s="1070" t="str">
        <f t="shared" si="112"/>
        <v/>
      </c>
      <c r="BF428" s="1070" t="str">
        <f t="shared" si="113"/>
        <v/>
      </c>
      <c r="BG428" s="1070" t="str">
        <f t="shared" si="105"/>
        <v/>
      </c>
      <c r="BH428" s="1070" t="str">
        <f t="shared" si="106"/>
        <v/>
      </c>
      <c r="BI428" s="1070" t="str">
        <f t="shared" si="114"/>
        <v/>
      </c>
      <c r="BJ428" s="1070" t="str">
        <f t="shared" si="107"/>
        <v/>
      </c>
      <c r="BK428" s="1070" t="str">
        <f t="shared" si="115"/>
        <v/>
      </c>
      <c r="BL428" s="1070" t="str">
        <f t="shared" si="108"/>
        <v/>
      </c>
      <c r="BM428" s="1070" t="str">
        <f t="shared" si="109"/>
        <v/>
      </c>
      <c r="BN428" s="1071"/>
      <c r="BO428" s="1072" t="str">
        <f t="shared" si="110"/>
        <v/>
      </c>
      <c r="BP428" s="1073" t="s">
        <v>744</v>
      </c>
      <c r="BQ428" s="1074"/>
      <c r="CE428" s="9">
        <v>1</v>
      </c>
    </row>
    <row r="429" spans="10:83" ht="21" customHeight="1">
      <c r="J429" s="1838"/>
      <c r="K429" s="1155" t="str">
        <f>TRIM(SUBSTITUTE(SUBSTITUTE(SUBSTITUTE(SUBSTITUTE(SUBSTITUTE(SUBSTITUTE(SUBSTITUTE(SUBSTITUTE(SUBSTITUTE(SUBSTITUTE(K426,","," "),";"," "),":"," "),"!"," "),"?"," "),"…"," "),"»"," "),"«"," "),"/"," "),"."," "))</f>
        <v/>
      </c>
      <c r="L429" s="1143" t="str" cm="1">
        <f t="array" ref="L429">IF(ROW()=ROW(L425),K428,INDEX(M425:M438,ROW()-ROW(L425)))</f>
        <v/>
      </c>
      <c r="M429" s="1144" t="str">
        <f>IF(OR(L429="",K427="",K427&lt;=0,N429=""),"",TRIM(MID(L429,LEN(N429)+1+IF(MID(L429,LEN(N429)+1,1)=" ",1,0),99999)))</f>
        <v/>
      </c>
      <c r="N429" s="1143" t="str">
        <f>IF(OR(O429="",O429=0,O429="0"),"",IF(LEN(O429)&lt;=K427,O429,IF(LEN(SUBSTITUTE(P429," ",""))=K427+1,LEFT(O429,K427),LEFT(O429,FIND("§",SUBSTITUTE(P429," ","§",LEN(P429)-LEN(SUBSTITUTE(P429," ",""))))-1))))</f>
        <v/>
      </c>
      <c r="O429" s="1143" t="str">
        <f t="shared" si="102"/>
        <v/>
      </c>
      <c r="P429" s="1143" t="str">
        <f>IF(OR(O429="",O429=0,O429="0"),"",LEFT(O429,K427+1))</f>
        <v/>
      </c>
      <c r="Q429" s="1143"/>
      <c r="R429" s="1186"/>
      <c r="S429" s="1147" t="str">
        <f>IF(LEN(TRIM(T429))&gt;0,MAX(S46:S428)+1,"")</f>
        <v/>
      </c>
      <c r="T429" s="1148"/>
      <c r="U429" s="1186"/>
      <c r="V429" s="1186"/>
      <c r="X429" s="742"/>
      <c r="Y429" s="742"/>
      <c r="Z429" s="742"/>
      <c r="AA429" s="742"/>
      <c r="AB429" s="742"/>
      <c r="AC429" s="742"/>
      <c r="AD429" s="742"/>
      <c r="AE429" s="742"/>
      <c r="AF429" s="742"/>
      <c r="AG429" s="787"/>
      <c r="AH429" s="787"/>
      <c r="AI429" s="70" t="str">
        <f>IF(ISBLANK(AJ429),"",LARGE(AI411:AI428,1)+1)</f>
        <v/>
      </c>
      <c r="AJ429" s="96"/>
      <c r="AK429" s="61"/>
      <c r="AL429" s="61"/>
      <c r="AM429" s="61"/>
      <c r="AN429" s="61"/>
      <c r="AO429" s="61"/>
      <c r="AP429" s="61"/>
      <c r="AQ429" s="133"/>
      <c r="AR429" s="133"/>
      <c r="AS429" s="133"/>
      <c r="AT429" s="133"/>
      <c r="AU429" s="133"/>
      <c r="AV429" s="133"/>
      <c r="AW429" s="229"/>
      <c r="AX429" s="19"/>
      <c r="AY429" s="19"/>
      <c r="AZ429" s="1068">
        <v>401</v>
      </c>
      <c r="BA429" s="1069"/>
      <c r="BB429" s="1282" t="str">
        <f t="shared" si="104"/>
        <v/>
      </c>
      <c r="BC429" s="1283" t="str" cm="1">
        <f t="array" ref="BC429">IF(BJ429="","",IFERROR(_xlfn.TEXTJOIN(" • ",TRUE,_xlfn.UNIQUE(_xlfn._xlws.FILTER("⚠ "&amp;BQ29:BQ489,(BO29:BO489&lt;&gt;"")*ISNUMBER(SEARCH(" "&amp;BO29:BO489&amp;" "," "&amp;BJ429&amp;" "))))),""))</f>
        <v/>
      </c>
      <c r="BD429" s="1070" t="str">
        <f t="shared" si="111"/>
        <v/>
      </c>
      <c r="BE429" s="1070" t="str">
        <f t="shared" si="112"/>
        <v/>
      </c>
      <c r="BF429" s="1070" t="str">
        <f t="shared" si="113"/>
        <v/>
      </c>
      <c r="BG429" s="1070" t="str">
        <f t="shared" si="105"/>
        <v/>
      </c>
      <c r="BH429" s="1070" t="str">
        <f t="shared" si="106"/>
        <v/>
      </c>
      <c r="BI429" s="1070" t="str">
        <f t="shared" si="114"/>
        <v/>
      </c>
      <c r="BJ429" s="1070" t="str">
        <f t="shared" si="107"/>
        <v/>
      </c>
      <c r="BK429" s="1070" t="str">
        <f t="shared" si="115"/>
        <v/>
      </c>
      <c r="BL429" s="1070" t="str">
        <f t="shared" si="108"/>
        <v/>
      </c>
      <c r="BM429" s="1070" t="str">
        <f t="shared" si="109"/>
        <v/>
      </c>
      <c r="BN429" s="1071"/>
      <c r="BO429" s="1072" t="str">
        <f t="shared" si="110"/>
        <v/>
      </c>
      <c r="BP429" s="1073" t="s">
        <v>744</v>
      </c>
      <c r="BQ429" s="1074"/>
      <c r="CE429" s="9">
        <v>1</v>
      </c>
    </row>
    <row r="430" spans="10:83" ht="21" customHeight="1">
      <c r="J430" s="1838"/>
      <c r="K430" s="1143" t="str">
        <f>TRIM(SUBSTITUTE(SUBSTITUTE(SUBSTITUTE(SUBSTITUTE(SUBSTITUTE(SUBSTITUTE(SUBSTITUTE(SUBSTITUTE(K429,"("," "),")"," "),CHAR(34)," "),"-"," "),"_"," "),"&lt;"," "),"&gt;"," "),"="," "))</f>
        <v/>
      </c>
      <c r="L430" s="1143" t="str" cm="1">
        <f t="array" ref="L430">IF(ROW()=ROW(L425),K428,INDEX(M425:M438,ROW()-ROW(L425)))</f>
        <v/>
      </c>
      <c r="M430" s="1144" t="str">
        <f>IF(OR(L430="",K427="",K427&lt;=0,N430=""),"",TRIM(MID(L430,LEN(N430)+1+IF(MID(L430,LEN(N430)+1,1)=" ",1,0),99999)))</f>
        <v/>
      </c>
      <c r="N430" s="1143" t="str">
        <f>IF(OR(O430="",O430=0,O430="0"),"",IF(LEN(O430)&lt;=K427,O430,IF(LEN(SUBSTITUTE(P430," ",""))=K427+1,LEFT(O430,K427),LEFT(O430,FIND("§",SUBSTITUTE(P430," ","§",LEN(P430)-LEN(SUBSTITUTE(P430," ",""))))-1))))</f>
        <v/>
      </c>
      <c r="O430" s="1143" t="str">
        <f t="shared" si="102"/>
        <v/>
      </c>
      <c r="P430" s="1143" t="str">
        <f>IF(OR(O430="",O430=0,O430="0"),"",LEFT(O430,K427+1))</f>
        <v/>
      </c>
      <c r="Q430" s="1143"/>
      <c r="R430" s="1186"/>
      <c r="S430" s="1147" t="str">
        <f>IF(LEN(TRIM(T430))&gt;0,MAX(S46:S429)+1,"")</f>
        <v/>
      </c>
      <c r="T430" s="1148"/>
      <c r="U430" s="1186"/>
      <c r="V430" s="1186"/>
      <c r="X430" s="742"/>
      <c r="Y430" s="742"/>
      <c r="Z430" s="742"/>
      <c r="AA430" s="742"/>
      <c r="AB430" s="742"/>
      <c r="AC430" s="742"/>
      <c r="AD430" s="742"/>
      <c r="AE430" s="742"/>
      <c r="AF430" s="742"/>
      <c r="AG430" s="787"/>
      <c r="AH430" s="787"/>
      <c r="AI430" s="90" t="s">
        <v>118</v>
      </c>
      <c r="AJ430" s="91"/>
      <c r="AK430" s="91"/>
      <c r="AL430" s="91"/>
      <c r="AM430" s="91"/>
      <c r="AN430" s="91"/>
      <c r="AO430" s="91"/>
      <c r="AP430" s="91"/>
      <c r="AQ430" s="91"/>
      <c r="AR430" s="91"/>
      <c r="AS430" s="91"/>
      <c r="AT430" s="91"/>
      <c r="AU430" s="91"/>
      <c r="AV430" s="91"/>
      <c r="AW430" s="835" t="s">
        <v>118</v>
      </c>
      <c r="AX430" s="19"/>
      <c r="AY430" s="19"/>
      <c r="AZ430" s="1068">
        <v>402</v>
      </c>
      <c r="BA430" s="1069"/>
      <c r="BB430" s="1282" t="str">
        <f t="shared" si="104"/>
        <v/>
      </c>
      <c r="BC430" s="1283" t="str" cm="1">
        <f t="array" ref="BC430">IF(BJ430="","",IFERROR(_xlfn.TEXTJOIN(" • ",TRUE,_xlfn.UNIQUE(_xlfn._xlws.FILTER("⚠ "&amp;BQ29:BQ489,(BO29:BO489&lt;&gt;"")*ISNUMBER(SEARCH(" "&amp;BO29:BO489&amp;" "," "&amp;BJ430&amp;" "))))),""))</f>
        <v/>
      </c>
      <c r="BD430" s="1070" t="str">
        <f t="shared" si="111"/>
        <v/>
      </c>
      <c r="BE430" s="1070" t="str">
        <f t="shared" si="112"/>
        <v/>
      </c>
      <c r="BF430" s="1070" t="str">
        <f t="shared" si="113"/>
        <v/>
      </c>
      <c r="BG430" s="1070" t="str">
        <f t="shared" si="105"/>
        <v/>
      </c>
      <c r="BH430" s="1070" t="str">
        <f t="shared" si="106"/>
        <v/>
      </c>
      <c r="BI430" s="1070" t="str">
        <f t="shared" si="114"/>
        <v/>
      </c>
      <c r="BJ430" s="1070" t="str">
        <f t="shared" si="107"/>
        <v/>
      </c>
      <c r="BK430" s="1070" t="str">
        <f t="shared" si="115"/>
        <v/>
      </c>
      <c r="BL430" s="1070" t="str">
        <f t="shared" si="108"/>
        <v/>
      </c>
      <c r="BM430" s="1070" t="str">
        <f t="shared" si="109"/>
        <v/>
      </c>
      <c r="BN430" s="1071"/>
      <c r="BO430" s="1072" t="str">
        <f t="shared" si="110"/>
        <v/>
      </c>
      <c r="BP430" s="1073" t="s">
        <v>744</v>
      </c>
      <c r="BQ430" s="1074"/>
      <c r="CE430" s="9">
        <v>1</v>
      </c>
    </row>
    <row r="431" spans="10:83" ht="21" customHeight="1">
      <c r="J431" s="1838"/>
      <c r="K431" s="1151" t="str">
        <f>TRIM(SUBSTITUTE(SUBSTITUTE(SUBSTITUTE(SUBSTITUTE(K430,"►"," "),"▼"," "),"▲"," "),"◄"," "))</f>
        <v/>
      </c>
      <c r="L431" s="1143" t="str" cm="1">
        <f t="array" ref="L431">IF(ROW()=ROW(L425),K428,INDEX(M425:M438,ROW()-ROW(L425)))</f>
        <v/>
      </c>
      <c r="M431" s="1144" t="str">
        <f>IF(OR(L431="",K427="",K427&lt;=0,N431=""),"",TRIM(MID(L431,LEN(N431)+1+IF(MID(L431,LEN(N431)+1,1)=" ",1,0),99999)))</f>
        <v/>
      </c>
      <c r="N431" s="1143" t="str">
        <f>IF(OR(O431="",O431=0,O431="0"),"",IF(LEN(O431)&lt;=K427,O431,IF(LEN(SUBSTITUTE(P431," ",""))=K427+1,LEFT(O431,K427),LEFT(O431,FIND("§",SUBSTITUTE(P431," ","§",LEN(P431)-LEN(SUBSTITUTE(P431," ",""))))-1))))</f>
        <v/>
      </c>
      <c r="O431" s="1143" t="str">
        <f t="shared" ref="O431:O494" si="116">IF(OR(L431="",L431=0),"",TRIM(SUBSTITUTE(SUBSTITUTE(L431,CHAR(160)," "),CHAR(10)," ")))</f>
        <v/>
      </c>
      <c r="P431" s="1143" t="str">
        <f>IF(OR(O431="",O431=0,O431="0"),"",LEFT(O431,K427+1))</f>
        <v/>
      </c>
      <c r="Q431" s="1143"/>
      <c r="R431" s="1186"/>
      <c r="S431" s="1147" t="str">
        <f>IF(LEN(TRIM(T431))&gt;0,MAX(S46:S430)+1,"")</f>
        <v/>
      </c>
      <c r="T431" s="1148"/>
      <c r="U431" s="1186"/>
      <c r="V431" s="1186"/>
      <c r="X431" s="742"/>
      <c r="Y431" s="742"/>
      <c r="Z431" s="742"/>
      <c r="AA431" s="742"/>
      <c r="AB431" s="742"/>
      <c r="AC431" s="742"/>
      <c r="AD431" s="742"/>
      <c r="AE431" s="742"/>
      <c r="AF431" s="742"/>
      <c r="AG431" s="787"/>
      <c r="AH431" s="787"/>
      <c r="AI431" s="812" t="s">
        <v>593</v>
      </c>
      <c r="AJ431" s="96"/>
      <c r="AK431" s="61"/>
      <c r="AL431" s="61"/>
      <c r="AM431" s="61"/>
      <c r="AN431" s="61"/>
      <c r="AO431" s="61"/>
      <c r="AP431" s="847"/>
      <c r="AQ431" s="114"/>
      <c r="AR431" s="114"/>
      <c r="AS431" s="114"/>
      <c r="AT431" s="114"/>
      <c r="AU431" s="126"/>
      <c r="AV431" s="126"/>
      <c r="AW431" s="127" t="s">
        <v>245</v>
      </c>
      <c r="AX431" s="19"/>
      <c r="AY431" s="19"/>
      <c r="AZ431" s="1068">
        <v>403</v>
      </c>
      <c r="BA431" s="1069"/>
      <c r="BB431" s="1282" t="str">
        <f t="shared" si="104"/>
        <v/>
      </c>
      <c r="BC431" s="1283" t="str" cm="1">
        <f t="array" ref="BC431">IF(BJ431="","",IFERROR(_xlfn.TEXTJOIN(" • ",TRUE,_xlfn.UNIQUE(_xlfn._xlws.FILTER("⚠ "&amp;BQ29:BQ489,(BO29:BO489&lt;&gt;"")*ISNUMBER(SEARCH(" "&amp;BO29:BO489&amp;" "," "&amp;BJ431&amp;" "))))),""))</f>
        <v/>
      </c>
      <c r="BD431" s="1070" t="str">
        <f t="shared" si="111"/>
        <v/>
      </c>
      <c r="BE431" s="1070" t="str">
        <f t="shared" si="112"/>
        <v/>
      </c>
      <c r="BF431" s="1070" t="str">
        <f t="shared" si="113"/>
        <v/>
      </c>
      <c r="BG431" s="1070" t="str">
        <f t="shared" si="105"/>
        <v/>
      </c>
      <c r="BH431" s="1070" t="str">
        <f t="shared" si="106"/>
        <v/>
      </c>
      <c r="BI431" s="1070" t="str">
        <f t="shared" si="114"/>
        <v/>
      </c>
      <c r="BJ431" s="1070" t="str">
        <f t="shared" si="107"/>
        <v/>
      </c>
      <c r="BK431" s="1070" t="str">
        <f t="shared" si="115"/>
        <v/>
      </c>
      <c r="BL431" s="1070" t="str">
        <f t="shared" si="108"/>
        <v/>
      </c>
      <c r="BM431" s="1070" t="str">
        <f t="shared" si="109"/>
        <v/>
      </c>
      <c r="BN431" s="1071"/>
      <c r="BO431" s="1072" t="str">
        <f t="shared" si="110"/>
        <v/>
      </c>
      <c r="BP431" s="1073" t="s">
        <v>744</v>
      </c>
      <c r="BQ431" s="1074"/>
      <c r="CE431" s="9">
        <v>1</v>
      </c>
    </row>
    <row r="432" spans="10:83" ht="21" customHeight="1">
      <c r="J432" s="1838"/>
      <c r="K432" s="1151" t="str">
        <f>TRIM(SUBSTITUTE(SUBSTITUTE(K431,"“"," "),"”"," "))</f>
        <v/>
      </c>
      <c r="L432" s="1143" t="str" cm="1">
        <f t="array" ref="L432">IF(ROW()=ROW(L425),K428,INDEX(M425:M438,ROW()-ROW(L425)))</f>
        <v/>
      </c>
      <c r="M432" s="1144" t="str">
        <f>IF(OR(L432="",K427="",K427&lt;=0,N432=""),"",TRIM(MID(L432,LEN(N432)+1+IF(MID(L432,LEN(N432)+1,1)=" ",1,0),99999)))</f>
        <v/>
      </c>
      <c r="N432" s="1143" t="str">
        <f>IF(OR(O432="",O432=0,O432="0"),"",IF(LEN(O432)&lt;=K427,O432,IF(LEN(SUBSTITUTE(P432," ",""))=K427+1,LEFT(O432,K427),LEFT(O432,FIND("§",SUBSTITUTE(P432," ","§",LEN(P432)-LEN(SUBSTITUTE(P432," ",""))))-1))))</f>
        <v/>
      </c>
      <c r="O432" s="1143" t="str">
        <f t="shared" si="116"/>
        <v/>
      </c>
      <c r="P432" s="1143" t="str">
        <f>IF(OR(O432="",O432=0,O432="0"),"",LEFT(O432,K427+1))</f>
        <v/>
      </c>
      <c r="Q432" s="1143"/>
      <c r="R432" s="1186"/>
      <c r="S432" s="1147" t="str">
        <f>IF(LEN(TRIM(T432))&gt;0,MAX(S46:S431)+1,"")</f>
        <v/>
      </c>
      <c r="T432" s="1148"/>
      <c r="U432" s="1186"/>
      <c r="V432" s="1186"/>
      <c r="X432" s="742"/>
      <c r="Y432" s="742"/>
      <c r="Z432" s="742"/>
      <c r="AA432" s="742"/>
      <c r="AB432" s="742"/>
      <c r="AC432" s="742"/>
      <c r="AD432" s="742"/>
      <c r="AE432" s="742"/>
      <c r="AF432" s="742"/>
      <c r="AG432" s="787"/>
      <c r="AH432" s="787"/>
      <c r="AI432" s="84">
        <v>0</v>
      </c>
      <c r="AJ432" s="96"/>
      <c r="AK432" s="61"/>
      <c r="AL432" s="61"/>
      <c r="AM432" s="61"/>
      <c r="AN432" s="61"/>
      <c r="AO432" s="61"/>
      <c r="AP432" s="892"/>
      <c r="AQ432" s="289" t="s">
        <v>284</v>
      </c>
      <c r="AR432" s="890" t="s">
        <v>285</v>
      </c>
      <c r="AS432" s="85"/>
      <c r="AT432" s="85"/>
      <c r="AU432" s="891">
        <v>25</v>
      </c>
      <c r="AV432" s="292" t="str">
        <f>"&lt; ③ quantité dans 1"&amp;" "&amp;AR433</f>
        <v>&lt; ③ quantité dans 1 Gastro 1/1</v>
      </c>
      <c r="AW432" s="293"/>
      <c r="AX432" s="19"/>
      <c r="AY432" s="19"/>
      <c r="AZ432" s="1068">
        <v>404</v>
      </c>
      <c r="BA432" s="1069"/>
      <c r="BB432" s="1282" t="str">
        <f t="shared" si="104"/>
        <v/>
      </c>
      <c r="BC432" s="1283" t="str" cm="1">
        <f t="array" ref="BC432">IF(BJ432="","",IFERROR(_xlfn.TEXTJOIN(" • ",TRUE,_xlfn.UNIQUE(_xlfn._xlws.FILTER("⚠ "&amp;BQ29:BQ489,(BO29:BO489&lt;&gt;"")*ISNUMBER(SEARCH(" "&amp;BO29:BO489&amp;" "," "&amp;BJ432&amp;" "))))),""))</f>
        <v/>
      </c>
      <c r="BD432" s="1070" t="str">
        <f t="shared" si="111"/>
        <v/>
      </c>
      <c r="BE432" s="1070" t="str">
        <f t="shared" si="112"/>
        <v/>
      </c>
      <c r="BF432" s="1070" t="str">
        <f t="shared" si="113"/>
        <v/>
      </c>
      <c r="BG432" s="1070" t="str">
        <f t="shared" si="105"/>
        <v/>
      </c>
      <c r="BH432" s="1070" t="str">
        <f t="shared" si="106"/>
        <v/>
      </c>
      <c r="BI432" s="1070" t="str">
        <f t="shared" si="114"/>
        <v/>
      </c>
      <c r="BJ432" s="1070" t="str">
        <f t="shared" si="107"/>
        <v/>
      </c>
      <c r="BK432" s="1070" t="str">
        <f t="shared" si="115"/>
        <v/>
      </c>
      <c r="BL432" s="1070" t="str">
        <f t="shared" si="108"/>
        <v/>
      </c>
      <c r="BM432" s="1070" t="str">
        <f t="shared" si="109"/>
        <v/>
      </c>
      <c r="BN432" s="1071"/>
      <c r="BO432" s="1072" t="str">
        <f t="shared" si="110"/>
        <v/>
      </c>
      <c r="BP432" s="1073" t="s">
        <v>744</v>
      </c>
      <c r="BQ432" s="1074"/>
      <c r="CE432" s="9">
        <v>1</v>
      </c>
    </row>
    <row r="433" spans="10:83" ht="21" customHeight="1">
      <c r="J433" s="1838"/>
      <c r="K433" s="1151"/>
      <c r="L433" s="1143" t="str" cm="1">
        <f t="array" ref="L433">IF(ROW()=ROW(L425),K428,INDEX(M425:M438,ROW()-ROW(L425)))</f>
        <v/>
      </c>
      <c r="M433" s="1144" t="str">
        <f>IF(OR(L433="",K427="",K427&lt;=0,N433=""),"",TRIM(MID(L433,LEN(N433)+1+IF(MID(L433,LEN(N433)+1,1)=" ",1,0),99999)))</f>
        <v/>
      </c>
      <c r="N433" s="1143" t="str">
        <f>IF(OR(O433="",O433=0,O433="0"),"",IF(LEN(O433)&lt;=K427,O433,IF(LEN(SUBSTITUTE(P433," ",""))=K427+1,LEFT(O433,K427),LEFT(O433,FIND("§",SUBSTITUTE(P433," ","§",LEN(P433)-LEN(SUBSTITUTE(P433," ",""))))-1))))</f>
        <v/>
      </c>
      <c r="O433" s="1143" t="str">
        <f t="shared" si="116"/>
        <v/>
      </c>
      <c r="P433" s="1143" t="str">
        <f>IF(OR(O433="",O433=0,O433="0"),"",LEFT(O433,K427+1))</f>
        <v/>
      </c>
      <c r="Q433" s="1143"/>
      <c r="R433" s="1186"/>
      <c r="S433" s="1147" t="str">
        <f>IF(LEN(TRIM(T433))&gt;0,MAX(S46:S432)+1,"")</f>
        <v/>
      </c>
      <c r="T433" s="1148"/>
      <c r="U433" s="1186"/>
      <c r="V433" s="1186"/>
      <c r="X433" s="742"/>
      <c r="Y433" s="742"/>
      <c r="Z433" s="742"/>
      <c r="AA433" s="742"/>
      <c r="AB433" s="742"/>
      <c r="AC433" s="742"/>
      <c r="AD433" s="742"/>
      <c r="AE433" s="742"/>
      <c r="AF433" s="742"/>
      <c r="AG433" s="787"/>
      <c r="AH433" s="787"/>
      <c r="AI433" s="70" t="str">
        <f>IF(ISBLANK(AO433),"",LARGE(AI432:AI432,1)+1)</f>
        <v/>
      </c>
      <c r="AJ433" s="96"/>
      <c r="AK433" s="61"/>
      <c r="AL433" s="61"/>
      <c r="AM433" s="61"/>
      <c r="AN433" s="61"/>
      <c r="AO433" s="61"/>
      <c r="AP433" s="892"/>
      <c r="AQ433" s="289" t="s">
        <v>286</v>
      </c>
      <c r="AR433" s="290" t="s">
        <v>124</v>
      </c>
      <c r="AS433" s="85"/>
      <c r="AT433" s="85"/>
      <c r="AU433" s="291" t="s">
        <v>287</v>
      </c>
      <c r="AV433" s="292" t="s">
        <v>288</v>
      </c>
      <c r="AW433" s="293"/>
      <c r="AX433" s="19"/>
      <c r="AY433" s="19"/>
      <c r="AZ433" s="1068">
        <v>405</v>
      </c>
      <c r="BA433" s="1069"/>
      <c r="BB433" s="1282" t="str">
        <f t="shared" si="104"/>
        <v/>
      </c>
      <c r="BC433" s="1283" t="str" cm="1">
        <f t="array" ref="BC433">IF(BJ433="","",IFERROR(_xlfn.TEXTJOIN(" • ",TRUE,_xlfn.UNIQUE(_xlfn._xlws.FILTER("⚠ "&amp;BQ29:BQ489,(BO29:BO489&lt;&gt;"")*ISNUMBER(SEARCH(" "&amp;BO29:BO489&amp;" "," "&amp;BJ433&amp;" "))))),""))</f>
        <v/>
      </c>
      <c r="BD433" s="1070" t="str">
        <f t="shared" si="111"/>
        <v/>
      </c>
      <c r="BE433" s="1070" t="str">
        <f t="shared" si="112"/>
        <v/>
      </c>
      <c r="BF433" s="1070" t="str">
        <f t="shared" si="113"/>
        <v/>
      </c>
      <c r="BG433" s="1070" t="str">
        <f t="shared" si="105"/>
        <v/>
      </c>
      <c r="BH433" s="1070" t="str">
        <f t="shared" si="106"/>
        <v/>
      </c>
      <c r="BI433" s="1070" t="str">
        <f t="shared" si="114"/>
        <v/>
      </c>
      <c r="BJ433" s="1070" t="str">
        <f t="shared" si="107"/>
        <v/>
      </c>
      <c r="BK433" s="1070" t="str">
        <f t="shared" si="115"/>
        <v/>
      </c>
      <c r="BL433" s="1070" t="str">
        <f t="shared" si="108"/>
        <v/>
      </c>
      <c r="BM433" s="1070" t="str">
        <f t="shared" si="109"/>
        <v/>
      </c>
      <c r="BN433" s="1071"/>
      <c r="BO433" s="1072" t="str">
        <f t="shared" si="110"/>
        <v/>
      </c>
      <c r="BP433" s="1073" t="s">
        <v>744</v>
      </c>
      <c r="BQ433" s="1074"/>
      <c r="CE433" s="9">
        <v>1</v>
      </c>
    </row>
    <row r="434" spans="10:83" ht="21" customHeight="1">
      <c r="J434" s="1838"/>
      <c r="K434" s="1151"/>
      <c r="L434" s="1143" t="str" cm="1">
        <f t="array" ref="L434">IF(ROW()=ROW(L425),K428,INDEX(M425:M438,ROW()-ROW(L425)))</f>
        <v/>
      </c>
      <c r="M434" s="1144" t="str">
        <f>IF(OR(L434="",K427="",K427&lt;=0,N434=""),"",TRIM(MID(L434,LEN(N434)+1+IF(MID(L434,LEN(N434)+1,1)=" ",1,0),99999)))</f>
        <v/>
      </c>
      <c r="N434" s="1143" t="str">
        <f>IF(OR(O434="",O434=0,O434="0"),"",IF(LEN(O434)&lt;=K427,O434,IF(LEN(SUBSTITUTE(P434," ",""))=K427+1,LEFT(O434,K427),LEFT(O434,FIND("§",SUBSTITUTE(P434," ","§",LEN(P434)-LEN(SUBSTITUTE(P434," ",""))))-1))))</f>
        <v/>
      </c>
      <c r="O434" s="1143" t="str">
        <f t="shared" si="116"/>
        <v/>
      </c>
      <c r="P434" s="1143" t="str">
        <f>IF(OR(O434="",O434=0,O434="0"),"",LEFT(O434,K427+1))</f>
        <v/>
      </c>
      <c r="Q434" s="1143"/>
      <c r="R434" s="1186"/>
      <c r="S434" s="1147" t="str">
        <f>IF(LEN(TRIM(T434))&gt;0,MAX(S46:S433)+1,"")</f>
        <v/>
      </c>
      <c r="T434" s="1148"/>
      <c r="U434" s="1186"/>
      <c r="V434" s="1186"/>
      <c r="X434" s="742"/>
      <c r="Y434" s="742"/>
      <c r="Z434" s="742"/>
      <c r="AA434" s="742"/>
      <c r="AB434" s="742"/>
      <c r="AC434" s="742"/>
      <c r="AD434" s="742"/>
      <c r="AE434" s="742"/>
      <c r="AF434" s="742"/>
      <c r="AG434" s="787"/>
      <c r="AH434" s="787"/>
      <c r="AI434" s="70" t="str">
        <f>IF(ISBLANK(AO434),"",LARGE(AI432:AI433,1)+1)</f>
        <v/>
      </c>
      <c r="AJ434" s="96"/>
      <c r="AK434" s="61"/>
      <c r="AL434" s="61"/>
      <c r="AM434" s="61"/>
      <c r="AN434" s="61"/>
      <c r="AO434" s="61"/>
      <c r="AP434" s="893"/>
      <c r="AQ434"/>
      <c r="AR434" s="294"/>
      <c r="AS434" s="295" t="s">
        <v>289</v>
      </c>
      <c r="AT434" s="296">
        <v>120</v>
      </c>
      <c r="AU434" s="297">
        <v>2.7</v>
      </c>
      <c r="AV434" s="298" t="str">
        <f>"&lt; ⑥ poids par "&amp; AR433</f>
        <v>&lt; ⑥ poids par Gastro 1/1</v>
      </c>
      <c r="AW434" s="293"/>
      <c r="AX434" s="19"/>
      <c r="AY434" s="19"/>
      <c r="AZ434" s="1068">
        <v>406</v>
      </c>
      <c r="BA434" s="1069"/>
      <c r="BB434" s="1282" t="str">
        <f t="shared" si="104"/>
        <v/>
      </c>
      <c r="BC434" s="1283" t="str" cm="1">
        <f t="array" ref="BC434">IF(BJ434="","",IFERROR(_xlfn.TEXTJOIN(" • ",TRUE,_xlfn.UNIQUE(_xlfn._xlws.FILTER("⚠ "&amp;BQ29:BQ489,(BO29:BO489&lt;&gt;"")*ISNUMBER(SEARCH(" "&amp;BO29:BO489&amp;" "," "&amp;BJ434&amp;" "))))),""))</f>
        <v/>
      </c>
      <c r="BD434" s="1070" t="str">
        <f t="shared" si="111"/>
        <v/>
      </c>
      <c r="BE434" s="1070" t="str">
        <f t="shared" si="112"/>
        <v/>
      </c>
      <c r="BF434" s="1070" t="str">
        <f t="shared" si="113"/>
        <v/>
      </c>
      <c r="BG434" s="1070" t="str">
        <f t="shared" si="105"/>
        <v/>
      </c>
      <c r="BH434" s="1070" t="str">
        <f t="shared" si="106"/>
        <v/>
      </c>
      <c r="BI434" s="1070" t="str">
        <f t="shared" si="114"/>
        <v/>
      </c>
      <c r="BJ434" s="1070" t="str">
        <f t="shared" si="107"/>
        <v/>
      </c>
      <c r="BK434" s="1070" t="str">
        <f t="shared" si="115"/>
        <v/>
      </c>
      <c r="BL434" s="1070" t="str">
        <f t="shared" si="108"/>
        <v/>
      </c>
      <c r="BM434" s="1070" t="str">
        <f t="shared" si="109"/>
        <v/>
      </c>
      <c r="BN434" s="1071"/>
      <c r="BO434" s="1072" t="str">
        <f t="shared" si="110"/>
        <v/>
      </c>
      <c r="BP434" s="1073" t="s">
        <v>744</v>
      </c>
      <c r="BQ434" s="1074"/>
      <c r="CE434" s="9">
        <v>1</v>
      </c>
    </row>
    <row r="435" spans="10:83" ht="21" customHeight="1">
      <c r="J435" s="1838"/>
      <c r="K435" s="1151"/>
      <c r="L435" s="1143" t="str" cm="1">
        <f t="array" ref="L435">IF(ROW()=ROW(L425),K428,INDEX(M425:M438,ROW()-ROW(L425)))</f>
        <v/>
      </c>
      <c r="M435" s="1144" t="str">
        <f>IF(OR(L435="",K427="",K427&lt;=0,N435=""),"",TRIM(MID(L435,LEN(N435)+1+IF(MID(L435,LEN(N435)+1,1)=" ",1,0),99999)))</f>
        <v/>
      </c>
      <c r="N435" s="1143" t="str">
        <f>IF(OR(O435="",O435=0,O435="0"),"",IF(LEN(O435)&lt;=K427,O435,IF(LEN(SUBSTITUTE(P435," ",""))=K427+1,LEFT(O435,K427),LEFT(O435,FIND("§",SUBSTITUTE(P435," ","§",LEN(P435)-LEN(SUBSTITUTE(P435," ",""))))-1))))</f>
        <v/>
      </c>
      <c r="O435" s="1143" t="str">
        <f t="shared" si="116"/>
        <v/>
      </c>
      <c r="P435" s="1143" t="str">
        <f>IF(OR(O435="",O435=0,O435="0"),"",LEFT(O435,K427+1))</f>
        <v/>
      </c>
      <c r="Q435" s="1143"/>
      <c r="R435" s="1186"/>
      <c r="S435" s="1147" t="str">
        <f>IF(LEN(TRIM(T435))&gt;0,MAX(S46:S434)+1,"")</f>
        <v/>
      </c>
      <c r="T435" s="1148"/>
      <c r="U435" s="1186"/>
      <c r="V435" s="1186"/>
      <c r="X435" s="742"/>
      <c r="Y435" s="742"/>
      <c r="Z435" s="742"/>
      <c r="AA435" s="742"/>
      <c r="AB435" s="742"/>
      <c r="AC435" s="742"/>
      <c r="AD435" s="742"/>
      <c r="AE435" s="742"/>
      <c r="AF435" s="742"/>
      <c r="AG435" s="787"/>
      <c r="AH435" s="787"/>
      <c r="AI435" s="70" t="str">
        <f>IF(ISBLANK(AO435),"",LARGE(AI432:AI434,1)+1)</f>
        <v/>
      </c>
      <c r="AJ435" s="96"/>
      <c r="AK435" s="61"/>
      <c r="AL435" s="61"/>
      <c r="AM435" s="61"/>
      <c r="AN435" s="61"/>
      <c r="AO435" s="61"/>
      <c r="AP435" s="1209"/>
      <c r="AQ435" s="299" t="s">
        <v>290</v>
      </c>
      <c r="AR435" s="300" t="s">
        <v>291</v>
      </c>
      <c r="AS435" s="301" t="s">
        <v>292</v>
      </c>
      <c r="AT435" s="302" t="s">
        <v>293</v>
      </c>
      <c r="AU435" s="1624" t="s">
        <v>294</v>
      </c>
      <c r="AV435" s="303">
        <f>AQ437*AQ436</f>
        <v>225</v>
      </c>
      <c r="AW435" s="304" t="str">
        <f>AQ438</f>
        <v>escalopes</v>
      </c>
      <c r="AX435" s="19"/>
      <c r="AY435" s="19"/>
      <c r="AZ435" s="1068">
        <v>407</v>
      </c>
      <c r="BA435" s="1069"/>
      <c r="BB435" s="1282" t="str">
        <f t="shared" si="104"/>
        <v/>
      </c>
      <c r="BC435" s="1283" t="str" cm="1">
        <f t="array" ref="BC435">IF(BJ435="","",IFERROR(_xlfn.TEXTJOIN(" • ",TRUE,_xlfn.UNIQUE(_xlfn._xlws.FILTER("⚠ "&amp;BQ29:BQ489,(BO29:BO489&lt;&gt;"")*ISNUMBER(SEARCH(" "&amp;BO29:BO489&amp;" "," "&amp;BJ435&amp;" "))))),""))</f>
        <v/>
      </c>
      <c r="BD435" s="1070" t="str">
        <f t="shared" si="111"/>
        <v/>
      </c>
      <c r="BE435" s="1070" t="str">
        <f t="shared" si="112"/>
        <v/>
      </c>
      <c r="BF435" s="1070" t="str">
        <f t="shared" si="113"/>
        <v/>
      </c>
      <c r="BG435" s="1070" t="str">
        <f t="shared" si="105"/>
        <v/>
      </c>
      <c r="BH435" s="1070" t="str">
        <f t="shared" si="106"/>
        <v/>
      </c>
      <c r="BI435" s="1070" t="str">
        <f t="shared" si="114"/>
        <v/>
      </c>
      <c r="BJ435" s="1070" t="str">
        <f t="shared" si="107"/>
        <v/>
      </c>
      <c r="BK435" s="1070" t="str">
        <f t="shared" si="115"/>
        <v/>
      </c>
      <c r="BL435" s="1070" t="str">
        <f t="shared" si="108"/>
        <v/>
      </c>
      <c r="BM435" s="1070" t="str">
        <f t="shared" si="109"/>
        <v/>
      </c>
      <c r="BN435" s="1071"/>
      <c r="BO435" s="1072" t="str">
        <f t="shared" si="110"/>
        <v/>
      </c>
      <c r="BP435" s="1073" t="s">
        <v>744</v>
      </c>
      <c r="BQ435" s="1074"/>
      <c r="CE435" s="9">
        <v>1</v>
      </c>
    </row>
    <row r="436" spans="10:83" ht="21" customHeight="1">
      <c r="J436" s="1838"/>
      <c r="K436" s="1151"/>
      <c r="L436" s="1143" t="str" cm="1">
        <f t="array" ref="L436">IF(ROW()=ROW(L425),K428,INDEX(M425:M438,ROW()-ROW(L425)))</f>
        <v/>
      </c>
      <c r="M436" s="1144" t="str">
        <f>IF(OR(L436="",K427="",K427&lt;=0,N436=""),"",TRIM(MID(L436,LEN(N436)+1+IF(MID(L436,LEN(N436)+1,1)=" ",1,0),99999)))</f>
        <v/>
      </c>
      <c r="N436" s="1143" t="str">
        <f>IF(OR(O436="",O436=0,O436="0"),"",IF(LEN(O436)&lt;=K427,O436,IF(LEN(SUBSTITUTE(P436," ",""))=K427+1,LEFT(O436,K427),LEFT(O436,FIND("§",SUBSTITUTE(P436," ","§",LEN(P436)-LEN(SUBSTITUTE(P436," ",""))))-1))))</f>
        <v/>
      </c>
      <c r="O436" s="1143" t="str">
        <f t="shared" si="116"/>
        <v/>
      </c>
      <c r="P436" s="1143" t="str">
        <f>IF(OR(O436="",O436=0,O436="0"),"",LEFT(O436,K427+1))</f>
        <v/>
      </c>
      <c r="Q436" s="1143"/>
      <c r="R436" s="1186"/>
      <c r="S436" s="1147" t="str">
        <f>IF(LEN(TRIM(T436))&gt;0,MAX(S46:S435)+1,"")</f>
        <v/>
      </c>
      <c r="T436" s="1148"/>
      <c r="U436" s="1186"/>
      <c r="V436" s="1186"/>
      <c r="X436" s="742"/>
      <c r="Y436" s="742"/>
      <c r="Z436" s="742"/>
      <c r="AA436" s="742"/>
      <c r="AB436" s="742"/>
      <c r="AC436" s="742"/>
      <c r="AD436" s="742"/>
      <c r="AE436" s="742"/>
      <c r="AF436" s="742"/>
      <c r="AG436" s="787"/>
      <c r="AH436" s="787"/>
      <c r="AI436" s="70" t="str">
        <f>IF(ISBLANK(AO436),"",LARGE(AI432:AI435,1)+1)</f>
        <v/>
      </c>
      <c r="AJ436" s="96"/>
      <c r="AK436" s="61"/>
      <c r="AL436" s="61"/>
      <c r="AM436" s="61"/>
      <c r="AN436" s="61"/>
      <c r="AO436" s="61"/>
      <c r="AP436" s="1210"/>
      <c r="AQ436" s="305">
        <v>450</v>
      </c>
      <c r="AR436" s="306">
        <v>1230</v>
      </c>
      <c r="AS436" s="306">
        <v>220</v>
      </c>
      <c r="AT436" s="307">
        <v>95</v>
      </c>
      <c r="AU436" s="1625"/>
      <c r="AV436" s="688"/>
      <c r="AW436" s="836">
        <f>AT443</f>
        <v>54</v>
      </c>
      <c r="AX436" s="19"/>
      <c r="AY436" s="19"/>
      <c r="AZ436" s="1068">
        <v>408</v>
      </c>
      <c r="BA436" s="1069"/>
      <c r="BB436" s="1282" t="str">
        <f t="shared" si="104"/>
        <v/>
      </c>
      <c r="BC436" s="1283" t="str" cm="1">
        <f t="array" ref="BC436">IF(BJ436="","",IFERROR(_xlfn.TEXTJOIN(" • ",TRUE,_xlfn.UNIQUE(_xlfn._xlws.FILTER("⚠ "&amp;BQ29:BQ489,(BO29:BO489&lt;&gt;"")*ISNUMBER(SEARCH(" "&amp;BO29:BO489&amp;" "," "&amp;BJ436&amp;" "))))),""))</f>
        <v/>
      </c>
      <c r="BD436" s="1070" t="str">
        <f t="shared" si="111"/>
        <v/>
      </c>
      <c r="BE436" s="1070" t="str">
        <f t="shared" si="112"/>
        <v/>
      </c>
      <c r="BF436" s="1070" t="str">
        <f t="shared" si="113"/>
        <v/>
      </c>
      <c r="BG436" s="1070" t="str">
        <f t="shared" si="105"/>
        <v/>
      </c>
      <c r="BH436" s="1070" t="str">
        <f t="shared" si="106"/>
        <v/>
      </c>
      <c r="BI436" s="1070" t="str">
        <f t="shared" si="114"/>
        <v/>
      </c>
      <c r="BJ436" s="1070" t="str">
        <f t="shared" si="107"/>
        <v/>
      </c>
      <c r="BK436" s="1070" t="str">
        <f t="shared" si="115"/>
        <v/>
      </c>
      <c r="BL436" s="1070" t="str">
        <f t="shared" si="108"/>
        <v/>
      </c>
      <c r="BM436" s="1070" t="str">
        <f t="shared" si="109"/>
        <v/>
      </c>
      <c r="BN436" s="1071"/>
      <c r="BO436" s="1072" t="str">
        <f t="shared" si="110"/>
        <v/>
      </c>
      <c r="BP436" s="1073" t="s">
        <v>744</v>
      </c>
      <c r="BQ436" s="1074"/>
      <c r="CE436" s="9">
        <v>1</v>
      </c>
    </row>
    <row r="437" spans="10:83" ht="21" customHeight="1">
      <c r="J437" s="1838"/>
      <c r="K437" s="1151"/>
      <c r="L437" s="1143" t="str" cm="1">
        <f t="array" ref="L437">IF(ROW()=ROW(L425),K428,INDEX(M425:M438,ROW()-ROW(L425)))</f>
        <v/>
      </c>
      <c r="M437" s="1144" t="str">
        <f>IF(OR(L437="",K427="",K427&lt;=0,N437=""),"",TRIM(MID(L437,LEN(N437)+1+IF(MID(L437,LEN(N437)+1,1)=" ",1,0),99999)))</f>
        <v/>
      </c>
      <c r="N437" s="1143" t="str">
        <f>IF(OR(O437="",O437=0,O437="0"),"",IF(LEN(O437)&lt;=K427,O437,IF(LEN(SUBSTITUTE(P437," ",""))=K427+1,LEFT(O437,K427),LEFT(O437,FIND("§",SUBSTITUTE(P437," ","§",LEN(P437)-LEN(SUBSTITUTE(P437," ",""))))-1))))</f>
        <v/>
      </c>
      <c r="O437" s="1143" t="str">
        <f t="shared" si="116"/>
        <v/>
      </c>
      <c r="P437" s="1143" t="str">
        <f>IF(OR(O437="",O437=0,O437="0"),"",LEFT(O437,K427+1))</f>
        <v/>
      </c>
      <c r="Q437" s="1143"/>
      <c r="R437" s="1186"/>
      <c r="S437" s="1147" t="str">
        <f>IF(LEN(TRIM(T437))&gt;0,MAX(S46:S436)+1,"")</f>
        <v/>
      </c>
      <c r="T437" s="1148"/>
      <c r="U437" s="1186"/>
      <c r="V437" s="1186"/>
      <c r="X437" s="742"/>
      <c r="Y437" s="742"/>
      <c r="Z437" s="742"/>
      <c r="AA437" s="742"/>
      <c r="AB437" s="742"/>
      <c r="AC437" s="742"/>
      <c r="AD437" s="742"/>
      <c r="AE437" s="742"/>
      <c r="AF437" s="742"/>
      <c r="AG437" s="787"/>
      <c r="AH437" s="787"/>
      <c r="AI437" s="70" t="str">
        <f>IF(ISBLANK(AO437),"",LARGE(AI432:AI436,1)+1)</f>
        <v/>
      </c>
      <c r="AJ437" s="96"/>
      <c r="AK437" s="61"/>
      <c r="AL437" s="61"/>
      <c r="AM437" s="61"/>
      <c r="AN437" s="61"/>
      <c r="AO437" s="61"/>
      <c r="AP437" s="1211"/>
      <c r="AQ437" s="308">
        <v>0.5</v>
      </c>
      <c r="AR437" s="309">
        <v>0.75</v>
      </c>
      <c r="AS437" s="309">
        <v>1</v>
      </c>
      <c r="AT437" s="309">
        <v>1</v>
      </c>
      <c r="AU437" s="1626" t="s">
        <v>295</v>
      </c>
      <c r="AV437" s="310">
        <f>AR437*AR436</f>
        <v>922.5</v>
      </c>
      <c r="AW437" s="311" t="str">
        <f>AR438</f>
        <v>escalopes</v>
      </c>
      <c r="AX437" s="19"/>
      <c r="AY437" s="19"/>
      <c r="AZ437" s="1068">
        <v>409</v>
      </c>
      <c r="BA437" s="1069"/>
      <c r="BB437" s="1282" t="str">
        <f t="shared" si="104"/>
        <v/>
      </c>
      <c r="BC437" s="1283" t="str" cm="1">
        <f t="array" ref="BC437">IF(BJ437="","",IFERROR(_xlfn.TEXTJOIN(" • ",TRUE,_xlfn.UNIQUE(_xlfn._xlws.FILTER("⚠ "&amp;BQ29:BQ489,(BO29:BO489&lt;&gt;"")*ISNUMBER(SEARCH(" "&amp;BO29:BO489&amp;" "," "&amp;BJ437&amp;" "))))),""))</f>
        <v/>
      </c>
      <c r="BD437" s="1070" t="str">
        <f t="shared" si="111"/>
        <v/>
      </c>
      <c r="BE437" s="1070" t="str">
        <f t="shared" si="112"/>
        <v/>
      </c>
      <c r="BF437" s="1070" t="str">
        <f t="shared" si="113"/>
        <v/>
      </c>
      <c r="BG437" s="1070" t="str">
        <f t="shared" si="105"/>
        <v/>
      </c>
      <c r="BH437" s="1070" t="str">
        <f t="shared" si="106"/>
        <v/>
      </c>
      <c r="BI437" s="1070" t="str">
        <f t="shared" si="114"/>
        <v/>
      </c>
      <c r="BJ437" s="1070" t="str">
        <f t="shared" si="107"/>
        <v/>
      </c>
      <c r="BK437" s="1070" t="str">
        <f t="shared" si="115"/>
        <v/>
      </c>
      <c r="BL437" s="1070" t="str">
        <f t="shared" si="108"/>
        <v/>
      </c>
      <c r="BM437" s="1070" t="str">
        <f t="shared" si="109"/>
        <v/>
      </c>
      <c r="BN437" s="1071"/>
      <c r="BO437" s="1072" t="str">
        <f t="shared" si="110"/>
        <v/>
      </c>
      <c r="BP437" s="1073" t="s">
        <v>744</v>
      </c>
      <c r="BQ437" s="1074"/>
      <c r="CE437" s="9">
        <v>1</v>
      </c>
    </row>
    <row r="438" spans="10:83" ht="21" customHeight="1">
      <c r="J438" s="1838"/>
      <c r="K438" s="1151"/>
      <c r="L438" s="1143" t="str" cm="1">
        <f t="array" ref="L438">IF(ROW()=ROW(L425),K428,INDEX(M425:M438,ROW()-ROW(L425)))</f>
        <v/>
      </c>
      <c r="M438" s="1144" t="str">
        <f>IF(OR(L438="",K427="",K427&lt;=0,N438=""),"",TRIM(MID(L438,LEN(N438)+1+IF(MID(L438,LEN(N438)+1,1)=" ",1,0),99999)))</f>
        <v/>
      </c>
      <c r="N438" s="1143" t="str">
        <f>IF(OR(O438="",O438=0,O438="0"),"",IF(LEN(O438)&lt;=K427,O438,IF(LEN(SUBSTITUTE(P438," ",""))=K427+1,LEFT(O438,K427),LEFT(O438,FIND("§",SUBSTITUTE(P438," ","§",LEN(P438)-LEN(SUBSTITUTE(P438," ",""))))-1))))</f>
        <v/>
      </c>
      <c r="O438" s="1143" t="str">
        <f t="shared" si="116"/>
        <v/>
      </c>
      <c r="P438" s="1143" t="str">
        <f>IF(OR(O438="",O438=0,O438="0"),"",LEFT(O438,K427+1))</f>
        <v/>
      </c>
      <c r="Q438" s="1143"/>
      <c r="R438" s="1186"/>
      <c r="S438" s="1147" t="str">
        <f>IF(LEN(TRIM(T438))&gt;0,MAX(S46:S437)+1,"")</f>
        <v/>
      </c>
      <c r="T438" s="1148"/>
      <c r="U438" s="1186"/>
      <c r="V438" s="1186"/>
      <c r="X438" s="742"/>
      <c r="Y438" s="742"/>
      <c r="Z438" s="742"/>
      <c r="AA438" s="742"/>
      <c r="AB438" s="742"/>
      <c r="AC438" s="742"/>
      <c r="AD438" s="742"/>
      <c r="AE438" s="742"/>
      <c r="AF438" s="742"/>
      <c r="AG438" s="787"/>
      <c r="AH438" s="787"/>
      <c r="AI438" s="70" t="str">
        <f>IF(ISBLANK(AO438),"",LARGE(AI432:AI437,1)+1)</f>
        <v/>
      </c>
      <c r="AJ438" s="96"/>
      <c r="AK438" s="61"/>
      <c r="AL438" s="61"/>
      <c r="AM438" s="61"/>
      <c r="AN438" s="61"/>
      <c r="AO438" s="61"/>
      <c r="AP438" s="894"/>
      <c r="AQ438" s="312" t="str">
        <f>AU433</f>
        <v>escalopes</v>
      </c>
      <c r="AR438" s="313" t="str">
        <f>AU433</f>
        <v>escalopes</v>
      </c>
      <c r="AS438" s="313" t="str">
        <f>AU433</f>
        <v>escalopes</v>
      </c>
      <c r="AT438" s="313" t="str">
        <f>AU433</f>
        <v>escalopes</v>
      </c>
      <c r="AU438" s="1627"/>
      <c r="AV438" s="689"/>
      <c r="AW438" s="837">
        <f>AT444</f>
        <v>147.6</v>
      </c>
      <c r="AX438" s="19"/>
      <c r="AY438" s="19"/>
      <c r="AZ438" s="1068">
        <v>410</v>
      </c>
      <c r="BA438" s="1069"/>
      <c r="BB438" s="1282" t="str">
        <f t="shared" si="104"/>
        <v/>
      </c>
      <c r="BC438" s="1283" t="str" cm="1">
        <f t="array" ref="BC438">IF(BJ438="","",IFERROR(_xlfn.TEXTJOIN(" • ",TRUE,_xlfn.UNIQUE(_xlfn._xlws.FILTER("⚠ "&amp;BQ29:BQ489,(BO29:BO489&lt;&gt;"")*ISNUMBER(SEARCH(" "&amp;BO29:BO489&amp;" "," "&amp;BJ438&amp;" "))))),""))</f>
        <v/>
      </c>
      <c r="BD438" s="1070" t="str">
        <f t="shared" si="111"/>
        <v/>
      </c>
      <c r="BE438" s="1070" t="str">
        <f t="shared" si="112"/>
        <v/>
      </c>
      <c r="BF438" s="1070" t="str">
        <f t="shared" si="113"/>
        <v/>
      </c>
      <c r="BG438" s="1070" t="str">
        <f t="shared" si="105"/>
        <v/>
      </c>
      <c r="BH438" s="1070" t="str">
        <f t="shared" si="106"/>
        <v/>
      </c>
      <c r="BI438" s="1070" t="str">
        <f t="shared" si="114"/>
        <v/>
      </c>
      <c r="BJ438" s="1070" t="str">
        <f t="shared" si="107"/>
        <v/>
      </c>
      <c r="BK438" s="1070" t="str">
        <f t="shared" si="115"/>
        <v/>
      </c>
      <c r="BL438" s="1070" t="str">
        <f t="shared" si="108"/>
        <v/>
      </c>
      <c r="BM438" s="1070" t="str">
        <f t="shared" si="109"/>
        <v/>
      </c>
      <c r="BN438" s="1071"/>
      <c r="BO438" s="1072" t="str">
        <f t="shared" si="110"/>
        <v/>
      </c>
      <c r="BP438" s="1073" t="s">
        <v>744</v>
      </c>
      <c r="BQ438" s="1074"/>
      <c r="CE438" s="9">
        <v>1</v>
      </c>
    </row>
    <row r="439" spans="10:83" ht="21" customHeight="1">
      <c r="J439" s="1838"/>
      <c r="K439" s="1142" t="str">
        <f>IF(TRIM(SUBSTITUTE(R75,CHAR(160),""))="","",R75)</f>
        <v/>
      </c>
      <c r="L439" s="1143" t="str" cm="1">
        <f t="array" ref="L439">IF(ROW()=ROW(L439),K442,INDEX(M439:M452,ROW()-ROW(L439)))</f>
        <v/>
      </c>
      <c r="M439" s="1144" t="str">
        <f>IF(OR(L439="",K441="",K441&lt;=0,N439=""),"",TRIM(MID(L439,LEN(N439)+1+IF(MID(L439,LEN(N439)+1,1)=" ",1,0),99999)))</f>
        <v/>
      </c>
      <c r="N439" s="1143" t="str">
        <f>IF(OR(O439="",O439=0,O439="0"),"",IF(LEN(O439)&lt;=K441,O439,IF(LEN(SUBSTITUTE(P439," ",""))=K441+1,LEFT(O439,K441),LEFT(O439,FIND("§",SUBSTITUTE(P439," ","§",LEN(P439)-LEN(SUBSTITUTE(P439," ",""))))-1))))</f>
        <v/>
      </c>
      <c r="O439" s="1143" t="str">
        <f t="shared" si="116"/>
        <v/>
      </c>
      <c r="P439" s="1143" t="str">
        <f>IF(OR(O439="",O439=0,O439="0"),"",LEFT(O439,K441+1))</f>
        <v/>
      </c>
      <c r="Q439" s="1143"/>
      <c r="R439" s="1186"/>
      <c r="S439" s="1147" t="str">
        <f>IF(LEN(TRIM(T439))&gt;0,MAX(S46:S438)+1,"")</f>
        <v/>
      </c>
      <c r="T439" s="1148"/>
      <c r="U439" s="1186"/>
      <c r="V439" s="1186"/>
      <c r="X439" s="742"/>
      <c r="Y439" s="742"/>
      <c r="Z439" s="742"/>
      <c r="AA439" s="742"/>
      <c r="AB439" s="742"/>
      <c r="AC439" s="742"/>
      <c r="AD439" s="742"/>
      <c r="AE439" s="742"/>
      <c r="AF439" s="742"/>
      <c r="AG439" s="787"/>
      <c r="AH439" s="787"/>
      <c r="AI439" s="70" t="str">
        <f>IF(ISBLANK(AO439),"",LARGE(AI432:AI438,1)+1)</f>
        <v/>
      </c>
      <c r="AJ439" s="96"/>
      <c r="AK439" s="61"/>
      <c r="AL439" s="61"/>
      <c r="AM439" s="61"/>
      <c r="AN439" s="61"/>
      <c r="AO439" s="61"/>
      <c r="AP439" s="895"/>
      <c r="AQ439" s="314">
        <f>AQ437*AQ436</f>
        <v>225</v>
      </c>
      <c r="AR439" s="315">
        <f>AR437*AR436</f>
        <v>922.5</v>
      </c>
      <c r="AS439" s="315">
        <f>AS437*AS436</f>
        <v>220</v>
      </c>
      <c r="AT439" s="315">
        <f>AT437*AT436</f>
        <v>95</v>
      </c>
      <c r="AU439" s="1628" t="s">
        <v>296</v>
      </c>
      <c r="AV439" s="316">
        <f>AS437*AS436</f>
        <v>220</v>
      </c>
      <c r="AW439" s="317" t="str">
        <f>AS438</f>
        <v>escalopes</v>
      </c>
      <c r="AX439" s="19"/>
      <c r="AY439" s="19"/>
      <c r="AZ439" s="1068">
        <v>411</v>
      </c>
      <c r="BA439" s="1069"/>
      <c r="BB439" s="1282" t="str">
        <f t="shared" si="104"/>
        <v/>
      </c>
      <c r="BC439" s="1283" t="str" cm="1">
        <f t="array" ref="BC439">IF(BJ439="","",IFERROR(_xlfn.TEXTJOIN(" • ",TRUE,_xlfn.UNIQUE(_xlfn._xlws.FILTER("⚠ "&amp;BQ29:BQ489,(BO29:BO489&lt;&gt;"")*ISNUMBER(SEARCH(" "&amp;BO29:BO489&amp;" "," "&amp;BJ439&amp;" "))))),""))</f>
        <v/>
      </c>
      <c r="BD439" s="1070" t="str">
        <f t="shared" si="111"/>
        <v/>
      </c>
      <c r="BE439" s="1070" t="str">
        <f t="shared" si="112"/>
        <v/>
      </c>
      <c r="BF439" s="1070" t="str">
        <f t="shared" si="113"/>
        <v/>
      </c>
      <c r="BG439" s="1070" t="str">
        <f t="shared" si="105"/>
        <v/>
      </c>
      <c r="BH439" s="1070" t="str">
        <f t="shared" si="106"/>
        <v/>
      </c>
      <c r="BI439" s="1070" t="str">
        <f t="shared" si="114"/>
        <v/>
      </c>
      <c r="BJ439" s="1070" t="str">
        <f t="shared" si="107"/>
        <v/>
      </c>
      <c r="BK439" s="1070" t="str">
        <f t="shared" si="115"/>
        <v/>
      </c>
      <c r="BL439" s="1070" t="str">
        <f t="shared" si="108"/>
        <v/>
      </c>
      <c r="BM439" s="1070" t="str">
        <f t="shared" si="109"/>
        <v/>
      </c>
      <c r="BN439" s="1071"/>
      <c r="BO439" s="1072" t="str">
        <f t="shared" si="110"/>
        <v/>
      </c>
      <c r="BP439" s="1073" t="s">
        <v>744</v>
      </c>
      <c r="BQ439" s="1074"/>
      <c r="CE439" s="9">
        <v>1</v>
      </c>
    </row>
    <row r="440" spans="10:83" ht="21" customHeight="1">
      <c r="J440" s="1838"/>
      <c r="K440" s="1151" t="str">
        <f>TRIM(SUBSTITUTE(SUBSTITUTE(SUBSTITUTE(SUBSTITUTE(SUBSTITUTE(SUBSTITUTE(SUBSTITUTE(SUBSTITUTE(SUBSTITUTE(CLEAN(IF(OR(LEFT(K439,1)="-",LEFT(K439,1)="="),MID(K439,2,99999),K439)),"—","-"),"–","-"),CHAR(160)," "),CHAR(9)," "),CHAR(13)," "),CHAR(10)," ")," "," ")," "," ")," "," "))</f>
        <v/>
      </c>
      <c r="L440" s="1143" t="str" cm="1">
        <f t="array" ref="L440">IF(ROW()=ROW(L439),K442,INDEX(M439:M452,ROW()-ROW(L439)))</f>
        <v/>
      </c>
      <c r="M440" s="1144" t="str">
        <f>IF(OR(L440="",K441="",K441&lt;=0,N440=""),"",TRIM(MID(L440,LEN(N440)+1+IF(MID(L440,LEN(N440)+1,1)=" ",1,0),99999)))</f>
        <v/>
      </c>
      <c r="N440" s="1143" t="str">
        <f>IF(OR(O440="",O440=0,O440="0"),"",IF(LEN(O440)&lt;=K441,O440,IF(LEN(SUBSTITUTE(P440," ",""))=K441+1,LEFT(O440,K441),LEFT(O440,FIND("§",SUBSTITUTE(P440," ","§",LEN(P440)-LEN(SUBSTITUTE(P440," ",""))))-1))))</f>
        <v/>
      </c>
      <c r="O440" s="1143" t="str">
        <f t="shared" si="116"/>
        <v/>
      </c>
      <c r="P440" s="1143" t="str">
        <f>IF(OR(O440="",O440=0,O440="0"),"",LEFT(O440,K441+1))</f>
        <v/>
      </c>
      <c r="Q440" s="1143"/>
      <c r="R440" s="1186"/>
      <c r="S440" s="1147" t="str">
        <f>IF(LEN(TRIM(T440))&gt;0,MAX(S46:S439)+1,"")</f>
        <v/>
      </c>
      <c r="T440" s="1148"/>
      <c r="U440" s="1186"/>
      <c r="V440" s="1186"/>
      <c r="X440" s="742"/>
      <c r="Y440" s="742"/>
      <c r="Z440" s="742"/>
      <c r="AA440" s="742"/>
      <c r="AB440" s="742"/>
      <c r="AC440" s="742"/>
      <c r="AD440" s="742"/>
      <c r="AE440" s="742"/>
      <c r="AF440" s="742"/>
      <c r="AG440" s="787"/>
      <c r="AH440" s="787"/>
      <c r="AI440" s="70" t="str">
        <f>IF(ISBLANK(AO440),"",LARGE(AI432:AI439,1)+1)</f>
        <v/>
      </c>
      <c r="AJ440" s="96"/>
      <c r="AK440" s="61"/>
      <c r="AL440" s="61"/>
      <c r="AM440" s="61"/>
      <c r="AN440" s="61"/>
      <c r="AO440" s="61"/>
      <c r="AP440" s="896"/>
      <c r="AQ440" s="318"/>
      <c r="AR440" s="319">
        <f>IFERROR(SUM(AQ436:AT436),0)</f>
        <v>1995</v>
      </c>
      <c r="AS440" s="320" t="s">
        <v>297</v>
      </c>
      <c r="AT440" s="321"/>
      <c r="AU440" s="1629"/>
      <c r="AV440" s="690"/>
      <c r="AW440" s="838">
        <f>AT445</f>
        <v>26.4</v>
      </c>
      <c r="AX440" s="19"/>
      <c r="AY440" s="19"/>
      <c r="AZ440" s="1068">
        <v>412</v>
      </c>
      <c r="BA440" s="1069"/>
      <c r="BB440" s="1282" t="str">
        <f t="shared" si="104"/>
        <v/>
      </c>
      <c r="BC440" s="1283" t="str" cm="1">
        <f t="array" ref="BC440">IF(BJ440="","",IFERROR(_xlfn.TEXTJOIN(" • ",TRUE,_xlfn.UNIQUE(_xlfn._xlws.FILTER("⚠ "&amp;BQ29:BQ489,(BO29:BO489&lt;&gt;"")*ISNUMBER(SEARCH(" "&amp;BO29:BO489&amp;" "," "&amp;BJ440&amp;" "))))),""))</f>
        <v/>
      </c>
      <c r="BD440" s="1070" t="str">
        <f t="shared" si="111"/>
        <v/>
      </c>
      <c r="BE440" s="1070" t="str">
        <f t="shared" si="112"/>
        <v/>
      </c>
      <c r="BF440" s="1070" t="str">
        <f t="shared" si="113"/>
        <v/>
      </c>
      <c r="BG440" s="1070" t="str">
        <f t="shared" si="105"/>
        <v/>
      </c>
      <c r="BH440" s="1070" t="str">
        <f t="shared" si="106"/>
        <v/>
      </c>
      <c r="BI440" s="1070" t="str">
        <f t="shared" si="114"/>
        <v/>
      </c>
      <c r="BJ440" s="1070" t="str">
        <f t="shared" si="107"/>
        <v/>
      </c>
      <c r="BK440" s="1070" t="str">
        <f t="shared" si="115"/>
        <v/>
      </c>
      <c r="BL440" s="1070" t="str">
        <f t="shared" si="108"/>
        <v/>
      </c>
      <c r="BM440" s="1070" t="str">
        <f t="shared" si="109"/>
        <v/>
      </c>
      <c r="BN440" s="1071"/>
      <c r="BO440" s="1072" t="str">
        <f t="shared" si="110"/>
        <v/>
      </c>
      <c r="BP440" s="1073" t="s">
        <v>744</v>
      </c>
      <c r="BQ440" s="1074"/>
      <c r="CE440" s="9">
        <v>1</v>
      </c>
    </row>
    <row r="441" spans="10:83" ht="21" customHeight="1">
      <c r="J441" s="1838"/>
      <c r="K441" s="1152">
        <f>K44</f>
        <v>120</v>
      </c>
      <c r="L441" s="1143" t="str" cm="1">
        <f t="array" ref="L441">IF(ROW()=ROW(L439),K442,INDEX(M439:M452,ROW()-ROW(L439)))</f>
        <v/>
      </c>
      <c r="M441" s="1144" t="str">
        <f>IF(OR(L441="",K441="",K441&lt;=0,N441=""),"",TRIM(MID(L441,LEN(N441)+1+IF(MID(L441,LEN(N441)+1,1)=" ",1,0),99999)))</f>
        <v/>
      </c>
      <c r="N441" s="1143" t="str">
        <f>IF(OR(O441="",O441=0,O441="0"),"",IF(LEN(O441)&lt;=K441,O441,IF(LEN(SUBSTITUTE(P441," ",""))=K441+1,LEFT(O441,K441),LEFT(O441,FIND("§",SUBSTITUTE(P441," ","§",LEN(P441)-LEN(SUBSTITUTE(P441," ",""))))-1))))</f>
        <v/>
      </c>
      <c r="O441" s="1143" t="str">
        <f t="shared" si="116"/>
        <v/>
      </c>
      <c r="P441" s="1143" t="str">
        <f>IF(OR(O441="",O441=0,O441="0"),"",LEFT(O441,K441+1))</f>
        <v/>
      </c>
      <c r="Q441" s="1143"/>
      <c r="R441" s="1186"/>
      <c r="S441" s="1147" t="str">
        <f>IF(LEN(TRIM(T441))&gt;0,MAX(S46:S440)+1,"")</f>
        <v/>
      </c>
      <c r="T441" s="1148"/>
      <c r="U441" s="1186"/>
      <c r="V441" s="1186"/>
      <c r="X441" s="742"/>
      <c r="Y441" s="742"/>
      <c r="Z441" s="742"/>
      <c r="AA441" s="742"/>
      <c r="AB441" s="742"/>
      <c r="AC441" s="742"/>
      <c r="AD441" s="742"/>
      <c r="AE441" s="742"/>
      <c r="AF441" s="742"/>
      <c r="AG441" s="787"/>
      <c r="AH441" s="787"/>
      <c r="AI441" s="70" t="str">
        <f>IF(ISBLANK(AO441),"",LARGE(AI432:AI440,1)+1)</f>
        <v/>
      </c>
      <c r="AJ441" s="96"/>
      <c r="AK441" s="61"/>
      <c r="AL441" s="61"/>
      <c r="AM441" s="61"/>
      <c r="AN441" s="61"/>
      <c r="AO441" s="61"/>
      <c r="AP441" s="897"/>
      <c r="AQ441" s="322">
        <f>AT447</f>
        <v>239.4</v>
      </c>
      <c r="AR441" s="323">
        <f>IFERROR(SUM(AV435,AV437,AV439,AV441),0)</f>
        <v>1462.5</v>
      </c>
      <c r="AS441" s="320" t="str">
        <f>AU433</f>
        <v>escalopes</v>
      </c>
      <c r="AT441" s="324"/>
      <c r="AU441" s="1630" t="s">
        <v>298</v>
      </c>
      <c r="AV441" s="325">
        <f>AT437*AT436</f>
        <v>95</v>
      </c>
      <c r="AW441" s="326" t="str">
        <f>AT438</f>
        <v>escalopes</v>
      </c>
      <c r="AX441" s="19"/>
      <c r="AY441" s="19"/>
      <c r="AZ441" s="1068">
        <v>413</v>
      </c>
      <c r="BA441" s="1069"/>
      <c r="BB441" s="1282" t="str">
        <f t="shared" si="104"/>
        <v/>
      </c>
      <c r="BC441" s="1283" t="str" cm="1">
        <f t="array" ref="BC441">IF(BJ441="","",IFERROR(_xlfn.TEXTJOIN(" • ",TRUE,_xlfn.UNIQUE(_xlfn._xlws.FILTER("⚠ "&amp;BQ29:BQ489,(BO29:BO489&lt;&gt;"")*ISNUMBER(SEARCH(" "&amp;BO29:BO489&amp;" "," "&amp;BJ441&amp;" "))))),""))</f>
        <v/>
      </c>
      <c r="BD441" s="1070" t="str">
        <f t="shared" si="111"/>
        <v/>
      </c>
      <c r="BE441" s="1070" t="str">
        <f t="shared" si="112"/>
        <v/>
      </c>
      <c r="BF441" s="1070" t="str">
        <f t="shared" si="113"/>
        <v/>
      </c>
      <c r="BG441" s="1070" t="str">
        <f t="shared" si="105"/>
        <v/>
      </c>
      <c r="BH441" s="1070" t="str">
        <f t="shared" si="106"/>
        <v/>
      </c>
      <c r="BI441" s="1070" t="str">
        <f t="shared" si="114"/>
        <v/>
      </c>
      <c r="BJ441" s="1070" t="str">
        <f t="shared" si="107"/>
        <v/>
      </c>
      <c r="BK441" s="1070" t="str">
        <f t="shared" si="115"/>
        <v/>
      </c>
      <c r="BL441" s="1070" t="str">
        <f t="shared" si="108"/>
        <v/>
      </c>
      <c r="BM441" s="1070" t="str">
        <f t="shared" si="109"/>
        <v/>
      </c>
      <c r="BN441" s="1071"/>
      <c r="BO441" s="1072" t="str">
        <f t="shared" si="110"/>
        <v/>
      </c>
      <c r="BP441" s="1073" t="s">
        <v>744</v>
      </c>
      <c r="BQ441" s="1074"/>
      <c r="CE441" s="9">
        <v>1</v>
      </c>
    </row>
    <row r="442" spans="10:83" ht="21" customHeight="1">
      <c r="J442" s="1838"/>
      <c r="K442" s="1151" t="str">
        <f>IF(UPPER(TRIM(K45))="X",K446,K440)</f>
        <v/>
      </c>
      <c r="L442" s="1143" t="str" cm="1">
        <f t="array" ref="L442">IF(ROW()=ROW(L439),K442,INDEX(M439:M452,ROW()-ROW(L439)))</f>
        <v/>
      </c>
      <c r="M442" s="1144" t="str">
        <f>IF(OR(L442="",K441="",K441&lt;=0,N442=""),"",TRIM(MID(L442,LEN(N442)+1+IF(MID(L442,LEN(N442)+1,1)=" ",1,0),99999)))</f>
        <v/>
      </c>
      <c r="N442" s="1143" t="str">
        <f>IF(OR(O442="",O442=0,O442="0"),"",IF(LEN(O442)&lt;=K441,O442,IF(LEN(SUBSTITUTE(P442," ",""))=K441+1,LEFT(O442,K441),LEFT(O442,FIND("§",SUBSTITUTE(P442," ","§",LEN(P442)-LEN(SUBSTITUTE(P442," ",""))))-1))))</f>
        <v/>
      </c>
      <c r="O442" s="1143" t="str">
        <f t="shared" si="116"/>
        <v/>
      </c>
      <c r="P442" s="1143" t="str">
        <f>IF(OR(O442="",O442=0,O442="0"),"",LEFT(O442,K441+1))</f>
        <v/>
      </c>
      <c r="Q442" s="1143"/>
      <c r="R442" s="1186"/>
      <c r="S442" s="1147" t="str">
        <f>IF(LEN(TRIM(T442))&gt;0,MAX(S46:S441)+1,"")</f>
        <v/>
      </c>
      <c r="T442" s="1148"/>
      <c r="U442" s="1186"/>
      <c r="V442" s="1186"/>
      <c r="X442" s="742"/>
      <c r="Y442" s="742"/>
      <c r="Z442" s="742"/>
      <c r="AA442" s="742"/>
      <c r="AB442" s="742"/>
      <c r="AC442" s="742"/>
      <c r="AD442" s="742"/>
      <c r="AE442" s="742"/>
      <c r="AF442" s="742"/>
      <c r="AG442" s="787"/>
      <c r="AH442" s="787"/>
      <c r="AI442" s="70" t="str">
        <f>IF(ISBLANK(AO442),"",LARGE(AI432:AI441,1)+1)</f>
        <v/>
      </c>
      <c r="AJ442" s="96"/>
      <c r="AK442" s="61"/>
      <c r="AL442" s="61"/>
      <c r="AM442" s="61"/>
      <c r="AN442" s="61"/>
      <c r="AO442" s="61"/>
      <c r="AP442" s="898"/>
      <c r="AQ442" s="327" t="str">
        <f>"Saisissez ①②③④⑤⑥⑦ plus effectifs ligne "&amp;ROW(AQ436)&amp;" et quantité ligne " &amp; ROW(AQ437)</f>
        <v>Saisissez ①②③④⑤⑥⑦ plus effectifs ligne 436 et quantité ligne 437</v>
      </c>
      <c r="AR442" s="328"/>
      <c r="AS442" s="329"/>
      <c r="AT442" s="330"/>
      <c r="AU442" s="1631"/>
      <c r="AV442" s="691"/>
      <c r="AW442" s="839">
        <f>AT446</f>
        <v>11.4</v>
      </c>
      <c r="AX442" s="19"/>
      <c r="AY442" s="19"/>
      <c r="AZ442" s="1068">
        <v>414</v>
      </c>
      <c r="BA442" s="1069"/>
      <c r="BB442" s="1282" t="str">
        <f t="shared" si="104"/>
        <v/>
      </c>
      <c r="BC442" s="1283" t="str" cm="1">
        <f t="array" ref="BC442">IF(BJ442="","",IFERROR(_xlfn.TEXTJOIN(" • ",TRUE,_xlfn.UNIQUE(_xlfn._xlws.FILTER("⚠ "&amp;BQ29:BQ489,(BO29:BO489&lt;&gt;"")*ISNUMBER(SEARCH(" "&amp;BO29:BO489&amp;" "," "&amp;BJ442&amp;" "))))),""))</f>
        <v/>
      </c>
      <c r="BD442" s="1070" t="str">
        <f t="shared" si="111"/>
        <v/>
      </c>
      <c r="BE442" s="1070" t="str">
        <f t="shared" si="112"/>
        <v/>
      </c>
      <c r="BF442" s="1070" t="str">
        <f t="shared" si="113"/>
        <v/>
      </c>
      <c r="BG442" s="1070" t="str">
        <f t="shared" si="105"/>
        <v/>
      </c>
      <c r="BH442" s="1070" t="str">
        <f t="shared" si="106"/>
        <v/>
      </c>
      <c r="BI442" s="1070" t="str">
        <f t="shared" si="114"/>
        <v/>
      </c>
      <c r="BJ442" s="1070" t="str">
        <f t="shared" si="107"/>
        <v/>
      </c>
      <c r="BK442" s="1070" t="str">
        <f t="shared" si="115"/>
        <v/>
      </c>
      <c r="BL442" s="1070" t="str">
        <f t="shared" si="108"/>
        <v/>
      </c>
      <c r="BM442" s="1070" t="str">
        <f t="shared" si="109"/>
        <v/>
      </c>
      <c r="BN442" s="1071"/>
      <c r="BO442" s="1072" t="str">
        <f t="shared" si="110"/>
        <v/>
      </c>
      <c r="BP442" s="1073" t="s">
        <v>744</v>
      </c>
      <c r="BQ442" s="1074"/>
      <c r="CE442" s="9">
        <v>1</v>
      </c>
    </row>
    <row r="443" spans="10:83" ht="21" customHeight="1">
      <c r="J443" s="1838"/>
      <c r="K443" s="1155" t="str">
        <f>TRIM(SUBSTITUTE(SUBSTITUTE(SUBSTITUTE(SUBSTITUTE(SUBSTITUTE(SUBSTITUTE(SUBSTITUTE(SUBSTITUTE(SUBSTITUTE(SUBSTITUTE(K440,","," "),";"," "),":"," "),"!"," "),"?"," "),"…"," "),"»"," "),"«"," "),"/"," "),"."," "))</f>
        <v/>
      </c>
      <c r="L443" s="1143" t="str" cm="1">
        <f t="array" ref="L443">IF(ROW()=ROW(L439),K442,INDEX(M439:M452,ROW()-ROW(L439)))</f>
        <v/>
      </c>
      <c r="M443" s="1144" t="str">
        <f>IF(OR(L443="",K441="",K441&lt;=0,N443=""),"",TRIM(MID(L443,LEN(N443)+1+IF(MID(L443,LEN(N443)+1,1)=" ",1,0),99999)))</f>
        <v/>
      </c>
      <c r="N443" s="1143" t="str">
        <f>IF(OR(O443="",O443=0,O443="0"),"",IF(LEN(O443)&lt;=K441,O443,IF(LEN(SUBSTITUTE(P443," ",""))=K441+1,LEFT(O443,K441),LEFT(O443,FIND("§",SUBSTITUTE(P443," ","§",LEN(P443)-LEN(SUBSTITUTE(P443," ",""))))-1))))</f>
        <v/>
      </c>
      <c r="O443" s="1143" t="str">
        <f t="shared" si="116"/>
        <v/>
      </c>
      <c r="P443" s="1143" t="str">
        <f>IF(OR(O443="",O443=0,O443="0"),"",LEFT(O443,K441+1))</f>
        <v/>
      </c>
      <c r="Q443" s="1143"/>
      <c r="R443" s="1186"/>
      <c r="S443" s="1147" t="str">
        <f>IF(LEN(TRIM(T443))&gt;0,MAX(S46:S442)+1,"")</f>
        <v/>
      </c>
      <c r="T443" s="1148"/>
      <c r="U443" s="1186"/>
      <c r="V443" s="1186"/>
      <c r="X443" s="742"/>
      <c r="Y443" s="742"/>
      <c r="Z443" s="742"/>
      <c r="AA443" s="742"/>
      <c r="AB443" s="742"/>
      <c r="AC443" s="742"/>
      <c r="AD443" s="742"/>
      <c r="AE443" s="742"/>
      <c r="AF443" s="742"/>
      <c r="AG443" s="787"/>
      <c r="AH443" s="787"/>
      <c r="AI443" s="70" t="str">
        <f>IF(ISBLANK(AO443),"",LARGE(AI432:AI442,1)+1)</f>
        <v/>
      </c>
      <c r="AJ443" s="96"/>
      <c r="AK443" s="61"/>
      <c r="AL443" s="61"/>
      <c r="AM443" s="61"/>
      <c r="AN443" s="61"/>
      <c r="AO443" s="61"/>
      <c r="AP443" s="1212" t="str">
        <f>IF(OR(AU432="",AQ439=0),"",INT(AQ439/AU432) &amp; " " &amp; AR433 &amp; " de " &amp; AU432 &amp; " " &amp; AU433 &amp; IF(MOD(AQ439,AU432)&gt;0," + 1 " &amp; AR433 &amp; " de " &amp; TEXT(MOD(AQ439,AU432),"0.00") &amp; " " &amp; AU433,""))</f>
        <v>9 Gastro 1/1 de 25 escalopes</v>
      </c>
      <c r="AQ443" s="331"/>
      <c r="AR443" s="331"/>
      <c r="AS443" s="332"/>
      <c r="AT443" s="333">
        <f>(AT434*AQ436)/1000</f>
        <v>54</v>
      </c>
      <c r="AU443" s="334" t="str">
        <f>IF(OR(AT443&lt;=0,AU434&lt;=0),"",_xlfn.LET(_xlpm.n,ROUND(AT443/AU434,9),_xlpm.q,INT(_xlpm.n),_xlpm.r,ROUND(AT443-_xlpm.q*AU434,9),_xlpm.base,_xlpm.q&amp;" "&amp;AR433&amp;" de "&amp;TEXT(AU434,"0.000")&amp;" kg",IF(_xlpm.r&lt;=0.000000001,_xlpm.base,_xlpm.base&amp;" + 1 "&amp;AR433&amp;" de "&amp;TEXT(_xlpm.r,"0.000")&amp;" kg")))</f>
        <v>20 Gastro 1/1 de 2.700 kg</v>
      </c>
      <c r="AV443" s="335"/>
      <c r="AW443" s="336"/>
      <c r="AX443" s="19"/>
      <c r="AY443" s="19"/>
      <c r="AZ443" s="1068">
        <v>415</v>
      </c>
      <c r="BA443" s="1069"/>
      <c r="BB443" s="1282" t="str">
        <f t="shared" si="104"/>
        <v/>
      </c>
      <c r="BC443" s="1283" t="str" cm="1">
        <f t="array" ref="BC443">IF(BJ443="","",IFERROR(_xlfn.TEXTJOIN(" • ",TRUE,_xlfn.UNIQUE(_xlfn._xlws.FILTER("⚠ "&amp;BQ29:BQ489,(BO29:BO489&lt;&gt;"")*ISNUMBER(SEARCH(" "&amp;BO29:BO489&amp;" "," "&amp;BJ443&amp;" "))))),""))</f>
        <v/>
      </c>
      <c r="BD443" s="1070" t="str">
        <f t="shared" si="111"/>
        <v/>
      </c>
      <c r="BE443" s="1070" t="str">
        <f t="shared" si="112"/>
        <v/>
      </c>
      <c r="BF443" s="1070" t="str">
        <f t="shared" si="113"/>
        <v/>
      </c>
      <c r="BG443" s="1070" t="str">
        <f t="shared" si="105"/>
        <v/>
      </c>
      <c r="BH443" s="1070" t="str">
        <f t="shared" si="106"/>
        <v/>
      </c>
      <c r="BI443" s="1070" t="str">
        <f t="shared" si="114"/>
        <v/>
      </c>
      <c r="BJ443" s="1070" t="str">
        <f t="shared" si="107"/>
        <v/>
      </c>
      <c r="BK443" s="1070" t="str">
        <f t="shared" si="115"/>
        <v/>
      </c>
      <c r="BL443" s="1070" t="str">
        <f t="shared" si="108"/>
        <v/>
      </c>
      <c r="BM443" s="1070" t="str">
        <f t="shared" si="109"/>
        <v/>
      </c>
      <c r="BN443" s="1071"/>
      <c r="BO443" s="1072" t="str">
        <f t="shared" si="110"/>
        <v/>
      </c>
      <c r="BP443" s="1073" t="s">
        <v>744</v>
      </c>
      <c r="BQ443" s="1074"/>
      <c r="CE443" s="9">
        <v>1</v>
      </c>
    </row>
    <row r="444" spans="10:83" ht="21" customHeight="1">
      <c r="J444" s="1838"/>
      <c r="K444" s="1143" t="str">
        <f>TRIM(SUBSTITUTE(SUBSTITUTE(SUBSTITUTE(SUBSTITUTE(SUBSTITUTE(SUBSTITUTE(SUBSTITUTE(SUBSTITUTE(K443,"("," "),")"," "),CHAR(34)," "),"-"," "),"_"," "),"&lt;"," "),"&gt;"," "),"="," "))</f>
        <v/>
      </c>
      <c r="L444" s="1143" t="str" cm="1">
        <f t="array" ref="L444">IF(ROW()=ROW(L439),K442,INDEX(M439:M452,ROW()-ROW(L439)))</f>
        <v/>
      </c>
      <c r="M444" s="1144" t="str">
        <f>IF(OR(L444="",K441="",K441&lt;=0,N444=""),"",TRIM(MID(L444,LEN(N444)+1+IF(MID(L444,LEN(N444)+1,1)=" ",1,0),99999)))</f>
        <v/>
      </c>
      <c r="N444" s="1143" t="str">
        <f>IF(OR(O444="",O444=0,O444="0"),"",IF(LEN(O444)&lt;=K441,O444,IF(LEN(SUBSTITUTE(P444," ",""))=K441+1,LEFT(O444,K441),LEFT(O444,FIND("§",SUBSTITUTE(P444," ","§",LEN(P444)-LEN(SUBSTITUTE(P444," ",""))))-1))))</f>
        <v/>
      </c>
      <c r="O444" s="1143" t="str">
        <f t="shared" si="116"/>
        <v/>
      </c>
      <c r="P444" s="1143" t="str">
        <f>IF(OR(O444="",O444=0,O444="0"),"",LEFT(O444,K441+1))</f>
        <v/>
      </c>
      <c r="Q444" s="1143"/>
      <c r="R444" s="1186"/>
      <c r="S444" s="1147" t="str">
        <f>IF(LEN(TRIM(T444))&gt;0,MAX(S46:S443)+1,"")</f>
        <v/>
      </c>
      <c r="T444" s="1148"/>
      <c r="U444" s="1186"/>
      <c r="V444" s="1186"/>
      <c r="X444" s="742"/>
      <c r="Y444" s="742"/>
      <c r="Z444" s="742"/>
      <c r="AA444" s="742"/>
      <c r="AB444" s="742"/>
      <c r="AC444" s="742"/>
      <c r="AD444" s="742"/>
      <c r="AE444" s="742"/>
      <c r="AF444" s="742"/>
      <c r="AG444" s="787"/>
      <c r="AH444" s="787"/>
      <c r="AI444" s="70" t="str">
        <f>IF(ISBLANK(AO444),"",LARGE(AI432:AI443,1)+1)</f>
        <v/>
      </c>
      <c r="AJ444" s="96"/>
      <c r="AK444" s="61"/>
      <c r="AL444" s="61"/>
      <c r="AM444" s="61"/>
      <c r="AN444" s="61"/>
      <c r="AO444" s="61"/>
      <c r="AP444" s="1213" t="str">
        <f>IF(OR(AU432="",AR439=0),"",INT(AR439/AU432) &amp; " " &amp; AR433 &amp; " de " &amp; AU432 &amp; " " &amp; AU433 &amp; IF(MOD(AR439,AU432)&gt;0," + 1 " &amp; AR433 &amp; " de " &amp; TEXT(MOD(AR439,AU432),"0.00") &amp; " " &amp; AU433,""))</f>
        <v>36 Gastro 1/1 de 25 escalopes + 1 Gastro 1/1 de 22.50 escalopes</v>
      </c>
      <c r="AQ444" s="337"/>
      <c r="AR444" s="337"/>
      <c r="AS444" s="338"/>
      <c r="AT444" s="339">
        <f>(AT434*AR436)/1000</f>
        <v>147.6</v>
      </c>
      <c r="AU444" s="340" t="str">
        <f>IF(OR(AT444&lt;=0,AU434&lt;=0),"",_xlfn.LET(_xlpm.n,ROUND(AT444/AU434,9),_xlpm.q,INT(_xlpm.n),_xlpm.r,ROUND(AT444-_xlpm.q*AU434,9),_xlpm.base,_xlpm.q&amp;" "&amp;AR433&amp;" de "&amp;TEXT(AU434,"0.000")&amp;" kg",IF(_xlpm.r&lt;=0.000000001,_xlpm.base,_xlpm.base&amp;" + 1 "&amp;AR433&amp;" de "&amp;TEXT(_xlpm.r,"0.000")&amp;" kg")))</f>
        <v>54 Gastro 1/1 de 2.700 kg + 1 Gastro 1/1 de 1.800 kg</v>
      </c>
      <c r="AV444" s="341"/>
      <c r="AW444" s="342"/>
      <c r="AX444" s="19"/>
      <c r="AY444" s="19"/>
      <c r="AZ444" s="1068">
        <v>416</v>
      </c>
      <c r="BA444" s="1069"/>
      <c r="BB444" s="1282" t="str">
        <f t="shared" si="104"/>
        <v/>
      </c>
      <c r="BC444" s="1283" t="str" cm="1">
        <f t="array" ref="BC444">IF(BJ444="","",IFERROR(_xlfn.TEXTJOIN(" • ",TRUE,_xlfn.UNIQUE(_xlfn._xlws.FILTER("⚠ "&amp;BQ29:BQ489,(BO29:BO489&lt;&gt;"")*ISNUMBER(SEARCH(" "&amp;BO29:BO489&amp;" "," "&amp;BJ444&amp;" "))))),""))</f>
        <v/>
      </c>
      <c r="BD444" s="1070" t="str">
        <f t="shared" si="111"/>
        <v/>
      </c>
      <c r="BE444" s="1070" t="str">
        <f t="shared" si="112"/>
        <v/>
      </c>
      <c r="BF444" s="1070" t="str">
        <f t="shared" si="113"/>
        <v/>
      </c>
      <c r="BG444" s="1070" t="str">
        <f t="shared" si="105"/>
        <v/>
      </c>
      <c r="BH444" s="1070" t="str">
        <f t="shared" si="106"/>
        <v/>
      </c>
      <c r="BI444" s="1070" t="str">
        <f t="shared" si="114"/>
        <v/>
      </c>
      <c r="BJ444" s="1070" t="str">
        <f t="shared" si="107"/>
        <v/>
      </c>
      <c r="BK444" s="1070" t="str">
        <f t="shared" si="115"/>
        <v/>
      </c>
      <c r="BL444" s="1070" t="str">
        <f t="shared" si="108"/>
        <v/>
      </c>
      <c r="BM444" s="1070" t="str">
        <f t="shared" si="109"/>
        <v/>
      </c>
      <c r="BN444" s="1071"/>
      <c r="BO444" s="1072" t="str">
        <f t="shared" si="110"/>
        <v/>
      </c>
      <c r="BP444" s="1073" t="s">
        <v>744</v>
      </c>
      <c r="BQ444" s="1074"/>
      <c r="CE444" s="9">
        <v>1</v>
      </c>
    </row>
    <row r="445" spans="10:83" ht="21" customHeight="1">
      <c r="J445" s="1838"/>
      <c r="K445" s="1151" t="str">
        <f>TRIM(SUBSTITUTE(SUBSTITUTE(SUBSTITUTE(SUBSTITUTE(K444,"►"," "),"▼"," "),"▲"," "),"◄"," "))</f>
        <v/>
      </c>
      <c r="L445" s="1143" t="str" cm="1">
        <f t="array" ref="L445">IF(ROW()=ROW(L439),K442,INDEX(M439:M452,ROW()-ROW(L439)))</f>
        <v/>
      </c>
      <c r="M445" s="1144" t="str">
        <f>IF(OR(L445="",K441="",K441&lt;=0,N445=""),"",TRIM(MID(L445,LEN(N445)+1+IF(MID(L445,LEN(N445)+1,1)=" ",1,0),99999)))</f>
        <v/>
      </c>
      <c r="N445" s="1143" t="str">
        <f>IF(OR(O445="",O445=0,O445="0"),"",IF(LEN(O445)&lt;=K441,O445,IF(LEN(SUBSTITUTE(P445," ",""))=K441+1,LEFT(O445,K441),LEFT(O445,FIND("§",SUBSTITUTE(P445," ","§",LEN(P445)-LEN(SUBSTITUTE(P445," ",""))))-1))))</f>
        <v/>
      </c>
      <c r="O445" s="1143" t="str">
        <f t="shared" si="116"/>
        <v/>
      </c>
      <c r="P445" s="1143" t="str">
        <f>IF(OR(O445="",O445=0,O445="0"),"",LEFT(O445,K441+1))</f>
        <v/>
      </c>
      <c r="Q445" s="1143"/>
      <c r="R445" s="1186"/>
      <c r="S445" s="1147" t="str">
        <f>IF(LEN(TRIM(T445))&gt;0,MAX(S46:S444)+1,"")</f>
        <v/>
      </c>
      <c r="T445" s="1148"/>
      <c r="U445" s="1186"/>
      <c r="V445" s="1186"/>
      <c r="X445" s="742"/>
      <c r="Y445" s="742"/>
      <c r="Z445" s="742"/>
      <c r="AA445" s="742"/>
      <c r="AB445" s="742"/>
      <c r="AC445" s="742"/>
      <c r="AD445" s="742"/>
      <c r="AE445" s="742"/>
      <c r="AF445" s="742"/>
      <c r="AG445" s="787"/>
      <c r="AH445" s="787"/>
      <c r="AI445" s="70" t="str">
        <f>IF(ISBLANK(AO445),"",LARGE(AI432:AI444,1)+1)</f>
        <v/>
      </c>
      <c r="AJ445" s="96"/>
      <c r="AK445" s="61"/>
      <c r="AL445" s="61"/>
      <c r="AM445" s="61"/>
      <c r="AN445" s="61"/>
      <c r="AO445" s="61"/>
      <c r="AP445" s="1214" t="str">
        <f>IF(OR(AU432="",AS439=0),"",INT(AS439/AU432) &amp; " " &amp; AR433 &amp; " de " &amp; AU432 &amp; " " &amp; AU433 &amp; IF(MOD(AS439,AU432)&gt;0," + 1 " &amp; AR433 &amp; " de " &amp; TEXT(MOD(AS439,AU432),"0.00") &amp; " " &amp; AU433,""))</f>
        <v>8 Gastro 1/1 de 25 escalopes + 1 Gastro 1/1 de 20.00 escalopes</v>
      </c>
      <c r="AQ445" s="343"/>
      <c r="AR445" s="343"/>
      <c r="AS445" s="344"/>
      <c r="AT445" s="345">
        <f>(AT434*AS436)/1000</f>
        <v>26.4</v>
      </c>
      <c r="AU445" s="346" t="str">
        <f>IF(OR(AT445&lt;=0,AU434&lt;=0),"",_xlfn.LET(_xlpm.n,ROUND(AT445/AU434,9),_xlpm.q,INT(_xlpm.n),_xlpm.r,ROUND(AT445-_xlpm.q*AU434,9),_xlpm.base,_xlpm.q&amp;" "&amp;AR433&amp;" de "&amp;TEXT(AU434,"0.000")&amp;" kg",IF(_xlpm.r&lt;=0.000000001,_xlpm.base,_xlpm.base&amp;" + 1 "&amp;AR433&amp;" de "&amp;TEXT(_xlpm.r,"0.000")&amp;" kg")))</f>
        <v>9 Gastro 1/1 de 2.700 kg + 1 Gastro 1/1 de 2.100 kg</v>
      </c>
      <c r="AV445" s="347"/>
      <c r="AW445" s="348"/>
      <c r="AX445" s="19"/>
      <c r="AY445" s="19"/>
      <c r="AZ445" s="1068">
        <v>417</v>
      </c>
      <c r="BA445" s="1069"/>
      <c r="BB445" s="1282" t="str">
        <f t="shared" si="104"/>
        <v/>
      </c>
      <c r="BC445" s="1283" t="str" cm="1">
        <f t="array" ref="BC445">IF(BJ445="","",IFERROR(_xlfn.TEXTJOIN(" • ",TRUE,_xlfn.UNIQUE(_xlfn._xlws.FILTER("⚠ "&amp;BQ29:BQ489,(BO29:BO489&lt;&gt;"")*ISNUMBER(SEARCH(" "&amp;BO29:BO489&amp;" "," "&amp;BJ445&amp;" "))))),""))</f>
        <v/>
      </c>
      <c r="BD445" s="1070" t="str">
        <f t="shared" si="111"/>
        <v/>
      </c>
      <c r="BE445" s="1070" t="str">
        <f t="shared" si="112"/>
        <v/>
      </c>
      <c r="BF445" s="1070" t="str">
        <f t="shared" si="113"/>
        <v/>
      </c>
      <c r="BG445" s="1070" t="str">
        <f t="shared" si="105"/>
        <v/>
      </c>
      <c r="BH445" s="1070" t="str">
        <f t="shared" si="106"/>
        <v/>
      </c>
      <c r="BI445" s="1070" t="str">
        <f t="shared" si="114"/>
        <v/>
      </c>
      <c r="BJ445" s="1070" t="str">
        <f t="shared" si="107"/>
        <v/>
      </c>
      <c r="BK445" s="1070" t="str">
        <f t="shared" si="115"/>
        <v/>
      </c>
      <c r="BL445" s="1070" t="str">
        <f t="shared" si="108"/>
        <v/>
      </c>
      <c r="BM445" s="1070" t="str">
        <f t="shared" si="109"/>
        <v/>
      </c>
      <c r="BN445" s="1071"/>
      <c r="BO445" s="1072" t="str">
        <f t="shared" si="110"/>
        <v/>
      </c>
      <c r="BP445" s="1073" t="s">
        <v>744</v>
      </c>
      <c r="BQ445" s="1074"/>
      <c r="CE445" s="9">
        <v>1</v>
      </c>
    </row>
    <row r="446" spans="10:83" ht="21" customHeight="1">
      <c r="J446" s="1838"/>
      <c r="K446" s="1151" t="str">
        <f>TRIM(SUBSTITUTE(SUBSTITUTE(K445,"“"," "),"”"," "))</f>
        <v/>
      </c>
      <c r="L446" s="1143" t="str" cm="1">
        <f t="array" ref="L446">IF(ROW()=ROW(L439),K442,INDEX(M439:M452,ROW()-ROW(L439)))</f>
        <v/>
      </c>
      <c r="M446" s="1144" t="str">
        <f>IF(OR(L446="",K441="",K441&lt;=0,N446=""),"",TRIM(MID(L446,LEN(N446)+1+IF(MID(L446,LEN(N446)+1,1)=" ",1,0),99999)))</f>
        <v/>
      </c>
      <c r="N446" s="1143" t="str">
        <f>IF(OR(O446="",O446=0,O446="0"),"",IF(LEN(O446)&lt;=K441,O446,IF(LEN(SUBSTITUTE(P446," ",""))=K441+1,LEFT(O446,K441),LEFT(O446,FIND("§",SUBSTITUTE(P446," ","§",LEN(P446)-LEN(SUBSTITUTE(P446," ",""))))-1))))</f>
        <v/>
      </c>
      <c r="O446" s="1143" t="str">
        <f t="shared" si="116"/>
        <v/>
      </c>
      <c r="P446" s="1143" t="str">
        <f>IF(OR(O446="",O446=0,O446="0"),"",LEFT(O446,K441+1))</f>
        <v/>
      </c>
      <c r="Q446" s="1143"/>
      <c r="R446" s="1186"/>
      <c r="S446" s="1147" t="str">
        <f>IF(LEN(TRIM(T446))&gt;0,MAX(S46:S445)+1,"")</f>
        <v/>
      </c>
      <c r="T446" s="1148"/>
      <c r="U446" s="1186"/>
      <c r="V446" s="1186"/>
      <c r="X446" s="742"/>
      <c r="Y446" s="742"/>
      <c r="Z446" s="742"/>
      <c r="AA446" s="742"/>
      <c r="AB446" s="742"/>
      <c r="AC446" s="742"/>
      <c r="AD446" s="742"/>
      <c r="AE446" s="742"/>
      <c r="AF446" s="742"/>
      <c r="AG446" s="787"/>
      <c r="AH446" s="787"/>
      <c r="AI446" s="70" t="str">
        <f>IF(ISBLANK(AO446),"",LARGE(AI432:AI445,1)+1)</f>
        <v/>
      </c>
      <c r="AJ446" s="96"/>
      <c r="AK446" s="61"/>
      <c r="AL446" s="61"/>
      <c r="AM446" s="61"/>
      <c r="AN446" s="61"/>
      <c r="AO446" s="61"/>
      <c r="AP446" s="1215" t="str">
        <f>IF(OR(AU432="",AT439=0),"",INT(AT439/AU432) &amp; " " &amp; AR433 &amp; " de " &amp; AU432 &amp; " " &amp; AU433 &amp; IF(MOD(AT439,AU432)&gt;0," + 1 " &amp; AR433 &amp; " de " &amp; TEXT(MOD(AT439,AU432),"0.00") &amp; " " &amp; AU433,""))</f>
        <v>3 Gastro 1/1 de 25 escalopes + 1 Gastro 1/1 de 20.00 escalopes</v>
      </c>
      <c r="AQ446" s="349"/>
      <c r="AR446" s="349"/>
      <c r="AS446" s="350"/>
      <c r="AT446" s="351">
        <f>(AT434*AT436)/1000</f>
        <v>11.4</v>
      </c>
      <c r="AU446" s="352" t="str">
        <f>IF(OR(AT446&lt;=0,AU434&lt;=0),"",_xlfn.LET(_xlpm.n,ROUND(AT446/AU434,9),_xlpm.q,INT(_xlpm.n),_xlpm.r,ROUND(AT446-_xlpm.q*AU434,9),_xlpm.base,_xlpm.q&amp;" "&amp;AR433&amp;" de "&amp;TEXT(AU434,"0.000")&amp;" kg",IF(_xlpm.r&lt;=0.000000001,_xlpm.base,_xlpm.base&amp;" + 1 "&amp;AR433&amp;" de "&amp;TEXT(_xlpm.r,"0.000")&amp;" kg")))</f>
        <v>4 Gastro 1/1 de 2.700 kg + 1 Gastro 1/1 de 0.600 kg</v>
      </c>
      <c r="AV446" s="353"/>
      <c r="AW446" s="354"/>
      <c r="AX446" s="19"/>
      <c r="AY446" s="19"/>
      <c r="AZ446" s="1068">
        <v>418</v>
      </c>
      <c r="BA446" s="1069"/>
      <c r="BB446" s="1282" t="str">
        <f t="shared" si="104"/>
        <v/>
      </c>
      <c r="BC446" s="1283" t="str" cm="1">
        <f t="array" ref="BC446">IF(BJ446="","",IFERROR(_xlfn.TEXTJOIN(" • ",TRUE,_xlfn.UNIQUE(_xlfn._xlws.FILTER("⚠ "&amp;BQ29:BQ489,(BO29:BO489&lt;&gt;"")*ISNUMBER(SEARCH(" "&amp;BO29:BO489&amp;" "," "&amp;BJ446&amp;" "))))),""))</f>
        <v/>
      </c>
      <c r="BD446" s="1070" t="str">
        <f t="shared" si="111"/>
        <v/>
      </c>
      <c r="BE446" s="1070" t="str">
        <f t="shared" si="112"/>
        <v/>
      </c>
      <c r="BF446" s="1070" t="str">
        <f t="shared" si="113"/>
        <v/>
      </c>
      <c r="BG446" s="1070" t="str">
        <f t="shared" si="105"/>
        <v/>
      </c>
      <c r="BH446" s="1070" t="str">
        <f t="shared" si="106"/>
        <v/>
      </c>
      <c r="BI446" s="1070" t="str">
        <f t="shared" si="114"/>
        <v/>
      </c>
      <c r="BJ446" s="1070" t="str">
        <f t="shared" si="107"/>
        <v/>
      </c>
      <c r="BK446" s="1070" t="str">
        <f t="shared" si="115"/>
        <v/>
      </c>
      <c r="BL446" s="1070" t="str">
        <f t="shared" si="108"/>
        <v/>
      </c>
      <c r="BM446" s="1070" t="str">
        <f t="shared" si="109"/>
        <v/>
      </c>
      <c r="BN446" s="1071"/>
      <c r="BO446" s="1072" t="str">
        <f t="shared" si="110"/>
        <v/>
      </c>
      <c r="BP446" s="1073" t="s">
        <v>744</v>
      </c>
      <c r="BQ446" s="1074"/>
      <c r="CE446" s="9">
        <v>1</v>
      </c>
    </row>
    <row r="447" spans="10:83" ht="21" customHeight="1">
      <c r="J447" s="1838"/>
      <c r="K447" s="1151"/>
      <c r="L447" s="1143" t="str" cm="1">
        <f t="array" ref="L447">IF(ROW()=ROW(L439),K442,INDEX(M439:M452,ROW()-ROW(L439)))</f>
        <v/>
      </c>
      <c r="M447" s="1144" t="str">
        <f>IF(OR(L447="",K441="",K441&lt;=0,N447=""),"",TRIM(MID(L447,LEN(N447)+1+IF(MID(L447,LEN(N447)+1,1)=" ",1,0),99999)))</f>
        <v/>
      </c>
      <c r="N447" s="1143" t="str">
        <f>IF(OR(O447="",O447=0,O447="0"),"",IF(LEN(O447)&lt;=K441,O447,IF(LEN(SUBSTITUTE(P447," ",""))=K441+1,LEFT(O447,K441),LEFT(O447,FIND("§",SUBSTITUTE(P447," ","§",LEN(P447)-LEN(SUBSTITUTE(P447," ",""))))-1))))</f>
        <v/>
      </c>
      <c r="O447" s="1143" t="str">
        <f t="shared" si="116"/>
        <v/>
      </c>
      <c r="P447" s="1143" t="str">
        <f>IF(OR(O447="",O447=0,O447="0"),"",LEFT(O447,K441+1))</f>
        <v/>
      </c>
      <c r="Q447" s="1143"/>
      <c r="R447" s="1186"/>
      <c r="S447" s="1147" t="str">
        <f>IF(LEN(TRIM(T447))&gt;0,MAX(S46:S446)+1,"")</f>
        <v/>
      </c>
      <c r="T447" s="1148"/>
      <c r="U447" s="1186"/>
      <c r="V447" s="1186"/>
      <c r="X447" s="742"/>
      <c r="Y447" s="742"/>
      <c r="Z447" s="742"/>
      <c r="AA447" s="742"/>
      <c r="AB447" s="742"/>
      <c r="AC447" s="742"/>
      <c r="AD447" s="742"/>
      <c r="AE447" s="742"/>
      <c r="AF447" s="742"/>
      <c r="AG447" s="787"/>
      <c r="AH447" s="787"/>
      <c r="AI447" s="70" t="str">
        <f>IF(ISBLANK(AO447),"",LARGE(AI432:AI446,1)+1)</f>
        <v/>
      </c>
      <c r="AJ447" s="96"/>
      <c r="AK447" s="61"/>
      <c r="AL447" s="61"/>
      <c r="AM447" s="61"/>
      <c r="AN447" s="61"/>
      <c r="AO447" s="61"/>
      <c r="AP447" s="1632"/>
      <c r="AQ447" s="1633" t="str">
        <f>AR441&amp;" "&amp;AS441&amp;" "&amp;SUM(
   IFERROR(LEFT(AP443, FIND(" ", AP443) - 1), 0) + IFERROR(IF(FIND("+", AP443), MID(AP443, FIND("+", AP443) + 2, FIND(" ", AP443, FIND("+", AP443) + 2) - FIND("+", AP443) - 2), 0), 0),
   IFERROR(LEFT(AP444, FIND(" ", AP444) - 1), 0) + IFERROR(IF(FIND("+", AP444), MID(AP444, FIND("+", AP444) + 2, FIND(" ", AP444, FIND("+", AP444) + 2) - FIND("+", AP444) - 2), 0), 0),
   IFERROR(LEFT(AP445, FIND(" ", AP445) - 1), 0) + IFERROR(IF(FIND("+", AP445), MID(AP445, FIND("+", AP445) + 2, FIND(" ", AP445, FIND("+", AP445) + 2) - FIND("+", AP445) - 2), 0), 0),
   IFERROR(LEFT(AP446, FIND(" ", AP446) - 1), 0) + IFERROR(IF(FIND("+", AP446), MID(AP446, FIND("+", AP446) + 2, FIND(" ", AP446, FIND("+", AP446) + 2) - FIND("+", AP446) - 2), 0), 0))&amp;" "&amp;AR433</f>
        <v>1462.5 escalopes 59 Gastro 1/1</v>
      </c>
      <c r="AR447" s="1633"/>
      <c r="AS447" s="1634"/>
      <c r="AT447" s="1635">
        <f>SUM(AT443:AT446)</f>
        <v>239.4</v>
      </c>
      <c r="AU447" s="1633" t="str">
        <f>SUM(
   IFERROR(LEFT(AU443, FIND(" ", AU443) - 1), 0) + IFERROR(IF(FIND("+", AU443), MID(AU443, FIND("+", AU443) + 2, FIND(" ", AU443, FIND("+", AU443) + 2) - FIND("+", AU443) - 2), 0), 0),
   IFERROR(LEFT(AU444, FIND(" ", AU444) - 1), 0) + IFERROR(IF(FIND("+", AU444), MID(AU444, FIND("+", AU444) + 2, FIND(" ", AU444, FIND("+", AU444) + 2) - FIND("+", AU444) - 2), 0), 0),
   IFERROR(LEFT(AU445, FIND(" ", AU445) - 1), 0) + IFERROR(IF(FIND("+", AU445), MID(AU445, FIND("+", AU445) + 2, FIND(" ", AU445, FIND("+", AU445) + 2) - FIND("+", AU445) - 2), 0), 0),
   IFERROR(LEFT(AU446, FIND(" ", AU446) - 1), 0) + IFERROR(IF(FIND("+", AU446), MID(AU446, FIND("+", AU446) + 2, FIND(" ", AU446, FIND("+", AU446) + 2) - FIND("+", AU446) - 2), 0), 0))&amp;" "&amp;AR433</f>
        <v>90 Gastro 1/1</v>
      </c>
      <c r="AV447" s="1633"/>
      <c r="AW447" s="1636"/>
      <c r="AX447" s="19"/>
      <c r="AY447" s="19"/>
      <c r="AZ447" s="1068">
        <v>419</v>
      </c>
      <c r="BA447" s="1069"/>
      <c r="BB447" s="1282" t="str">
        <f t="shared" si="104"/>
        <v/>
      </c>
      <c r="BC447" s="1283" t="str" cm="1">
        <f t="array" ref="BC447">IF(BJ447="","",IFERROR(_xlfn.TEXTJOIN(" • ",TRUE,_xlfn.UNIQUE(_xlfn._xlws.FILTER("⚠ "&amp;BQ29:BQ489,(BO29:BO489&lt;&gt;"")*ISNUMBER(SEARCH(" "&amp;BO29:BO489&amp;" "," "&amp;BJ447&amp;" "))))),""))</f>
        <v/>
      </c>
      <c r="BD447" s="1070" t="str">
        <f t="shared" si="111"/>
        <v/>
      </c>
      <c r="BE447" s="1070" t="str">
        <f t="shared" si="112"/>
        <v/>
      </c>
      <c r="BF447" s="1070" t="str">
        <f t="shared" si="113"/>
        <v/>
      </c>
      <c r="BG447" s="1070" t="str">
        <f t="shared" si="105"/>
        <v/>
      </c>
      <c r="BH447" s="1070" t="str">
        <f t="shared" si="106"/>
        <v/>
      </c>
      <c r="BI447" s="1070" t="str">
        <f t="shared" si="114"/>
        <v/>
      </c>
      <c r="BJ447" s="1070" t="str">
        <f t="shared" si="107"/>
        <v/>
      </c>
      <c r="BK447" s="1070" t="str">
        <f t="shared" si="115"/>
        <v/>
      </c>
      <c r="BL447" s="1070" t="str">
        <f t="shared" si="108"/>
        <v/>
      </c>
      <c r="BM447" s="1070" t="str">
        <f t="shared" si="109"/>
        <v/>
      </c>
      <c r="BN447" s="1071"/>
      <c r="BO447" s="1072" t="str">
        <f t="shared" si="110"/>
        <v/>
      </c>
      <c r="BP447" s="1073" t="s">
        <v>744</v>
      </c>
      <c r="BQ447" s="1074"/>
      <c r="CE447" s="9">
        <v>1</v>
      </c>
    </row>
    <row r="448" spans="10:83" ht="21" customHeight="1">
      <c r="J448" s="1838"/>
      <c r="K448" s="1151"/>
      <c r="L448" s="1143" t="str" cm="1">
        <f t="array" ref="L448">IF(ROW()=ROW(L439),K442,INDEX(M439:M452,ROW()-ROW(L439)))</f>
        <v/>
      </c>
      <c r="M448" s="1144" t="str">
        <f>IF(OR(L448="",K441="",K441&lt;=0,N448=""),"",TRIM(MID(L448,LEN(N448)+1+IF(MID(L448,LEN(N448)+1,1)=" ",1,0),99999)))</f>
        <v/>
      </c>
      <c r="N448" s="1143" t="str">
        <f>IF(OR(O448="",O448=0,O448="0"),"",IF(LEN(O448)&lt;=K441,O448,IF(LEN(SUBSTITUTE(P448," ",""))=K441+1,LEFT(O448,K441),LEFT(O448,FIND("§",SUBSTITUTE(P448," ","§",LEN(P448)-LEN(SUBSTITUTE(P448," ",""))))-1))))</f>
        <v/>
      </c>
      <c r="O448" s="1143" t="str">
        <f t="shared" si="116"/>
        <v/>
      </c>
      <c r="P448" s="1143" t="str">
        <f>IF(OR(O448="",O448=0,O448="0"),"",LEFT(O448,K441+1))</f>
        <v/>
      </c>
      <c r="Q448" s="1143"/>
      <c r="R448" s="1186"/>
      <c r="S448" s="1147" t="str">
        <f>IF(LEN(TRIM(T448))&gt;0,MAX(S46:S447)+1,"")</f>
        <v/>
      </c>
      <c r="T448" s="1148"/>
      <c r="U448" s="1186"/>
      <c r="V448" s="1186"/>
      <c r="X448" s="742"/>
      <c r="Y448" s="742"/>
      <c r="Z448" s="742"/>
      <c r="AA448" s="742"/>
      <c r="AB448" s="742"/>
      <c r="AC448" s="742"/>
      <c r="AD448" s="742"/>
      <c r="AE448" s="742"/>
      <c r="AF448" s="742"/>
      <c r="AG448" s="787"/>
      <c r="AH448" s="787"/>
      <c r="AI448" s="70" t="str">
        <f>IF(ISBLANK(AO448),"",LARGE(AI432:AI447,1)+1)</f>
        <v/>
      </c>
      <c r="AJ448" s="96"/>
      <c r="AK448" s="61"/>
      <c r="AL448" s="61"/>
      <c r="AM448" s="61"/>
      <c r="AN448" s="61"/>
      <c r="AO448" s="61"/>
      <c r="AP448" s="1632"/>
      <c r="AQ448" s="1633"/>
      <c r="AR448" s="1633"/>
      <c r="AS448" s="1634"/>
      <c r="AT448" s="1635"/>
      <c r="AU448" s="1633"/>
      <c r="AV448" s="1633"/>
      <c r="AW448" s="1636"/>
      <c r="AX448" s="19"/>
      <c r="AY448" s="19"/>
      <c r="AZ448" s="1068">
        <v>420</v>
      </c>
      <c r="BA448" s="1069"/>
      <c r="BB448" s="1282" t="str">
        <f t="shared" si="104"/>
        <v/>
      </c>
      <c r="BC448" s="1283" t="str" cm="1">
        <f t="array" ref="BC448">IF(BJ448="","",IFERROR(_xlfn.TEXTJOIN(" • ",TRUE,_xlfn.UNIQUE(_xlfn._xlws.FILTER("⚠ "&amp;BQ29:BQ489,(BO29:BO489&lt;&gt;"")*ISNUMBER(SEARCH(" "&amp;BO29:BO489&amp;" "," "&amp;BJ448&amp;" "))))),""))</f>
        <v/>
      </c>
      <c r="BD448" s="1070" t="str">
        <f t="shared" si="111"/>
        <v/>
      </c>
      <c r="BE448" s="1070" t="str">
        <f t="shared" si="112"/>
        <v/>
      </c>
      <c r="BF448" s="1070" t="str">
        <f t="shared" si="113"/>
        <v/>
      </c>
      <c r="BG448" s="1070" t="str">
        <f t="shared" si="105"/>
        <v/>
      </c>
      <c r="BH448" s="1070" t="str">
        <f t="shared" si="106"/>
        <v/>
      </c>
      <c r="BI448" s="1070" t="str">
        <f t="shared" si="114"/>
        <v/>
      </c>
      <c r="BJ448" s="1070" t="str">
        <f t="shared" si="107"/>
        <v/>
      </c>
      <c r="BK448" s="1070" t="str">
        <f t="shared" si="115"/>
        <v/>
      </c>
      <c r="BL448" s="1070" t="str">
        <f t="shared" si="108"/>
        <v/>
      </c>
      <c r="BM448" s="1070" t="str">
        <f t="shared" si="109"/>
        <v/>
      </c>
      <c r="BN448" s="1071"/>
      <c r="BO448" s="1072" t="str">
        <f t="shared" si="110"/>
        <v/>
      </c>
      <c r="BP448" s="1073" t="s">
        <v>744</v>
      </c>
      <c r="BQ448" s="1074"/>
      <c r="CE448" s="9">
        <v>1</v>
      </c>
    </row>
    <row r="449" spans="10:83" ht="21" customHeight="1">
      <c r="J449" s="1838"/>
      <c r="K449" s="1151"/>
      <c r="L449" s="1143" t="str" cm="1">
        <f t="array" ref="L449">IF(ROW()=ROW(L439),K442,INDEX(M439:M452,ROW()-ROW(L439)))</f>
        <v/>
      </c>
      <c r="M449" s="1144" t="str">
        <f>IF(OR(L449="",K441="",K441&lt;=0,N449=""),"",TRIM(MID(L449,LEN(N449)+1+IF(MID(L449,LEN(N449)+1,1)=" ",1,0),99999)))</f>
        <v/>
      </c>
      <c r="N449" s="1143" t="str">
        <f>IF(OR(O449="",O449=0,O449="0"),"",IF(LEN(O449)&lt;=K441,O449,IF(LEN(SUBSTITUTE(P449," ",""))=K441+1,LEFT(O449,K441),LEFT(O449,FIND("§",SUBSTITUTE(P449," ","§",LEN(P449)-LEN(SUBSTITUTE(P449," ",""))))-1))))</f>
        <v/>
      </c>
      <c r="O449" s="1143" t="str">
        <f t="shared" si="116"/>
        <v/>
      </c>
      <c r="P449" s="1143" t="str">
        <f>IF(OR(O449="",O449=0,O449="0"),"",LEFT(O449,K441+1))</f>
        <v/>
      </c>
      <c r="Q449" s="1143"/>
      <c r="R449" s="1186"/>
      <c r="S449" s="1147" t="str">
        <f>IF(LEN(TRIM(T449))&gt;0,MAX(S46:S448)+1,"")</f>
        <v/>
      </c>
      <c r="T449" s="1148"/>
      <c r="U449" s="1186"/>
      <c r="V449" s="1186"/>
      <c r="X449" s="742"/>
      <c r="Y449" s="742"/>
      <c r="Z449" s="742"/>
      <c r="AA449" s="742"/>
      <c r="AB449" s="742"/>
      <c r="AC449" s="742"/>
      <c r="AD449" s="742"/>
      <c r="AE449" s="742"/>
      <c r="AF449" s="742"/>
      <c r="AG449" s="787"/>
      <c r="AH449" s="787"/>
      <c r="AI449" s="70"/>
      <c r="AJ449" s="96"/>
      <c r="AK449" s="61"/>
      <c r="AL449" s="61"/>
      <c r="AM449" s="61"/>
      <c r="AN449" s="61"/>
      <c r="AO449" s="61"/>
      <c r="AP449" s="899"/>
      <c r="AQ449" s="888"/>
      <c r="AR449" s="888"/>
      <c r="AS449" s="888"/>
      <c r="AT449" s="888"/>
      <c r="AU449" s="888"/>
      <c r="AV449" s="888"/>
      <c r="AW449" s="889"/>
      <c r="AX449" s="19"/>
      <c r="AY449" s="19"/>
      <c r="AZ449" s="1068">
        <v>421</v>
      </c>
      <c r="BA449" s="1069"/>
      <c r="BB449" s="1282" t="str">
        <f t="shared" si="104"/>
        <v/>
      </c>
      <c r="BC449" s="1283" t="str" cm="1">
        <f t="array" ref="BC449">IF(BJ449="","",IFERROR(_xlfn.TEXTJOIN(" • ",TRUE,_xlfn.UNIQUE(_xlfn._xlws.FILTER("⚠ "&amp;BQ29:BQ489,(BO29:BO489&lt;&gt;"")*ISNUMBER(SEARCH(" "&amp;BO29:BO489&amp;" "," "&amp;BJ449&amp;" "))))),""))</f>
        <v/>
      </c>
      <c r="BD449" s="1070" t="str">
        <f t="shared" si="111"/>
        <v/>
      </c>
      <c r="BE449" s="1070" t="str">
        <f t="shared" si="112"/>
        <v/>
      </c>
      <c r="BF449" s="1070" t="str">
        <f t="shared" si="113"/>
        <v/>
      </c>
      <c r="BG449" s="1070" t="str">
        <f t="shared" si="105"/>
        <v/>
      </c>
      <c r="BH449" s="1070" t="str">
        <f t="shared" si="106"/>
        <v/>
      </c>
      <c r="BI449" s="1070" t="str">
        <f t="shared" si="114"/>
        <v/>
      </c>
      <c r="BJ449" s="1070" t="str">
        <f t="shared" si="107"/>
        <v/>
      </c>
      <c r="BK449" s="1070" t="str">
        <f t="shared" si="115"/>
        <v/>
      </c>
      <c r="BL449" s="1070" t="str">
        <f t="shared" si="108"/>
        <v/>
      </c>
      <c r="BM449" s="1070" t="str">
        <f t="shared" si="109"/>
        <v/>
      </c>
      <c r="BN449" s="1071"/>
      <c r="BO449" s="1072" t="str">
        <f t="shared" si="110"/>
        <v/>
      </c>
      <c r="BP449" s="1073" t="s">
        <v>744</v>
      </c>
      <c r="BQ449" s="1074"/>
      <c r="CE449" s="9">
        <v>1</v>
      </c>
    </row>
    <row r="450" spans="10:83" ht="21" customHeight="1">
      <c r="J450" s="1838"/>
      <c r="K450" s="1151"/>
      <c r="L450" s="1143" t="str" cm="1">
        <f t="array" ref="L450">IF(ROW()=ROW(L439),K442,INDEX(M439:M452,ROW()-ROW(L439)))</f>
        <v/>
      </c>
      <c r="M450" s="1144" t="str">
        <f>IF(OR(L450="",K441="",K441&lt;=0,N450=""),"",TRIM(MID(L450,LEN(N450)+1+IF(MID(L450,LEN(N450)+1,1)=" ",1,0),99999)))</f>
        <v/>
      </c>
      <c r="N450" s="1143" t="str">
        <f>IF(OR(O450="",O450=0,O450="0"),"",IF(LEN(O450)&lt;=K441,O450,IF(LEN(SUBSTITUTE(P450," ",""))=K441+1,LEFT(O450,K441),LEFT(O450,FIND("§",SUBSTITUTE(P450," ","§",LEN(P450)-LEN(SUBSTITUTE(P450," ",""))))-1))))</f>
        <v/>
      </c>
      <c r="O450" s="1143" t="str">
        <f t="shared" si="116"/>
        <v/>
      </c>
      <c r="P450" s="1143" t="str">
        <f>IF(OR(O450="",O450=0,O450="0"),"",LEFT(O450,K441+1))</f>
        <v/>
      </c>
      <c r="Q450" s="1143"/>
      <c r="R450" s="1186"/>
      <c r="S450" s="1147" t="str">
        <f>IF(LEN(TRIM(T450))&gt;0,MAX(S46:S449)+1,"")</f>
        <v/>
      </c>
      <c r="T450" s="1148"/>
      <c r="U450" s="1186"/>
      <c r="V450" s="1186"/>
      <c r="X450" s="357"/>
      <c r="Y450" s="357"/>
      <c r="Z450" s="357"/>
      <c r="AA450" s="357"/>
      <c r="AB450" s="357"/>
      <c r="AC450" s="357"/>
      <c r="AD450" s="357"/>
      <c r="AE450" s="357"/>
      <c r="AF450" s="357"/>
      <c r="AG450" s="787"/>
      <c r="AH450" s="787"/>
      <c r="AI450" s="70"/>
      <c r="AJ450" s="61"/>
      <c r="AK450" s="61"/>
      <c r="AL450" s="61"/>
      <c r="AM450" s="61"/>
      <c r="AN450" s="61"/>
      <c r="AO450" s="61"/>
      <c r="AP450" s="61"/>
      <c r="AQ450" s="61"/>
      <c r="AR450" s="61"/>
      <c r="AS450" s="61"/>
      <c r="AT450" s="61"/>
      <c r="AU450" s="133"/>
      <c r="AV450" s="133"/>
      <c r="AW450" s="229"/>
      <c r="AX450" s="19"/>
      <c r="AY450" s="19"/>
      <c r="AZ450" s="1068">
        <v>422</v>
      </c>
      <c r="BA450" s="1069"/>
      <c r="BB450" s="1282" t="str">
        <f t="shared" si="104"/>
        <v/>
      </c>
      <c r="BC450" s="1283" t="str" cm="1">
        <f t="array" ref="BC450">IF(BJ450="","",IFERROR(_xlfn.TEXTJOIN(" • ",TRUE,_xlfn.UNIQUE(_xlfn._xlws.FILTER("⚠ "&amp;BQ29:BQ489,(BO29:BO489&lt;&gt;"")*ISNUMBER(SEARCH(" "&amp;BO29:BO489&amp;" "," "&amp;BJ450&amp;" "))))),""))</f>
        <v/>
      </c>
      <c r="BD450" s="1070" t="str">
        <f t="shared" si="111"/>
        <v/>
      </c>
      <c r="BE450" s="1070" t="str">
        <f t="shared" si="112"/>
        <v/>
      </c>
      <c r="BF450" s="1070" t="str">
        <f t="shared" si="113"/>
        <v/>
      </c>
      <c r="BG450" s="1070" t="str">
        <f t="shared" si="105"/>
        <v/>
      </c>
      <c r="BH450" s="1070" t="str">
        <f t="shared" si="106"/>
        <v/>
      </c>
      <c r="BI450" s="1070" t="str">
        <f t="shared" si="114"/>
        <v/>
      </c>
      <c r="BJ450" s="1070" t="str">
        <f t="shared" si="107"/>
        <v/>
      </c>
      <c r="BK450" s="1070" t="str">
        <f t="shared" si="115"/>
        <v/>
      </c>
      <c r="BL450" s="1070" t="str">
        <f t="shared" si="108"/>
        <v/>
      </c>
      <c r="BM450" s="1070" t="str">
        <f t="shared" si="109"/>
        <v/>
      </c>
      <c r="BN450" s="1071"/>
      <c r="BO450" s="1072" t="str">
        <f t="shared" si="110"/>
        <v/>
      </c>
      <c r="BP450" s="1073" t="s">
        <v>744</v>
      </c>
      <c r="BQ450" s="1074"/>
      <c r="CE450" s="9">
        <v>1</v>
      </c>
    </row>
    <row r="451" spans="10:83" ht="21" customHeight="1">
      <c r="J451" s="1838"/>
      <c r="K451" s="1151"/>
      <c r="L451" s="1143" t="str" cm="1">
        <f t="array" ref="L451">IF(ROW()=ROW(L439),K442,INDEX(M439:M452,ROW()-ROW(L439)))</f>
        <v/>
      </c>
      <c r="M451" s="1144" t="str">
        <f>IF(OR(L451="",K441="",K441&lt;=0,N451=""),"",TRIM(MID(L451,LEN(N451)+1+IF(MID(L451,LEN(N451)+1,1)=" ",1,0),99999)))</f>
        <v/>
      </c>
      <c r="N451" s="1143" t="str">
        <f>IF(OR(O451="",O451=0,O451="0"),"",IF(LEN(O451)&lt;=K441,O451,IF(LEN(SUBSTITUTE(P451," ",""))=K441+1,LEFT(O451,K441),LEFT(O451,FIND("§",SUBSTITUTE(P451," ","§",LEN(P451)-LEN(SUBSTITUTE(P451," ",""))))-1))))</f>
        <v/>
      </c>
      <c r="O451" s="1143" t="str">
        <f t="shared" si="116"/>
        <v/>
      </c>
      <c r="P451" s="1143" t="str">
        <f>IF(OR(O451="",O451=0,O451="0"),"",LEFT(O451,K441+1))</f>
        <v/>
      </c>
      <c r="Q451" s="1143"/>
      <c r="R451" s="1186"/>
      <c r="S451" s="1147" t="str">
        <f>IF(LEN(TRIM(T451))&gt;0,MAX(S46:S450)+1,"")</f>
        <v/>
      </c>
      <c r="T451" s="1148"/>
      <c r="U451" s="1186"/>
      <c r="V451" s="1186"/>
      <c r="X451" s="357"/>
      <c r="Y451" s="357"/>
      <c r="Z451" s="357"/>
      <c r="AA451" s="357"/>
      <c r="AB451" s="357"/>
      <c r="AC451" s="357"/>
      <c r="AD451" s="357"/>
      <c r="AE451" s="357"/>
      <c r="AF451" s="357"/>
      <c r="AG451" s="787"/>
      <c r="AH451" s="787"/>
      <c r="AI451" s="90" t="s">
        <v>118</v>
      </c>
      <c r="AJ451" s="91"/>
      <c r="AK451" s="91"/>
      <c r="AL451" s="91"/>
      <c r="AM451" s="91"/>
      <c r="AN451" s="91"/>
      <c r="AO451" s="91"/>
      <c r="AP451" s="91"/>
      <c r="AQ451" s="91"/>
      <c r="AR451" s="91"/>
      <c r="AS451" s="91"/>
      <c r="AT451" s="91"/>
      <c r="AU451" s="91"/>
      <c r="AV451" s="91"/>
      <c r="AW451" s="92" t="s">
        <v>118</v>
      </c>
      <c r="AX451" s="19"/>
      <c r="AY451" s="19"/>
      <c r="AZ451" s="1068">
        <v>423</v>
      </c>
      <c r="BA451" s="1069"/>
      <c r="BB451" s="1282" t="str">
        <f t="shared" si="104"/>
        <v/>
      </c>
      <c r="BC451" s="1283" t="str" cm="1">
        <f t="array" ref="BC451">IF(BJ451="","",IFERROR(_xlfn.TEXTJOIN(" • ",TRUE,_xlfn.UNIQUE(_xlfn._xlws.FILTER("⚠ "&amp;BQ29:BQ489,(BO29:BO489&lt;&gt;"")*ISNUMBER(SEARCH(" "&amp;BO29:BO489&amp;" "," "&amp;BJ451&amp;" "))))),""))</f>
        <v/>
      </c>
      <c r="BD451" s="1070" t="str">
        <f t="shared" si="111"/>
        <v/>
      </c>
      <c r="BE451" s="1070" t="str">
        <f t="shared" si="112"/>
        <v/>
      </c>
      <c r="BF451" s="1070" t="str">
        <f t="shared" si="113"/>
        <v/>
      </c>
      <c r="BG451" s="1070" t="str">
        <f t="shared" si="105"/>
        <v/>
      </c>
      <c r="BH451" s="1070" t="str">
        <f t="shared" si="106"/>
        <v/>
      </c>
      <c r="BI451" s="1070" t="str">
        <f t="shared" si="114"/>
        <v/>
      </c>
      <c r="BJ451" s="1070" t="str">
        <f t="shared" si="107"/>
        <v/>
      </c>
      <c r="BK451" s="1070" t="str">
        <f t="shared" si="115"/>
        <v/>
      </c>
      <c r="BL451" s="1070" t="str">
        <f t="shared" si="108"/>
        <v/>
      </c>
      <c r="BM451" s="1070" t="str">
        <f t="shared" si="109"/>
        <v/>
      </c>
      <c r="BN451" s="1071"/>
      <c r="BO451" s="1072" t="str">
        <f t="shared" si="110"/>
        <v/>
      </c>
      <c r="BP451" s="1073" t="s">
        <v>744</v>
      </c>
      <c r="BQ451" s="1074"/>
      <c r="CE451" s="9">
        <v>1</v>
      </c>
    </row>
    <row r="452" spans="10:83" ht="21" customHeight="1">
      <c r="J452" s="1838"/>
      <c r="K452" s="1151"/>
      <c r="L452" s="1143" t="str" cm="1">
        <f t="array" ref="L452">IF(ROW()=ROW(L439),K442,INDEX(M439:M452,ROW()-ROW(L439)))</f>
        <v/>
      </c>
      <c r="M452" s="1144" t="str">
        <f>IF(OR(L452="",K441="",K441&lt;=0,N452=""),"",TRIM(MID(L452,LEN(N452)+1+IF(MID(L452,LEN(N452)+1,1)=" ",1,0),99999)))</f>
        <v/>
      </c>
      <c r="N452" s="1143" t="str">
        <f>IF(OR(O452="",O452=0,O452="0"),"",IF(LEN(O452)&lt;=K441,O452,IF(LEN(SUBSTITUTE(P452," ",""))=K441+1,LEFT(O452,K441),LEFT(O452,FIND("§",SUBSTITUTE(P452," ","§",LEN(P452)-LEN(SUBSTITUTE(P452," ",""))))-1))))</f>
        <v/>
      </c>
      <c r="O452" s="1143" t="str">
        <f t="shared" si="116"/>
        <v/>
      </c>
      <c r="P452" s="1143" t="str">
        <f>IF(OR(O452="",O452=0,O452="0"),"",LEFT(O452,K441+1))</f>
        <v/>
      </c>
      <c r="Q452" s="1143"/>
      <c r="R452" s="1186"/>
      <c r="S452" s="1147" t="str">
        <f>IF(LEN(TRIM(T452))&gt;0,MAX(S46:S451)+1,"")</f>
        <v/>
      </c>
      <c r="T452" s="1148"/>
      <c r="U452" s="1186"/>
      <c r="V452" s="1186"/>
      <c r="X452" s="1253"/>
      <c r="Y452" s="1238"/>
      <c r="Z452" s="1239"/>
      <c r="AA452" s="1238"/>
      <c r="AB452" s="1239"/>
      <c r="AC452" s="1240"/>
      <c r="AD452" s="1241"/>
      <c r="AE452" s="1242"/>
      <c r="AF452" s="1241"/>
      <c r="AG452" s="1243"/>
      <c r="AH452" s="1244"/>
      <c r="AI452"/>
      <c r="AJ452" s="1254"/>
      <c r="AK452" s="1245"/>
      <c r="AL452" s="1246"/>
      <c r="AM452" s="1246"/>
      <c r="AN452" s="1247"/>
      <c r="AO452" s="1248"/>
      <c r="AP452" s="1248"/>
      <c r="AQ452" s="1249"/>
      <c r="AR452" s="1255"/>
      <c r="AS452" s="1250"/>
      <c r="AT452" s="1256"/>
      <c r="AU452" s="1257"/>
      <c r="AV452" s="1251"/>
      <c r="AW452" s="1252"/>
      <c r="AX452" s="19"/>
      <c r="AY452" s="19"/>
      <c r="AZ452" s="1068">
        <v>424</v>
      </c>
      <c r="BA452" s="1069"/>
      <c r="BB452" s="1282" t="str">
        <f t="shared" si="104"/>
        <v/>
      </c>
      <c r="BC452" s="1283" t="str" cm="1">
        <f t="array" ref="BC452">IF(BJ452="","",IFERROR(_xlfn.TEXTJOIN(" • ",TRUE,_xlfn.UNIQUE(_xlfn._xlws.FILTER("⚠ "&amp;BQ29:BQ489,(BO29:BO489&lt;&gt;"")*ISNUMBER(SEARCH(" "&amp;BO29:BO489&amp;" "," "&amp;BJ452&amp;" "))))),""))</f>
        <v/>
      </c>
      <c r="BD452" s="1070" t="str">
        <f t="shared" si="111"/>
        <v/>
      </c>
      <c r="BE452" s="1070" t="str">
        <f t="shared" si="112"/>
        <v/>
      </c>
      <c r="BF452" s="1070" t="str">
        <f t="shared" si="113"/>
        <v/>
      </c>
      <c r="BG452" s="1070" t="str">
        <f t="shared" si="105"/>
        <v/>
      </c>
      <c r="BH452" s="1070" t="str">
        <f t="shared" si="106"/>
        <v/>
      </c>
      <c r="BI452" s="1070" t="str">
        <f t="shared" si="114"/>
        <v/>
      </c>
      <c r="BJ452" s="1070" t="str">
        <f t="shared" si="107"/>
        <v/>
      </c>
      <c r="BK452" s="1070" t="str">
        <f t="shared" si="115"/>
        <v/>
      </c>
      <c r="BL452" s="1070" t="str">
        <f t="shared" si="108"/>
        <v/>
      </c>
      <c r="BM452" s="1070" t="str">
        <f t="shared" si="109"/>
        <v/>
      </c>
      <c r="BN452" s="1071"/>
      <c r="BO452" s="1072" t="str">
        <f t="shared" si="110"/>
        <v/>
      </c>
      <c r="BP452" s="1073" t="s">
        <v>744</v>
      </c>
      <c r="BQ452" s="1074"/>
      <c r="CE452" s="9">
        <v>1</v>
      </c>
    </row>
    <row r="453" spans="10:83" ht="21" customHeight="1">
      <c r="J453" s="1838"/>
      <c r="K453" s="1142" t="str">
        <f>IF(TRIM(SUBSTITUTE(R76,CHAR(160),""))="","",R76)</f>
        <v/>
      </c>
      <c r="L453" s="1143" t="str" cm="1">
        <f t="array" ref="L453">IF(ROW()=ROW(L453),K456,INDEX(M453:M466,ROW()-ROW(L453)))</f>
        <v/>
      </c>
      <c r="M453" s="1144" t="str">
        <f>IF(OR(L453="",K455="",K455&lt;=0,N453=""),"",TRIM(MID(L453,LEN(N453)+1+IF(MID(L453,LEN(N453)+1,1)=" ",1,0),99999)))</f>
        <v/>
      </c>
      <c r="N453" s="1143" t="str">
        <f>IF(OR(O453="",O453=0,O453="0"),"",IF(LEN(O453)&lt;=K455,O453,IF(LEN(SUBSTITUTE(P453," ",""))=K455+1,LEFT(O453,K455),LEFT(O453,FIND("§",SUBSTITUTE(P453," ","§",LEN(P453)-LEN(SUBSTITUTE(P453," ",""))))-1))))</f>
        <v/>
      </c>
      <c r="O453" s="1143" t="str">
        <f t="shared" si="116"/>
        <v/>
      </c>
      <c r="P453" s="1143" t="str">
        <f>IF(OR(O453="",O453=0,O453="0"),"",LEFT(O453,K455+1))</f>
        <v/>
      </c>
      <c r="Q453" s="1143"/>
      <c r="R453" s="1186"/>
      <c r="S453" s="1147" t="str">
        <f>IF(LEN(TRIM(T453))&gt;0,MAX(S46:S452)+1,"")</f>
        <v/>
      </c>
      <c r="T453" s="1148"/>
      <c r="U453" s="1186"/>
      <c r="V453" s="1186"/>
      <c r="X453" s="1253"/>
      <c r="Y453" s="1238"/>
      <c r="Z453" s="1239"/>
      <c r="AA453" s="1238"/>
      <c r="AB453" s="1239"/>
      <c r="AC453" s="1240"/>
      <c r="AD453" s="1241"/>
      <c r="AE453" s="1242"/>
      <c r="AF453" s="1241"/>
      <c r="AG453" s="1243"/>
      <c r="AH453" s="1244"/>
      <c r="AI453"/>
      <c r="AJ453" s="1254"/>
      <c r="AK453" s="1245"/>
      <c r="AL453" s="1246"/>
      <c r="AM453" s="1246"/>
      <c r="AN453" s="1247"/>
      <c r="AO453" s="1248"/>
      <c r="AP453" s="1248"/>
      <c r="AQ453" s="1249"/>
      <c r="AR453" s="1255"/>
      <c r="AS453" s="1250"/>
      <c r="AT453" s="1256"/>
      <c r="AU453" s="1257"/>
      <c r="AV453" s="1251"/>
      <c r="AW453" s="1252"/>
      <c r="AX453" s="19"/>
      <c r="AY453" s="19"/>
      <c r="AZ453" s="1068">
        <v>425</v>
      </c>
      <c r="BA453" s="1069"/>
      <c r="BB453" s="1282" t="str">
        <f t="shared" si="104"/>
        <v/>
      </c>
      <c r="BC453" s="1283" t="str" cm="1">
        <f t="array" ref="BC453">IF(BJ453="","",IFERROR(_xlfn.TEXTJOIN(" • ",TRUE,_xlfn.UNIQUE(_xlfn._xlws.FILTER("⚠ "&amp;BQ29:BQ489,(BO29:BO489&lt;&gt;"")*ISNUMBER(SEARCH(" "&amp;BO29:BO489&amp;" "," "&amp;BJ453&amp;" "))))),""))</f>
        <v/>
      </c>
      <c r="BD453" s="1070" t="str">
        <f t="shared" si="111"/>
        <v/>
      </c>
      <c r="BE453" s="1070" t="str">
        <f t="shared" si="112"/>
        <v/>
      </c>
      <c r="BF453" s="1070" t="str">
        <f t="shared" si="113"/>
        <v/>
      </c>
      <c r="BG453" s="1070" t="str">
        <f t="shared" si="105"/>
        <v/>
      </c>
      <c r="BH453" s="1070" t="str">
        <f t="shared" si="106"/>
        <v/>
      </c>
      <c r="BI453" s="1070" t="str">
        <f t="shared" si="114"/>
        <v/>
      </c>
      <c r="BJ453" s="1070" t="str">
        <f t="shared" si="107"/>
        <v/>
      </c>
      <c r="BK453" s="1070" t="str">
        <f t="shared" si="115"/>
        <v/>
      </c>
      <c r="BL453" s="1070" t="str">
        <f t="shared" si="108"/>
        <v/>
      </c>
      <c r="BM453" s="1070" t="str">
        <f t="shared" si="109"/>
        <v/>
      </c>
      <c r="BN453" s="1071"/>
      <c r="BO453" s="1072" t="str">
        <f t="shared" si="110"/>
        <v/>
      </c>
      <c r="BP453" s="1073" t="s">
        <v>744</v>
      </c>
      <c r="BQ453" s="1074"/>
      <c r="CE453" s="9">
        <v>1</v>
      </c>
    </row>
    <row r="454" spans="10:83" ht="21" customHeight="1">
      <c r="J454" s="1838"/>
      <c r="K454" s="1151" t="str">
        <f>TRIM(SUBSTITUTE(SUBSTITUTE(SUBSTITUTE(SUBSTITUTE(SUBSTITUTE(SUBSTITUTE(SUBSTITUTE(SUBSTITUTE(SUBSTITUTE(CLEAN(IF(OR(LEFT(K453,1)="-",LEFT(K453,1)="="),MID(K453,2,99999),K453)),"—","-"),"–","-"),CHAR(160)," "),CHAR(9)," "),CHAR(13)," "),CHAR(10)," ")," "," ")," "," ")," "," "))</f>
        <v/>
      </c>
      <c r="L454" s="1143" t="str" cm="1">
        <f t="array" ref="L454">IF(ROW()=ROW(L453),K456,INDEX(M453:M466,ROW()-ROW(L453)))</f>
        <v/>
      </c>
      <c r="M454" s="1144" t="str">
        <f>IF(OR(L454="",K455="",K455&lt;=0,N454=""),"",TRIM(MID(L454,LEN(N454)+1+IF(MID(L454,LEN(N454)+1,1)=" ",1,0),99999)))</f>
        <v/>
      </c>
      <c r="N454" s="1143" t="str">
        <f>IF(OR(O454="",O454=0,O454="0"),"",IF(LEN(O454)&lt;=K455,O454,IF(LEN(SUBSTITUTE(P454," ",""))=K455+1,LEFT(O454,K455),LEFT(O454,FIND("§",SUBSTITUTE(P454," ","§",LEN(P454)-LEN(SUBSTITUTE(P454," ",""))))-1))))</f>
        <v/>
      </c>
      <c r="O454" s="1143" t="str">
        <f t="shared" si="116"/>
        <v/>
      </c>
      <c r="P454" s="1143" t="str">
        <f>IF(OR(O454="",O454=0,O454="0"),"",LEFT(O454,K455+1))</f>
        <v/>
      </c>
      <c r="Q454" s="1143"/>
      <c r="R454" s="1186"/>
      <c r="S454" s="1147" t="str">
        <f>IF(LEN(TRIM(T454))&gt;0,MAX(S46:S453)+1,"")</f>
        <v/>
      </c>
      <c r="T454" s="1148"/>
      <c r="U454" s="1186"/>
      <c r="V454" s="1186"/>
      <c r="X454" s="1253"/>
      <c r="Y454" s="1238"/>
      <c r="Z454" s="1239"/>
      <c r="AA454" s="1238"/>
      <c r="AB454" s="1239"/>
      <c r="AC454" s="1240"/>
      <c r="AD454" s="1241"/>
      <c r="AE454" s="1242"/>
      <c r="AF454" s="1241"/>
      <c r="AG454" s="1243"/>
      <c r="AH454" s="1244"/>
      <c r="AI454"/>
      <c r="AJ454" s="1254"/>
      <c r="AK454" s="1245"/>
      <c r="AL454" s="1246"/>
      <c r="AM454" s="1246"/>
      <c r="AN454" s="1247"/>
      <c r="AO454" s="1248"/>
      <c r="AP454" s="1248"/>
      <c r="AQ454" s="1249"/>
      <c r="AR454" s="1255"/>
      <c r="AS454" s="1250"/>
      <c r="AT454" s="1256"/>
      <c r="AU454" s="1257"/>
      <c r="AV454" s="1251"/>
      <c r="AW454" s="1252"/>
      <c r="AX454" s="19"/>
      <c r="AY454" s="19"/>
      <c r="AZ454" s="1068">
        <v>426</v>
      </c>
      <c r="BA454" s="1069"/>
      <c r="BB454" s="1282" t="str">
        <f t="shared" si="104"/>
        <v/>
      </c>
      <c r="BC454" s="1283" t="str" cm="1">
        <f t="array" ref="BC454">IF(BJ454="","",IFERROR(_xlfn.TEXTJOIN(" • ",TRUE,_xlfn.UNIQUE(_xlfn._xlws.FILTER("⚠ "&amp;BQ29:BQ489,(BO29:BO489&lt;&gt;"")*ISNUMBER(SEARCH(" "&amp;BO29:BO489&amp;" "," "&amp;BJ454&amp;" "))))),""))</f>
        <v/>
      </c>
      <c r="BD454" s="1070" t="str">
        <f t="shared" si="111"/>
        <v/>
      </c>
      <c r="BE454" s="1070" t="str">
        <f t="shared" si="112"/>
        <v/>
      </c>
      <c r="BF454" s="1070" t="str">
        <f t="shared" si="113"/>
        <v/>
      </c>
      <c r="BG454" s="1070" t="str">
        <f t="shared" si="105"/>
        <v/>
      </c>
      <c r="BH454" s="1070" t="str">
        <f t="shared" si="106"/>
        <v/>
      </c>
      <c r="BI454" s="1070" t="str">
        <f t="shared" si="114"/>
        <v/>
      </c>
      <c r="BJ454" s="1070" t="str">
        <f t="shared" si="107"/>
        <v/>
      </c>
      <c r="BK454" s="1070" t="str">
        <f t="shared" si="115"/>
        <v/>
      </c>
      <c r="BL454" s="1070" t="str">
        <f t="shared" si="108"/>
        <v/>
      </c>
      <c r="BM454" s="1070" t="str">
        <f t="shared" si="109"/>
        <v/>
      </c>
      <c r="BN454" s="1071"/>
      <c r="BO454" s="1072" t="str">
        <f t="shared" si="110"/>
        <v/>
      </c>
      <c r="BP454" s="1073" t="s">
        <v>744</v>
      </c>
      <c r="BQ454" s="1074"/>
      <c r="CE454" s="9">
        <v>1</v>
      </c>
    </row>
    <row r="455" spans="10:83" ht="21" customHeight="1">
      <c r="J455" s="1838"/>
      <c r="K455" s="1152">
        <f>K44</f>
        <v>120</v>
      </c>
      <c r="L455" s="1143" t="str" cm="1">
        <f t="array" ref="L455">IF(ROW()=ROW(L453),K456,INDEX(M453:M466,ROW()-ROW(L453)))</f>
        <v/>
      </c>
      <c r="M455" s="1144" t="str">
        <f>IF(OR(L455="",K455="",K455&lt;=0,N455=""),"",TRIM(MID(L455,LEN(N455)+1+IF(MID(L455,LEN(N455)+1,1)=" ",1,0),99999)))</f>
        <v/>
      </c>
      <c r="N455" s="1143" t="str">
        <f>IF(OR(O455="",O455=0,O455="0"),"",IF(LEN(O455)&lt;=K455,O455,IF(LEN(SUBSTITUTE(P455," ",""))=K455+1,LEFT(O455,K455),LEFT(O455,FIND("§",SUBSTITUTE(P455," ","§",LEN(P455)-LEN(SUBSTITUTE(P455," ",""))))-1))))</f>
        <v/>
      </c>
      <c r="O455" s="1143" t="str">
        <f t="shared" si="116"/>
        <v/>
      </c>
      <c r="P455" s="1143" t="str">
        <f>IF(OR(O455="",O455=0,O455="0"),"",LEFT(O455,K455+1))</f>
        <v/>
      </c>
      <c r="Q455" s="1143"/>
      <c r="R455" s="1186"/>
      <c r="S455" s="1147" t="str">
        <f>IF(LEN(TRIM(T455))&gt;0,MAX(S46:S454)+1,"")</f>
        <v/>
      </c>
      <c r="T455" s="1148"/>
      <c r="U455" s="1186"/>
      <c r="V455" s="1186"/>
      <c r="X455" s="1253"/>
      <c r="Y455" s="1238"/>
      <c r="Z455" s="1239"/>
      <c r="AA455" s="1238"/>
      <c r="AB455" s="1239"/>
      <c r="AC455" s="1240"/>
      <c r="AD455" s="1241"/>
      <c r="AE455" s="1242"/>
      <c r="AF455" s="1241"/>
      <c r="AG455" s="1243"/>
      <c r="AH455" s="1244"/>
      <c r="AI455"/>
      <c r="AJ455" s="1254"/>
      <c r="AK455" s="1245"/>
      <c r="AL455" s="1246"/>
      <c r="AM455" s="1246"/>
      <c r="AN455" s="1247"/>
      <c r="AO455" s="1248"/>
      <c r="AP455" s="1248"/>
      <c r="AQ455" s="1249"/>
      <c r="AR455" s="1255"/>
      <c r="AS455" s="1250"/>
      <c r="AT455" s="1256"/>
      <c r="AU455" s="1257"/>
      <c r="AV455" s="1251"/>
      <c r="AW455" s="1252"/>
      <c r="AX455" s="19"/>
      <c r="AY455" s="19"/>
      <c r="AZ455" s="1068">
        <v>427</v>
      </c>
      <c r="BA455" s="1069"/>
      <c r="BB455" s="1282" t="str">
        <f t="shared" si="104"/>
        <v/>
      </c>
      <c r="BC455" s="1283" t="str" cm="1">
        <f t="array" ref="BC455">IF(BJ455="","",IFERROR(_xlfn.TEXTJOIN(" • ",TRUE,_xlfn.UNIQUE(_xlfn._xlws.FILTER("⚠ "&amp;BQ29:BQ489,(BO29:BO489&lt;&gt;"")*ISNUMBER(SEARCH(" "&amp;BO29:BO489&amp;" "," "&amp;BJ455&amp;" "))))),""))</f>
        <v/>
      </c>
      <c r="BD455" s="1070" t="str">
        <f t="shared" si="111"/>
        <v/>
      </c>
      <c r="BE455" s="1070" t="str">
        <f t="shared" si="112"/>
        <v/>
      </c>
      <c r="BF455" s="1070" t="str">
        <f t="shared" si="113"/>
        <v/>
      </c>
      <c r="BG455" s="1070" t="str">
        <f t="shared" si="105"/>
        <v/>
      </c>
      <c r="BH455" s="1070" t="str">
        <f t="shared" si="106"/>
        <v/>
      </c>
      <c r="BI455" s="1070" t="str">
        <f t="shared" si="114"/>
        <v/>
      </c>
      <c r="BJ455" s="1070" t="str">
        <f t="shared" si="107"/>
        <v/>
      </c>
      <c r="BK455" s="1070" t="str">
        <f t="shared" si="115"/>
        <v/>
      </c>
      <c r="BL455" s="1070" t="str">
        <f t="shared" si="108"/>
        <v/>
      </c>
      <c r="BM455" s="1070" t="str">
        <f t="shared" si="109"/>
        <v/>
      </c>
      <c r="BN455" s="1071"/>
      <c r="BO455" s="1072" t="str">
        <f t="shared" si="110"/>
        <v/>
      </c>
      <c r="BP455" s="1073" t="s">
        <v>744</v>
      </c>
      <c r="BQ455" s="1074"/>
      <c r="CE455" s="9">
        <v>1</v>
      </c>
    </row>
    <row r="456" spans="10:83" ht="21" customHeight="1">
      <c r="J456" s="1838"/>
      <c r="K456" s="1151" t="str">
        <f>IF(UPPER(TRIM(K45))="X",K460,K454)</f>
        <v/>
      </c>
      <c r="L456" s="1143" t="str" cm="1">
        <f t="array" ref="L456">IF(ROW()=ROW(L453),K456,INDEX(M453:M466,ROW()-ROW(L453)))</f>
        <v/>
      </c>
      <c r="M456" s="1144" t="str">
        <f>IF(OR(L456="",K455="",K455&lt;=0,N456=""),"",TRIM(MID(L456,LEN(N456)+1+IF(MID(L456,LEN(N456)+1,1)=" ",1,0),99999)))</f>
        <v/>
      </c>
      <c r="N456" s="1143" t="str">
        <f>IF(OR(O456="",O456=0,O456="0"),"",IF(LEN(O456)&lt;=K455,O456,IF(LEN(SUBSTITUTE(P456," ",""))=K455+1,LEFT(O456,K455),LEFT(O456,FIND("§",SUBSTITUTE(P456," ","§",LEN(P456)-LEN(SUBSTITUTE(P456," ",""))))-1))))</f>
        <v/>
      </c>
      <c r="O456" s="1143" t="str">
        <f t="shared" si="116"/>
        <v/>
      </c>
      <c r="P456" s="1143" t="str">
        <f>IF(OR(O456="",O456=0,O456="0"),"",LEFT(O456,K455+1))</f>
        <v/>
      </c>
      <c r="Q456" s="1143"/>
      <c r="R456" s="1186"/>
      <c r="S456" s="1147" t="str">
        <f>IF(LEN(TRIM(T456))&gt;0,MAX(S46:S455)+1,"")</f>
        <v/>
      </c>
      <c r="T456" s="1148"/>
      <c r="U456" s="1186"/>
      <c r="V456" s="1186"/>
      <c r="X456" s="1253"/>
      <c r="Y456" s="1238"/>
      <c r="Z456" s="1239"/>
      <c r="AA456" s="1238"/>
      <c r="AB456" s="1239"/>
      <c r="AC456" s="1240"/>
      <c r="AD456" s="1241"/>
      <c r="AE456" s="1242"/>
      <c r="AF456" s="1241"/>
      <c r="AG456" s="1243"/>
      <c r="AH456" s="1244"/>
      <c r="AI456"/>
      <c r="AJ456" s="1254"/>
      <c r="AK456" s="1245"/>
      <c r="AL456" s="1246"/>
      <c r="AM456" s="1246"/>
      <c r="AN456" s="1247"/>
      <c r="AO456" s="1248"/>
      <c r="AP456" s="1248"/>
      <c r="AQ456" s="1249"/>
      <c r="AR456" s="1255"/>
      <c r="AS456" s="1250"/>
      <c r="AT456" s="1256"/>
      <c r="AU456" s="1257"/>
      <c r="AV456" s="1251"/>
      <c r="AW456" s="1252"/>
      <c r="AX456" s="19"/>
      <c r="AY456" s="19"/>
      <c r="AZ456" s="1068">
        <v>428</v>
      </c>
      <c r="BA456" s="1069"/>
      <c r="BB456" s="1282" t="str">
        <f t="shared" si="104"/>
        <v/>
      </c>
      <c r="BC456" s="1283" t="str" cm="1">
        <f t="array" ref="BC456">IF(BJ456="","",IFERROR(_xlfn.TEXTJOIN(" • ",TRUE,_xlfn.UNIQUE(_xlfn._xlws.FILTER("⚠ "&amp;BQ29:BQ489,(BO29:BO489&lt;&gt;"")*ISNUMBER(SEARCH(" "&amp;BO29:BO489&amp;" "," "&amp;BJ456&amp;" "))))),""))</f>
        <v/>
      </c>
      <c r="BD456" s="1070" t="str">
        <f t="shared" si="111"/>
        <v/>
      </c>
      <c r="BE456" s="1070" t="str">
        <f t="shared" si="112"/>
        <v/>
      </c>
      <c r="BF456" s="1070" t="str">
        <f t="shared" si="113"/>
        <v/>
      </c>
      <c r="BG456" s="1070" t="str">
        <f t="shared" si="105"/>
        <v/>
      </c>
      <c r="BH456" s="1070" t="str">
        <f t="shared" si="106"/>
        <v/>
      </c>
      <c r="BI456" s="1070" t="str">
        <f t="shared" si="114"/>
        <v/>
      </c>
      <c r="BJ456" s="1070" t="str">
        <f t="shared" si="107"/>
        <v/>
      </c>
      <c r="BK456" s="1070" t="str">
        <f t="shared" si="115"/>
        <v/>
      </c>
      <c r="BL456" s="1070" t="str">
        <f t="shared" si="108"/>
        <v/>
      </c>
      <c r="BM456" s="1070" t="str">
        <f t="shared" si="109"/>
        <v/>
      </c>
      <c r="BN456" s="1071"/>
      <c r="BO456" s="1072" t="str">
        <f t="shared" si="110"/>
        <v/>
      </c>
      <c r="BP456" s="1073" t="s">
        <v>744</v>
      </c>
      <c r="BQ456" s="1074"/>
      <c r="CE456" s="9">
        <v>1</v>
      </c>
    </row>
    <row r="457" spans="10:83" ht="21" customHeight="1">
      <c r="J457" s="1838"/>
      <c r="K457" s="1155" t="str">
        <f>TRIM(SUBSTITUTE(SUBSTITUTE(SUBSTITUTE(SUBSTITUTE(SUBSTITUTE(SUBSTITUTE(SUBSTITUTE(SUBSTITUTE(SUBSTITUTE(SUBSTITUTE(K454,","," "),";"," "),":"," "),"!"," "),"?"," "),"…"," "),"»"," "),"«"," "),"/"," "),"."," "))</f>
        <v/>
      </c>
      <c r="L457" s="1143" t="str" cm="1">
        <f t="array" ref="L457">IF(ROW()=ROW(L453),K456,INDEX(M453:M466,ROW()-ROW(L453)))</f>
        <v/>
      </c>
      <c r="M457" s="1144" t="str">
        <f>IF(OR(L457="",K455="",K455&lt;=0,N457=""),"",TRIM(MID(L457,LEN(N457)+1+IF(MID(L457,LEN(N457)+1,1)=" ",1,0),99999)))</f>
        <v/>
      </c>
      <c r="N457" s="1143" t="str">
        <f>IF(OR(O457="",O457=0,O457="0"),"",IF(LEN(O457)&lt;=K455,O457,IF(LEN(SUBSTITUTE(P457," ",""))=K455+1,LEFT(O457,K455),LEFT(O457,FIND("§",SUBSTITUTE(P457," ","§",LEN(P457)-LEN(SUBSTITUTE(P457," ",""))))-1))))</f>
        <v/>
      </c>
      <c r="O457" s="1143" t="str">
        <f t="shared" si="116"/>
        <v/>
      </c>
      <c r="P457" s="1143" t="str">
        <f>IF(OR(O457="",O457=0,O457="0"),"",LEFT(O457,K455+1))</f>
        <v/>
      </c>
      <c r="Q457" s="1143"/>
      <c r="R457" s="1186"/>
      <c r="S457" s="1147" t="str">
        <f>IF(LEN(TRIM(T457))&gt;0,MAX(S46:S456)+1,"")</f>
        <v/>
      </c>
      <c r="T457" s="1148"/>
      <c r="U457" s="1186"/>
      <c r="V457" s="1186"/>
      <c r="X457" s="1253"/>
      <c r="Y457" s="1238"/>
      <c r="Z457" s="1239"/>
      <c r="AA457" s="1238"/>
      <c r="AB457" s="1239"/>
      <c r="AC457" s="1240"/>
      <c r="AD457" s="1241"/>
      <c r="AE457" s="1242"/>
      <c r="AF457" s="1241"/>
      <c r="AG457" s="1243"/>
      <c r="AH457" s="1244"/>
      <c r="AI457"/>
      <c r="AJ457" s="1254"/>
      <c r="AK457" s="1245"/>
      <c r="AL457" s="1246"/>
      <c r="AM457" s="1246"/>
      <c r="AN457" s="1247"/>
      <c r="AO457" s="1248"/>
      <c r="AP457" s="1248"/>
      <c r="AQ457" s="1249"/>
      <c r="AR457" s="1255"/>
      <c r="AS457" s="1250"/>
      <c r="AT457" s="1256"/>
      <c r="AU457" s="1257"/>
      <c r="AV457" s="1251"/>
      <c r="AW457" s="1252"/>
      <c r="AX457" s="19"/>
      <c r="AY457" s="19"/>
      <c r="AZ457" s="1068">
        <v>429</v>
      </c>
      <c r="BA457" s="1069"/>
      <c r="BB457" s="1282" t="str">
        <f t="shared" si="104"/>
        <v/>
      </c>
      <c r="BC457" s="1283" t="str" cm="1">
        <f t="array" ref="BC457">IF(BJ457="","",IFERROR(_xlfn.TEXTJOIN(" • ",TRUE,_xlfn.UNIQUE(_xlfn._xlws.FILTER("⚠ "&amp;BQ29:BQ489,(BO29:BO489&lt;&gt;"")*ISNUMBER(SEARCH(" "&amp;BO29:BO489&amp;" "," "&amp;BJ457&amp;" "))))),""))</f>
        <v/>
      </c>
      <c r="BD457" s="1070" t="str">
        <f t="shared" si="111"/>
        <v/>
      </c>
      <c r="BE457" s="1070" t="str">
        <f t="shared" si="112"/>
        <v/>
      </c>
      <c r="BF457" s="1070" t="str">
        <f t="shared" si="113"/>
        <v/>
      </c>
      <c r="BG457" s="1070" t="str">
        <f t="shared" si="105"/>
        <v/>
      </c>
      <c r="BH457" s="1070" t="str">
        <f t="shared" si="106"/>
        <v/>
      </c>
      <c r="BI457" s="1070" t="str">
        <f t="shared" si="114"/>
        <v/>
      </c>
      <c r="BJ457" s="1070" t="str">
        <f t="shared" si="107"/>
        <v/>
      </c>
      <c r="BK457" s="1070" t="str">
        <f t="shared" si="115"/>
        <v/>
      </c>
      <c r="BL457" s="1070" t="str">
        <f t="shared" si="108"/>
        <v/>
      </c>
      <c r="BM457" s="1070" t="str">
        <f t="shared" si="109"/>
        <v/>
      </c>
      <c r="BN457" s="1071"/>
      <c r="BO457" s="1072" t="str">
        <f t="shared" si="110"/>
        <v/>
      </c>
      <c r="BP457" s="1073" t="s">
        <v>744</v>
      </c>
      <c r="BQ457" s="1074"/>
      <c r="CE457" s="9">
        <v>1</v>
      </c>
    </row>
    <row r="458" spans="10:83" ht="21" customHeight="1">
      <c r="J458" s="1838"/>
      <c r="K458" s="1143" t="str">
        <f>TRIM(SUBSTITUTE(SUBSTITUTE(SUBSTITUTE(SUBSTITUTE(SUBSTITUTE(SUBSTITUTE(SUBSTITUTE(SUBSTITUTE(K457,"("," "),")"," "),CHAR(34)," "),"-"," "),"_"," "),"&lt;"," "),"&gt;"," "),"="," "))</f>
        <v/>
      </c>
      <c r="L458" s="1143" t="str" cm="1">
        <f t="array" ref="L458">IF(ROW()=ROW(L453),K456,INDEX(M453:M466,ROW()-ROW(L453)))</f>
        <v/>
      </c>
      <c r="M458" s="1144" t="str">
        <f>IF(OR(L458="",K455="",K455&lt;=0,N458=""),"",TRIM(MID(L458,LEN(N458)+1+IF(MID(L458,LEN(N458)+1,1)=" ",1,0),99999)))</f>
        <v/>
      </c>
      <c r="N458" s="1143" t="str">
        <f>IF(OR(O458="",O458=0,O458="0"),"",IF(LEN(O458)&lt;=K455,O458,IF(LEN(SUBSTITUTE(P458," ",""))=K455+1,LEFT(O458,K455),LEFT(O458,FIND("§",SUBSTITUTE(P458," ","§",LEN(P458)-LEN(SUBSTITUTE(P458," ",""))))-1))))</f>
        <v/>
      </c>
      <c r="O458" s="1143" t="str">
        <f t="shared" si="116"/>
        <v/>
      </c>
      <c r="P458" s="1143" t="str">
        <f>IF(OR(O458="",O458=0,O458="0"),"",LEFT(O458,K455+1))</f>
        <v/>
      </c>
      <c r="Q458" s="1143"/>
      <c r="R458" s="1186"/>
      <c r="S458" s="1147" t="str">
        <f>IF(LEN(TRIM(T458))&gt;0,MAX(S46:S457)+1,"")</f>
        <v/>
      </c>
      <c r="T458" s="1148"/>
      <c r="U458" s="1186"/>
      <c r="V458" s="1186"/>
      <c r="X458" s="1253"/>
      <c r="Y458" s="1238"/>
      <c r="Z458" s="1239"/>
      <c r="AA458" s="1238"/>
      <c r="AB458" s="1239"/>
      <c r="AC458" s="1240"/>
      <c r="AD458" s="1241"/>
      <c r="AE458" s="1242"/>
      <c r="AF458" s="1241"/>
      <c r="AG458" s="1243"/>
      <c r="AH458" s="1244"/>
      <c r="AI458"/>
      <c r="AJ458" s="1254"/>
      <c r="AK458" s="1245"/>
      <c r="AL458" s="1246"/>
      <c r="AM458" s="1246"/>
      <c r="AN458" s="1247"/>
      <c r="AO458" s="1248"/>
      <c r="AP458" s="1248"/>
      <c r="AQ458" s="1249"/>
      <c r="AR458" s="1255"/>
      <c r="AS458" s="1250"/>
      <c r="AT458" s="1256"/>
      <c r="AU458" s="1257"/>
      <c r="AV458" s="1251"/>
      <c r="AW458" s="1252"/>
      <c r="AX458" s="19"/>
      <c r="AY458" s="19"/>
      <c r="AZ458" s="1068">
        <v>430</v>
      </c>
      <c r="BA458" s="1069"/>
      <c r="BB458" s="1282" t="str">
        <f t="shared" si="104"/>
        <v/>
      </c>
      <c r="BC458" s="1283" t="str" cm="1">
        <f t="array" ref="BC458">IF(BJ458="","",IFERROR(_xlfn.TEXTJOIN(" • ",TRUE,_xlfn.UNIQUE(_xlfn._xlws.FILTER("⚠ "&amp;BQ29:BQ489,(BO29:BO489&lt;&gt;"")*ISNUMBER(SEARCH(" "&amp;BO29:BO489&amp;" "," "&amp;BJ458&amp;" "))))),""))</f>
        <v/>
      </c>
      <c r="BD458" s="1070" t="str">
        <f t="shared" si="111"/>
        <v/>
      </c>
      <c r="BE458" s="1070" t="str">
        <f t="shared" si="112"/>
        <v/>
      </c>
      <c r="BF458" s="1070" t="str">
        <f t="shared" si="113"/>
        <v/>
      </c>
      <c r="BG458" s="1070" t="str">
        <f t="shared" si="105"/>
        <v/>
      </c>
      <c r="BH458" s="1070" t="str">
        <f t="shared" si="106"/>
        <v/>
      </c>
      <c r="BI458" s="1070" t="str">
        <f t="shared" si="114"/>
        <v/>
      </c>
      <c r="BJ458" s="1070" t="str">
        <f t="shared" si="107"/>
        <v/>
      </c>
      <c r="BK458" s="1070" t="str">
        <f t="shared" si="115"/>
        <v/>
      </c>
      <c r="BL458" s="1070" t="str">
        <f t="shared" si="108"/>
        <v/>
      </c>
      <c r="BM458" s="1070" t="str">
        <f t="shared" si="109"/>
        <v/>
      </c>
      <c r="BN458" s="1071"/>
      <c r="BO458" s="1072" t="str">
        <f t="shared" si="110"/>
        <v/>
      </c>
      <c r="BP458" s="1073" t="s">
        <v>744</v>
      </c>
      <c r="BQ458" s="1074"/>
      <c r="CE458" s="9">
        <v>1</v>
      </c>
    </row>
    <row r="459" spans="10:83" ht="21" customHeight="1">
      <c r="J459" s="1838"/>
      <c r="K459" s="1151" t="str">
        <f>TRIM(SUBSTITUTE(SUBSTITUTE(SUBSTITUTE(SUBSTITUTE(K458,"►"," "),"▼"," "),"▲"," "),"◄"," "))</f>
        <v/>
      </c>
      <c r="L459" s="1143" t="str" cm="1">
        <f t="array" ref="L459">IF(ROW()=ROW(L453),K456,INDEX(M453:M466,ROW()-ROW(L453)))</f>
        <v/>
      </c>
      <c r="M459" s="1144" t="str">
        <f>IF(OR(L459="",K455="",K455&lt;=0,N459=""),"",TRIM(MID(L459,LEN(N459)+1+IF(MID(L459,LEN(N459)+1,1)=" ",1,0),99999)))</f>
        <v/>
      </c>
      <c r="N459" s="1143" t="str">
        <f>IF(OR(O459="",O459=0,O459="0"),"",IF(LEN(O459)&lt;=K455,O459,IF(LEN(SUBSTITUTE(P459," ",""))=K455+1,LEFT(O459,K455),LEFT(O459,FIND("§",SUBSTITUTE(P459," ","§",LEN(P459)-LEN(SUBSTITUTE(P459," ",""))))-1))))</f>
        <v/>
      </c>
      <c r="O459" s="1143" t="str">
        <f t="shared" si="116"/>
        <v/>
      </c>
      <c r="P459" s="1143" t="str">
        <f>IF(OR(O459="",O459=0,O459="0"),"",LEFT(O459,K455+1))</f>
        <v/>
      </c>
      <c r="Q459" s="1143"/>
      <c r="R459" s="1186"/>
      <c r="S459" s="1147" t="str">
        <f>IF(LEN(TRIM(T459))&gt;0,MAX(S46:S458)+1,"")</f>
        <v/>
      </c>
      <c r="T459" s="1148"/>
      <c r="U459" s="1186"/>
      <c r="V459" s="1186"/>
      <c r="X459" s="1253"/>
      <c r="Y459" s="1238"/>
      <c r="Z459" s="1239"/>
      <c r="AA459" s="1238"/>
      <c r="AB459" s="1239"/>
      <c r="AC459" s="1240"/>
      <c r="AD459" s="1241"/>
      <c r="AE459" s="1242"/>
      <c r="AF459" s="1241"/>
      <c r="AG459" s="1243"/>
      <c r="AH459" s="1244"/>
      <c r="AI459"/>
      <c r="AJ459" s="1254"/>
      <c r="AK459" s="1245"/>
      <c r="AL459" s="1246"/>
      <c r="AM459" s="1246"/>
      <c r="AN459" s="1247"/>
      <c r="AO459" s="1248"/>
      <c r="AP459" s="1248"/>
      <c r="AQ459" s="1249"/>
      <c r="AR459" s="1255"/>
      <c r="AS459" s="1250"/>
      <c r="AT459" s="1256"/>
      <c r="AU459" s="1257"/>
      <c r="AV459" s="1251"/>
      <c r="AW459" s="1252"/>
      <c r="AX459" s="19"/>
      <c r="AY459" s="19"/>
      <c r="AZ459" s="1068">
        <v>431</v>
      </c>
      <c r="BA459" s="1069"/>
      <c r="BB459" s="1282" t="str">
        <f t="shared" si="104"/>
        <v/>
      </c>
      <c r="BC459" s="1283" t="str" cm="1">
        <f t="array" ref="BC459">IF(BJ459="","",IFERROR(_xlfn.TEXTJOIN(" • ",TRUE,_xlfn.UNIQUE(_xlfn._xlws.FILTER("⚠ "&amp;BQ29:BQ489,(BO29:BO489&lt;&gt;"")*ISNUMBER(SEARCH(" "&amp;BO29:BO489&amp;" "," "&amp;BJ459&amp;" "))))),""))</f>
        <v/>
      </c>
      <c r="BD459" s="1070" t="str">
        <f t="shared" si="111"/>
        <v/>
      </c>
      <c r="BE459" s="1070" t="str">
        <f t="shared" si="112"/>
        <v/>
      </c>
      <c r="BF459" s="1070" t="str">
        <f t="shared" si="113"/>
        <v/>
      </c>
      <c r="BG459" s="1070" t="str">
        <f t="shared" si="105"/>
        <v/>
      </c>
      <c r="BH459" s="1070" t="str">
        <f t="shared" si="106"/>
        <v/>
      </c>
      <c r="BI459" s="1070" t="str">
        <f t="shared" si="114"/>
        <v/>
      </c>
      <c r="BJ459" s="1070" t="str">
        <f t="shared" si="107"/>
        <v/>
      </c>
      <c r="BK459" s="1070" t="str">
        <f t="shared" si="115"/>
        <v/>
      </c>
      <c r="BL459" s="1070" t="str">
        <f t="shared" si="108"/>
        <v/>
      </c>
      <c r="BM459" s="1070" t="str">
        <f t="shared" si="109"/>
        <v/>
      </c>
      <c r="BN459" s="1071"/>
      <c r="BO459" s="1072" t="str">
        <f t="shared" si="110"/>
        <v/>
      </c>
      <c r="BP459" s="1073" t="s">
        <v>744</v>
      </c>
      <c r="BQ459" s="1074"/>
      <c r="CE459" s="9">
        <v>1</v>
      </c>
    </row>
    <row r="460" spans="10:83" ht="21" customHeight="1">
      <c r="J460" s="1838"/>
      <c r="K460" s="1151" t="str">
        <f>TRIM(SUBSTITUTE(SUBSTITUTE(K459,"“"," "),"”"," "))</f>
        <v/>
      </c>
      <c r="L460" s="1143" t="str" cm="1">
        <f t="array" ref="L460">IF(ROW()=ROW(L453),K456,INDEX(M453:M466,ROW()-ROW(L453)))</f>
        <v/>
      </c>
      <c r="M460" s="1144" t="str">
        <f>IF(OR(L460="",K455="",K455&lt;=0,N460=""),"",TRIM(MID(L460,LEN(N460)+1+IF(MID(L460,LEN(N460)+1,1)=" ",1,0),99999)))</f>
        <v/>
      </c>
      <c r="N460" s="1143" t="str">
        <f>IF(OR(O460="",O460=0,O460="0"),"",IF(LEN(O460)&lt;=K455,O460,IF(LEN(SUBSTITUTE(P460," ",""))=K455+1,LEFT(O460,K455),LEFT(O460,FIND("§",SUBSTITUTE(P460," ","§",LEN(P460)-LEN(SUBSTITUTE(P460," ",""))))-1))))</f>
        <v/>
      </c>
      <c r="O460" s="1143" t="str">
        <f t="shared" si="116"/>
        <v/>
      </c>
      <c r="P460" s="1143" t="str">
        <f>IF(OR(O460="",O460=0,O460="0"),"",LEFT(O460,K455+1))</f>
        <v/>
      </c>
      <c r="Q460" s="1143"/>
      <c r="R460" s="1186"/>
      <c r="S460" s="1147" t="str">
        <f>IF(LEN(TRIM(T460))&gt;0,MAX(S46:S459)+1,"")</f>
        <v/>
      </c>
      <c r="T460" s="1148"/>
      <c r="U460" s="1186"/>
      <c r="V460" s="1186"/>
      <c r="X460" s="1253"/>
      <c r="Y460" s="1238"/>
      <c r="Z460" s="1239"/>
      <c r="AA460" s="1238"/>
      <c r="AB460" s="1239"/>
      <c r="AC460" s="1240"/>
      <c r="AD460" s="1241"/>
      <c r="AE460" s="1242"/>
      <c r="AF460" s="1241"/>
      <c r="AG460" s="1243"/>
      <c r="AH460" s="1244"/>
      <c r="AI460"/>
      <c r="AJ460" s="1254"/>
      <c r="AK460" s="1245"/>
      <c r="AL460" s="1246"/>
      <c r="AM460" s="1246"/>
      <c r="AN460" s="1247"/>
      <c r="AO460" s="1248"/>
      <c r="AP460" s="1248"/>
      <c r="AQ460" s="1249"/>
      <c r="AR460" s="1255"/>
      <c r="AS460" s="1250"/>
      <c r="AT460" s="1256"/>
      <c r="AU460" s="1257"/>
      <c r="AV460" s="1251"/>
      <c r="AW460" s="1252"/>
      <c r="AX460" s="19"/>
      <c r="AY460" s="19"/>
      <c r="AZ460" s="1068">
        <v>432</v>
      </c>
      <c r="BA460" s="1069"/>
      <c r="BB460" s="1282" t="str">
        <f t="shared" si="104"/>
        <v/>
      </c>
      <c r="BC460" s="1283" t="str" cm="1">
        <f t="array" ref="BC460">IF(BJ460="","",IFERROR(_xlfn.TEXTJOIN(" • ",TRUE,_xlfn.UNIQUE(_xlfn._xlws.FILTER("⚠ "&amp;BQ29:BQ489,(BO29:BO489&lt;&gt;"")*ISNUMBER(SEARCH(" "&amp;BO29:BO489&amp;" "," "&amp;BJ460&amp;" "))))),""))</f>
        <v/>
      </c>
      <c r="BD460" s="1070" t="str">
        <f t="shared" si="111"/>
        <v/>
      </c>
      <c r="BE460" s="1070" t="str">
        <f t="shared" si="112"/>
        <v/>
      </c>
      <c r="BF460" s="1070" t="str">
        <f t="shared" si="113"/>
        <v/>
      </c>
      <c r="BG460" s="1070" t="str">
        <f t="shared" si="105"/>
        <v/>
      </c>
      <c r="BH460" s="1070" t="str">
        <f t="shared" si="106"/>
        <v/>
      </c>
      <c r="BI460" s="1070" t="str">
        <f t="shared" si="114"/>
        <v/>
      </c>
      <c r="BJ460" s="1070" t="str">
        <f t="shared" si="107"/>
        <v/>
      </c>
      <c r="BK460" s="1070" t="str">
        <f t="shared" si="115"/>
        <v/>
      </c>
      <c r="BL460" s="1070" t="str">
        <f t="shared" si="108"/>
        <v/>
      </c>
      <c r="BM460" s="1070" t="str">
        <f t="shared" si="109"/>
        <v/>
      </c>
      <c r="BN460" s="1071"/>
      <c r="BO460" s="1072" t="str">
        <f t="shared" si="110"/>
        <v/>
      </c>
      <c r="BP460" s="1073" t="s">
        <v>744</v>
      </c>
      <c r="BQ460" s="1074"/>
      <c r="CE460" s="9">
        <v>1</v>
      </c>
    </row>
    <row r="461" spans="10:83" ht="21" customHeight="1">
      <c r="J461" s="1838"/>
      <c r="K461" s="1151"/>
      <c r="L461" s="1143" t="str" cm="1">
        <f t="array" ref="L461">IF(ROW()=ROW(L453),K456,INDEX(M453:M466,ROW()-ROW(L453)))</f>
        <v/>
      </c>
      <c r="M461" s="1144" t="str">
        <f>IF(OR(L461="",K455="",K455&lt;=0,N461=""),"",TRIM(MID(L461,LEN(N461)+1+IF(MID(L461,LEN(N461)+1,1)=" ",1,0),99999)))</f>
        <v/>
      </c>
      <c r="N461" s="1143" t="str">
        <f>IF(OR(O461="",O461=0,O461="0"),"",IF(LEN(O461)&lt;=K455,O461,IF(LEN(SUBSTITUTE(P461," ",""))=K455+1,LEFT(O461,K455),LEFT(O461,FIND("§",SUBSTITUTE(P461," ","§",LEN(P461)-LEN(SUBSTITUTE(P461," ",""))))-1))))</f>
        <v/>
      </c>
      <c r="O461" s="1143" t="str">
        <f t="shared" si="116"/>
        <v/>
      </c>
      <c r="P461" s="1143" t="str">
        <f>IF(OR(O461="",O461=0,O461="0"),"",LEFT(O461,K455+1))</f>
        <v/>
      </c>
      <c r="Q461" s="1143"/>
      <c r="R461" s="1186"/>
      <c r="S461" s="1147" t="str">
        <f>IF(LEN(TRIM(T461))&gt;0,MAX(S46:S460)+1,"")</f>
        <v/>
      </c>
      <c r="T461" s="1148"/>
      <c r="U461" s="1186"/>
      <c r="V461" s="1186"/>
      <c r="X461" s="1253"/>
      <c r="Y461" s="1238"/>
      <c r="Z461" s="1239"/>
      <c r="AA461" s="1238"/>
      <c r="AB461" s="1239"/>
      <c r="AC461" s="1240"/>
      <c r="AD461" s="1241"/>
      <c r="AE461" s="1242"/>
      <c r="AF461" s="1241"/>
      <c r="AG461" s="1243"/>
      <c r="AH461" s="1244"/>
      <c r="AI461"/>
      <c r="AJ461" s="1254"/>
      <c r="AK461" s="1245"/>
      <c r="AL461" s="1246"/>
      <c r="AM461" s="1246"/>
      <c r="AN461" s="1247"/>
      <c r="AO461" s="1248"/>
      <c r="AP461" s="1248"/>
      <c r="AQ461" s="1249"/>
      <c r="AR461" s="1255"/>
      <c r="AS461" s="1250"/>
      <c r="AT461" s="1256"/>
      <c r="AU461" s="1257"/>
      <c r="AV461" s="1251"/>
      <c r="AW461" s="1252"/>
      <c r="AX461" s="19"/>
      <c r="AY461" s="19"/>
      <c r="AZ461" s="1068">
        <v>433</v>
      </c>
      <c r="BA461" s="1069"/>
      <c r="BB461" s="1282" t="str">
        <f t="shared" si="104"/>
        <v/>
      </c>
      <c r="BC461" s="1283" t="str" cm="1">
        <f t="array" ref="BC461">IF(BJ461="","",IFERROR(_xlfn.TEXTJOIN(" • ",TRUE,_xlfn.UNIQUE(_xlfn._xlws.FILTER("⚠ "&amp;BQ29:BQ489,(BO29:BO489&lt;&gt;"")*ISNUMBER(SEARCH(" "&amp;BO29:BO489&amp;" "," "&amp;BJ461&amp;" "))))),""))</f>
        <v/>
      </c>
      <c r="BD461" s="1070" t="str">
        <f t="shared" si="111"/>
        <v/>
      </c>
      <c r="BE461" s="1070" t="str">
        <f t="shared" si="112"/>
        <v/>
      </c>
      <c r="BF461" s="1070" t="str">
        <f t="shared" si="113"/>
        <v/>
      </c>
      <c r="BG461" s="1070" t="str">
        <f t="shared" si="105"/>
        <v/>
      </c>
      <c r="BH461" s="1070" t="str">
        <f t="shared" si="106"/>
        <v/>
      </c>
      <c r="BI461" s="1070" t="str">
        <f t="shared" si="114"/>
        <v/>
      </c>
      <c r="BJ461" s="1070" t="str">
        <f t="shared" si="107"/>
        <v/>
      </c>
      <c r="BK461" s="1070" t="str">
        <f t="shared" si="115"/>
        <v/>
      </c>
      <c r="BL461" s="1070" t="str">
        <f t="shared" si="108"/>
        <v/>
      </c>
      <c r="BM461" s="1070" t="str">
        <f t="shared" si="109"/>
        <v/>
      </c>
      <c r="BN461" s="1071"/>
      <c r="BO461" s="1072" t="str">
        <f t="shared" si="110"/>
        <v/>
      </c>
      <c r="BP461" s="1073" t="s">
        <v>744</v>
      </c>
      <c r="BQ461" s="1074"/>
      <c r="CE461" s="9">
        <v>1</v>
      </c>
    </row>
    <row r="462" spans="10:83" ht="21" customHeight="1">
      <c r="J462" s="1838"/>
      <c r="K462" s="1151"/>
      <c r="L462" s="1143" t="str" cm="1">
        <f t="array" ref="L462">IF(ROW()=ROW(L453),K456,INDEX(M453:M466,ROW()-ROW(L453)))</f>
        <v/>
      </c>
      <c r="M462" s="1144" t="str">
        <f>IF(OR(L462="",K455="",K455&lt;=0,N462=""),"",TRIM(MID(L462,LEN(N462)+1+IF(MID(L462,LEN(N462)+1,1)=" ",1,0),99999)))</f>
        <v/>
      </c>
      <c r="N462" s="1143" t="str">
        <f>IF(OR(O462="",O462=0,O462="0"),"",IF(LEN(O462)&lt;=K455,O462,IF(LEN(SUBSTITUTE(P462," ",""))=K455+1,LEFT(O462,K455),LEFT(O462,FIND("§",SUBSTITUTE(P462," ","§",LEN(P462)-LEN(SUBSTITUTE(P462," ",""))))-1))))</f>
        <v/>
      </c>
      <c r="O462" s="1143" t="str">
        <f t="shared" si="116"/>
        <v/>
      </c>
      <c r="P462" s="1143" t="str">
        <f>IF(OR(O462="",O462=0,O462="0"),"",LEFT(O462,K455+1))</f>
        <v/>
      </c>
      <c r="Q462" s="1143"/>
      <c r="R462" s="1186"/>
      <c r="S462" s="1147" t="str">
        <f>IF(LEN(TRIM(T462))&gt;0,MAX(S46:S461)+1,"")</f>
        <v/>
      </c>
      <c r="T462" s="1148"/>
      <c r="U462" s="1186"/>
      <c r="V462" s="1186"/>
      <c r="X462" s="1253"/>
      <c r="Y462" s="1238"/>
      <c r="Z462" s="1239"/>
      <c r="AA462" s="1238"/>
      <c r="AB462" s="1239"/>
      <c r="AC462" s="1240"/>
      <c r="AD462" s="1241"/>
      <c r="AE462" s="1242"/>
      <c r="AF462" s="1241"/>
      <c r="AG462" s="1243"/>
      <c r="AH462" s="1244"/>
      <c r="AI462"/>
      <c r="AJ462" s="1254"/>
      <c r="AK462" s="1245"/>
      <c r="AL462" s="1246"/>
      <c r="AM462" s="1246"/>
      <c r="AN462" s="1247"/>
      <c r="AO462" s="1248"/>
      <c r="AP462" s="1248"/>
      <c r="AQ462" s="1249"/>
      <c r="AR462" s="1255"/>
      <c r="AS462" s="1250"/>
      <c r="AT462" s="1256"/>
      <c r="AU462" s="1257"/>
      <c r="AV462" s="1251"/>
      <c r="AW462" s="1252"/>
      <c r="AX462" s="19"/>
      <c r="AY462" s="19"/>
      <c r="AZ462" s="1068">
        <v>434</v>
      </c>
      <c r="BA462" s="1069"/>
      <c r="BB462" s="1282" t="str">
        <f t="shared" si="104"/>
        <v/>
      </c>
      <c r="BC462" s="1283" t="str" cm="1">
        <f t="array" ref="BC462">IF(BJ462="","",IFERROR(_xlfn.TEXTJOIN(" • ",TRUE,_xlfn.UNIQUE(_xlfn._xlws.FILTER("⚠ "&amp;BQ29:BQ489,(BO29:BO489&lt;&gt;"")*ISNUMBER(SEARCH(" "&amp;BO29:BO489&amp;" "," "&amp;BJ462&amp;" "))))),""))</f>
        <v/>
      </c>
      <c r="BD462" s="1070" t="str">
        <f t="shared" si="111"/>
        <v/>
      </c>
      <c r="BE462" s="1070" t="str">
        <f t="shared" si="112"/>
        <v/>
      </c>
      <c r="BF462" s="1070" t="str">
        <f t="shared" si="113"/>
        <v/>
      </c>
      <c r="BG462" s="1070" t="str">
        <f t="shared" si="105"/>
        <v/>
      </c>
      <c r="BH462" s="1070" t="str">
        <f t="shared" si="106"/>
        <v/>
      </c>
      <c r="BI462" s="1070" t="str">
        <f t="shared" si="114"/>
        <v/>
      </c>
      <c r="BJ462" s="1070" t="str">
        <f t="shared" si="107"/>
        <v/>
      </c>
      <c r="BK462" s="1070" t="str">
        <f t="shared" si="115"/>
        <v/>
      </c>
      <c r="BL462" s="1070" t="str">
        <f t="shared" si="108"/>
        <v/>
      </c>
      <c r="BM462" s="1070" t="str">
        <f t="shared" si="109"/>
        <v/>
      </c>
      <c r="BN462" s="1071"/>
      <c r="BO462" s="1072" t="str">
        <f t="shared" si="110"/>
        <v/>
      </c>
      <c r="BP462" s="1073" t="s">
        <v>744</v>
      </c>
      <c r="BQ462" s="1074"/>
      <c r="CE462" s="9">
        <v>1</v>
      </c>
    </row>
    <row r="463" spans="10:83" ht="21" customHeight="1">
      <c r="J463" s="1838"/>
      <c r="K463" s="1151"/>
      <c r="L463" s="1143" t="str" cm="1">
        <f t="array" ref="L463">IF(ROW()=ROW(L453),K456,INDEX(M453:M466,ROW()-ROW(L453)))</f>
        <v/>
      </c>
      <c r="M463" s="1144" t="str">
        <f>IF(OR(L463="",K455="",K455&lt;=0,N463=""),"",TRIM(MID(L463,LEN(N463)+1+IF(MID(L463,LEN(N463)+1,1)=" ",1,0),99999)))</f>
        <v/>
      </c>
      <c r="N463" s="1143" t="str">
        <f>IF(OR(O463="",O463=0,O463="0"),"",IF(LEN(O463)&lt;=K455,O463,IF(LEN(SUBSTITUTE(P463," ",""))=K455+1,LEFT(O463,K455),LEFT(O463,FIND("§",SUBSTITUTE(P463," ","§",LEN(P463)-LEN(SUBSTITUTE(P463," ",""))))-1))))</f>
        <v/>
      </c>
      <c r="O463" s="1143" t="str">
        <f t="shared" si="116"/>
        <v/>
      </c>
      <c r="P463" s="1143" t="str">
        <f>IF(OR(O463="",O463=0,O463="0"),"",LEFT(O463,K455+1))</f>
        <v/>
      </c>
      <c r="Q463" s="1143"/>
      <c r="R463" s="1186"/>
      <c r="S463" s="1147" t="str">
        <f>IF(LEN(TRIM(T463))&gt;0,MAX(S46:S462)+1,"")</f>
        <v/>
      </c>
      <c r="T463" s="1148"/>
      <c r="U463" s="1186"/>
      <c r="V463" s="1186"/>
      <c r="X463" s="1253"/>
      <c r="Y463" s="1238"/>
      <c r="Z463" s="1239"/>
      <c r="AA463" s="1238"/>
      <c r="AB463" s="1239"/>
      <c r="AC463" s="1240"/>
      <c r="AD463" s="1241"/>
      <c r="AE463" s="1242"/>
      <c r="AF463" s="1241"/>
      <c r="AG463" s="1243"/>
      <c r="AH463" s="1244"/>
      <c r="AI463"/>
      <c r="AJ463" s="1254"/>
      <c r="AK463" s="1245"/>
      <c r="AL463" s="1246"/>
      <c r="AM463" s="1246"/>
      <c r="AN463" s="1247"/>
      <c r="AO463" s="1248"/>
      <c r="AP463" s="1248"/>
      <c r="AQ463" s="1249"/>
      <c r="AR463" s="1255"/>
      <c r="AS463" s="1250"/>
      <c r="AT463" s="1256"/>
      <c r="AU463" s="1257"/>
      <c r="AV463" s="1251"/>
      <c r="AW463" s="1252"/>
      <c r="AX463" s="19"/>
      <c r="AY463" s="19"/>
      <c r="AZ463" s="1068">
        <v>435</v>
      </c>
      <c r="BA463" s="1069"/>
      <c r="BB463" s="1282" t="str">
        <f t="shared" si="104"/>
        <v/>
      </c>
      <c r="BC463" s="1283" t="str" cm="1">
        <f t="array" ref="BC463">IF(BJ463="","",IFERROR(_xlfn.TEXTJOIN(" • ",TRUE,_xlfn.UNIQUE(_xlfn._xlws.FILTER("⚠ "&amp;BQ29:BQ489,(BO29:BO489&lt;&gt;"")*ISNUMBER(SEARCH(" "&amp;BO29:BO489&amp;" "," "&amp;BJ463&amp;" "))))),""))</f>
        <v/>
      </c>
      <c r="BD463" s="1070" t="str">
        <f t="shared" si="111"/>
        <v/>
      </c>
      <c r="BE463" s="1070" t="str">
        <f t="shared" si="112"/>
        <v/>
      </c>
      <c r="BF463" s="1070" t="str">
        <f t="shared" si="113"/>
        <v/>
      </c>
      <c r="BG463" s="1070" t="str">
        <f t="shared" si="105"/>
        <v/>
      </c>
      <c r="BH463" s="1070" t="str">
        <f t="shared" si="106"/>
        <v/>
      </c>
      <c r="BI463" s="1070" t="str">
        <f t="shared" si="114"/>
        <v/>
      </c>
      <c r="BJ463" s="1070" t="str">
        <f t="shared" si="107"/>
        <v/>
      </c>
      <c r="BK463" s="1070" t="str">
        <f t="shared" si="115"/>
        <v/>
      </c>
      <c r="BL463" s="1070" t="str">
        <f t="shared" si="108"/>
        <v/>
      </c>
      <c r="BM463" s="1070" t="str">
        <f t="shared" si="109"/>
        <v/>
      </c>
      <c r="BN463" s="1071"/>
      <c r="BO463" s="1072" t="str">
        <f t="shared" si="110"/>
        <v/>
      </c>
      <c r="BP463" s="1073" t="s">
        <v>744</v>
      </c>
      <c r="BQ463" s="1074"/>
      <c r="CE463" s="9">
        <v>1</v>
      </c>
    </row>
    <row r="464" spans="10:83" ht="21" customHeight="1">
      <c r="J464" s="1838"/>
      <c r="K464" s="1151"/>
      <c r="L464" s="1143" t="str" cm="1">
        <f t="array" ref="L464">IF(ROW()=ROW(L453),K456,INDEX(M453:M466,ROW()-ROW(L453)))</f>
        <v/>
      </c>
      <c r="M464" s="1144" t="str">
        <f>IF(OR(L464="",K455="",K455&lt;=0,N464=""),"",TRIM(MID(L464,LEN(N464)+1+IF(MID(L464,LEN(N464)+1,1)=" ",1,0),99999)))</f>
        <v/>
      </c>
      <c r="N464" s="1143" t="str">
        <f>IF(OR(O464="",O464=0,O464="0"),"",IF(LEN(O464)&lt;=K455,O464,IF(LEN(SUBSTITUTE(P464," ",""))=K455+1,LEFT(O464,K455),LEFT(O464,FIND("§",SUBSTITUTE(P464," ","§",LEN(P464)-LEN(SUBSTITUTE(P464," ",""))))-1))))</f>
        <v/>
      </c>
      <c r="O464" s="1143" t="str">
        <f t="shared" si="116"/>
        <v/>
      </c>
      <c r="P464" s="1143" t="str">
        <f>IF(OR(O464="",O464=0,O464="0"),"",LEFT(O464,K455+1))</f>
        <v/>
      </c>
      <c r="Q464" s="1143"/>
      <c r="R464" s="1186"/>
      <c r="S464" s="1147" t="str">
        <f>IF(LEN(TRIM(T464))&gt;0,MAX(S46:S463)+1,"")</f>
        <v/>
      </c>
      <c r="T464" s="1148"/>
      <c r="U464" s="1186"/>
      <c r="V464" s="1186"/>
      <c r="X464" s="1253"/>
      <c r="Y464" s="1238"/>
      <c r="Z464" s="1239"/>
      <c r="AA464" s="1238"/>
      <c r="AB464" s="1239"/>
      <c r="AC464" s="1240"/>
      <c r="AD464" s="1241"/>
      <c r="AE464" s="1242"/>
      <c r="AF464" s="1241"/>
      <c r="AG464" s="1243"/>
      <c r="AH464" s="1244"/>
      <c r="AI464"/>
      <c r="AJ464" s="1254"/>
      <c r="AK464" s="1245"/>
      <c r="AL464" s="1246"/>
      <c r="AM464" s="1246"/>
      <c r="AN464" s="1247"/>
      <c r="AO464" s="1248"/>
      <c r="AP464" s="1248"/>
      <c r="AQ464" s="1249"/>
      <c r="AR464" s="1255"/>
      <c r="AS464" s="1250"/>
      <c r="AT464" s="1256"/>
      <c r="AU464" s="1257"/>
      <c r="AV464" s="1251"/>
      <c r="AW464" s="1252"/>
      <c r="AX464" s="19"/>
      <c r="AY464" s="19"/>
      <c r="AZ464" s="1068">
        <v>436</v>
      </c>
      <c r="BA464" s="1069"/>
      <c r="BB464" s="1282" t="str">
        <f t="shared" si="104"/>
        <v/>
      </c>
      <c r="BC464" s="1283" t="str" cm="1">
        <f t="array" ref="BC464">IF(BJ464="","",IFERROR(_xlfn.TEXTJOIN(" • ",TRUE,_xlfn.UNIQUE(_xlfn._xlws.FILTER("⚠ "&amp;BQ29:BQ489,(BO29:BO489&lt;&gt;"")*ISNUMBER(SEARCH(" "&amp;BO29:BO489&amp;" "," "&amp;BJ464&amp;" "))))),""))</f>
        <v/>
      </c>
      <c r="BD464" s="1070" t="str">
        <f t="shared" si="111"/>
        <v/>
      </c>
      <c r="BE464" s="1070" t="str">
        <f t="shared" si="112"/>
        <v/>
      </c>
      <c r="BF464" s="1070" t="str">
        <f t="shared" si="113"/>
        <v/>
      </c>
      <c r="BG464" s="1070" t="str">
        <f t="shared" si="105"/>
        <v/>
      </c>
      <c r="BH464" s="1070" t="str">
        <f t="shared" si="106"/>
        <v/>
      </c>
      <c r="BI464" s="1070" t="str">
        <f t="shared" si="114"/>
        <v/>
      </c>
      <c r="BJ464" s="1070" t="str">
        <f t="shared" si="107"/>
        <v/>
      </c>
      <c r="BK464" s="1070" t="str">
        <f t="shared" si="115"/>
        <v/>
      </c>
      <c r="BL464" s="1070" t="str">
        <f t="shared" si="108"/>
        <v/>
      </c>
      <c r="BM464" s="1070" t="str">
        <f t="shared" si="109"/>
        <v/>
      </c>
      <c r="BN464" s="1071"/>
      <c r="BO464" s="1072" t="str">
        <f t="shared" si="110"/>
        <v/>
      </c>
      <c r="BP464" s="1073" t="s">
        <v>744</v>
      </c>
      <c r="BQ464" s="1074"/>
      <c r="CE464" s="9">
        <v>1</v>
      </c>
    </row>
    <row r="465" spans="10:83" ht="21" customHeight="1">
      <c r="J465" s="1838"/>
      <c r="K465" s="1151"/>
      <c r="L465" s="1143" t="str" cm="1">
        <f t="array" ref="L465">IF(ROW()=ROW(L453),K456,INDEX(M453:M466,ROW()-ROW(L453)))</f>
        <v/>
      </c>
      <c r="M465" s="1144" t="str">
        <f>IF(OR(L465="",K455="",K455&lt;=0,N465=""),"",TRIM(MID(L465,LEN(N465)+1+IF(MID(L465,LEN(N465)+1,1)=" ",1,0),99999)))</f>
        <v/>
      </c>
      <c r="N465" s="1143" t="str">
        <f>IF(OR(O465="",O465=0,O465="0"),"",IF(LEN(O465)&lt;=K455,O465,IF(LEN(SUBSTITUTE(P465," ",""))=K455+1,LEFT(O465,K455),LEFT(O465,FIND("§",SUBSTITUTE(P465," ","§",LEN(P465)-LEN(SUBSTITUTE(P465," ",""))))-1))))</f>
        <v/>
      </c>
      <c r="O465" s="1143" t="str">
        <f t="shared" si="116"/>
        <v/>
      </c>
      <c r="P465" s="1143" t="str">
        <f>IF(OR(O465="",O465=0,O465="0"),"",LEFT(O465,K455+1))</f>
        <v/>
      </c>
      <c r="Q465" s="1143"/>
      <c r="R465" s="1186"/>
      <c r="S465" s="1147" t="str">
        <f>IF(LEN(TRIM(T465))&gt;0,MAX(S46:S464)+1,"")</f>
        <v/>
      </c>
      <c r="T465" s="1148"/>
      <c r="U465" s="1186"/>
      <c r="V465" s="1186"/>
      <c r="X465" s="1253"/>
      <c r="Y465" s="1238"/>
      <c r="Z465" s="1239"/>
      <c r="AA465" s="1238"/>
      <c r="AB465" s="1239"/>
      <c r="AC465" s="1240"/>
      <c r="AD465" s="1241"/>
      <c r="AE465" s="1242"/>
      <c r="AF465" s="1241"/>
      <c r="AG465" s="1243"/>
      <c r="AH465" s="1244"/>
      <c r="AI465"/>
      <c r="AJ465" s="1254"/>
      <c r="AK465" s="1245"/>
      <c r="AL465" s="1246"/>
      <c r="AM465" s="1246"/>
      <c r="AN465" s="1247"/>
      <c r="AO465" s="1248"/>
      <c r="AP465" s="1248"/>
      <c r="AQ465" s="1249"/>
      <c r="AR465" s="1255"/>
      <c r="AS465" s="1250"/>
      <c r="AT465" s="1256"/>
      <c r="AU465" s="1257"/>
      <c r="AV465" s="1251"/>
      <c r="AW465" s="1252"/>
      <c r="AX465" s="19"/>
      <c r="AY465" s="19"/>
      <c r="AZ465" s="1068">
        <v>437</v>
      </c>
      <c r="BA465" s="1069"/>
      <c r="BB465" s="1282" t="str">
        <f t="shared" si="104"/>
        <v/>
      </c>
      <c r="BC465" s="1283" t="str" cm="1">
        <f t="array" ref="BC465">IF(BJ465="","",IFERROR(_xlfn.TEXTJOIN(" • ",TRUE,_xlfn.UNIQUE(_xlfn._xlws.FILTER("⚠ "&amp;BQ29:BQ489,(BO29:BO489&lt;&gt;"")*ISNUMBER(SEARCH(" "&amp;BO29:BO489&amp;" "," "&amp;BJ465&amp;" "))))),""))</f>
        <v/>
      </c>
      <c r="BD465" s="1070" t="str">
        <f t="shared" si="111"/>
        <v/>
      </c>
      <c r="BE465" s="1070" t="str">
        <f t="shared" si="112"/>
        <v/>
      </c>
      <c r="BF465" s="1070" t="str">
        <f t="shared" si="113"/>
        <v/>
      </c>
      <c r="BG465" s="1070" t="str">
        <f t="shared" si="105"/>
        <v/>
      </c>
      <c r="BH465" s="1070" t="str">
        <f t="shared" si="106"/>
        <v/>
      </c>
      <c r="BI465" s="1070" t="str">
        <f t="shared" si="114"/>
        <v/>
      </c>
      <c r="BJ465" s="1070" t="str">
        <f t="shared" si="107"/>
        <v/>
      </c>
      <c r="BK465" s="1070" t="str">
        <f t="shared" si="115"/>
        <v/>
      </c>
      <c r="BL465" s="1070" t="str">
        <f t="shared" si="108"/>
        <v/>
      </c>
      <c r="BM465" s="1070" t="str">
        <f t="shared" si="109"/>
        <v/>
      </c>
      <c r="BN465" s="1071"/>
      <c r="BO465" s="1072" t="str">
        <f t="shared" si="110"/>
        <v/>
      </c>
      <c r="BP465" s="1073" t="s">
        <v>744</v>
      </c>
      <c r="BQ465" s="1074"/>
      <c r="CE465" s="9">
        <v>1</v>
      </c>
    </row>
    <row r="466" spans="10:83" ht="21" customHeight="1">
      <c r="J466" s="1838"/>
      <c r="K466" s="1151"/>
      <c r="L466" s="1143" t="str" cm="1">
        <f t="array" ref="L466">IF(ROW()=ROW(L453),K456,INDEX(M453:M466,ROW()-ROW(L453)))</f>
        <v/>
      </c>
      <c r="M466" s="1144" t="str">
        <f>IF(OR(L466="",K455="",K455&lt;=0,N466=""),"",TRIM(MID(L466,LEN(N466)+1+IF(MID(L466,LEN(N466)+1,1)=" ",1,0),99999)))</f>
        <v/>
      </c>
      <c r="N466" s="1143" t="str">
        <f>IF(OR(O466="",O466=0,O466="0"),"",IF(LEN(O466)&lt;=K455,O466,IF(LEN(SUBSTITUTE(P466," ",""))=K455+1,LEFT(O466,K455),LEFT(O466,FIND("§",SUBSTITUTE(P466," ","§",LEN(P466)-LEN(SUBSTITUTE(P466," ",""))))-1))))</f>
        <v/>
      </c>
      <c r="O466" s="1143" t="str">
        <f t="shared" si="116"/>
        <v/>
      </c>
      <c r="P466" s="1143" t="str">
        <f>IF(OR(O466="",O466=0,O466="0"),"",LEFT(O466,K455+1))</f>
        <v/>
      </c>
      <c r="Q466" s="1143"/>
      <c r="R466" s="1186"/>
      <c r="S466" s="1147" t="str">
        <f>IF(LEN(TRIM(T466))&gt;0,MAX(S46:S465)+1,"")</f>
        <v/>
      </c>
      <c r="T466" s="1148"/>
      <c r="U466" s="1186"/>
      <c r="V466" s="1186"/>
      <c r="X466" s="1253"/>
      <c r="Y466" s="1238"/>
      <c r="Z466" s="1239"/>
      <c r="AA466" s="1238"/>
      <c r="AB466" s="1239"/>
      <c r="AC466" s="1240"/>
      <c r="AD466" s="1241"/>
      <c r="AE466" s="1242"/>
      <c r="AF466" s="1241"/>
      <c r="AG466" s="1243"/>
      <c r="AH466" s="1244"/>
      <c r="AI466"/>
      <c r="AJ466" s="1254"/>
      <c r="AK466" s="1245"/>
      <c r="AL466" s="1246"/>
      <c r="AM466" s="1246"/>
      <c r="AN466" s="1247"/>
      <c r="AO466" s="1248"/>
      <c r="AP466" s="1248"/>
      <c r="AQ466" s="1249"/>
      <c r="AR466" s="1255"/>
      <c r="AS466" s="1250"/>
      <c r="AT466" s="1256"/>
      <c r="AU466" s="1257"/>
      <c r="AV466" s="1251"/>
      <c r="AW466" s="1252"/>
      <c r="AX466" s="19"/>
      <c r="AY466" s="19"/>
      <c r="AZ466" s="1068">
        <v>438</v>
      </c>
      <c r="BA466" s="1069"/>
      <c r="BB466" s="1282" t="str">
        <f t="shared" si="104"/>
        <v/>
      </c>
      <c r="BC466" s="1283" t="str" cm="1">
        <f t="array" ref="BC466">IF(BJ466="","",IFERROR(_xlfn.TEXTJOIN(" • ",TRUE,_xlfn.UNIQUE(_xlfn._xlws.FILTER("⚠ "&amp;BQ29:BQ489,(BO29:BO489&lt;&gt;"")*ISNUMBER(SEARCH(" "&amp;BO29:BO489&amp;" "," "&amp;BJ466&amp;" "))))),""))</f>
        <v/>
      </c>
      <c r="BD466" s="1070" t="str">
        <f t="shared" si="111"/>
        <v/>
      </c>
      <c r="BE466" s="1070" t="str">
        <f t="shared" si="112"/>
        <v/>
      </c>
      <c r="BF466" s="1070" t="str">
        <f t="shared" si="113"/>
        <v/>
      </c>
      <c r="BG466" s="1070" t="str">
        <f t="shared" si="105"/>
        <v/>
      </c>
      <c r="BH466" s="1070" t="str">
        <f t="shared" si="106"/>
        <v/>
      </c>
      <c r="BI466" s="1070" t="str">
        <f t="shared" si="114"/>
        <v/>
      </c>
      <c r="BJ466" s="1070" t="str">
        <f t="shared" si="107"/>
        <v/>
      </c>
      <c r="BK466" s="1070" t="str">
        <f t="shared" si="115"/>
        <v/>
      </c>
      <c r="BL466" s="1070" t="str">
        <f t="shared" si="108"/>
        <v/>
      </c>
      <c r="BM466" s="1070" t="str">
        <f t="shared" si="109"/>
        <v/>
      </c>
      <c r="BN466" s="1071"/>
      <c r="BO466" s="1072" t="str">
        <f t="shared" si="110"/>
        <v/>
      </c>
      <c r="BP466" s="1073" t="s">
        <v>744</v>
      </c>
      <c r="BQ466" s="1074"/>
      <c r="CE466" s="9">
        <v>1</v>
      </c>
    </row>
    <row r="467" spans="10:83" ht="21" customHeight="1">
      <c r="J467" s="1838"/>
      <c r="K467" s="1142" t="str">
        <f>IF(TRIM(SUBSTITUTE(R77,CHAR(160),""))="","",R77)</f>
        <v/>
      </c>
      <c r="L467" s="1143" t="str" cm="1">
        <f t="array" ref="L467">IF(ROW()=ROW(L467),K470,INDEX(M467:M480,ROW()-ROW(L467)))</f>
        <v/>
      </c>
      <c r="M467" s="1144" t="str">
        <f>IF(OR(L467="",K469="",K469&lt;=0,N467=""),"",TRIM(MID(L467,LEN(N467)+1+IF(MID(L467,LEN(N467)+1,1)=" ",1,0),99999)))</f>
        <v/>
      </c>
      <c r="N467" s="1143" t="str">
        <f>IF(OR(O467="",O467=0,O467="0"),"",IF(LEN(O467)&lt;=K469,O467,IF(LEN(SUBSTITUTE(P467," ",""))=K469+1,LEFT(O467,K469),LEFT(O467,FIND("§",SUBSTITUTE(P467," ","§",LEN(P467)-LEN(SUBSTITUTE(P467," ",""))))-1))))</f>
        <v/>
      </c>
      <c r="O467" s="1143" t="str">
        <f t="shared" si="116"/>
        <v/>
      </c>
      <c r="P467" s="1143" t="str">
        <f>IF(OR(O467="",O467=0,O467="0"),"",LEFT(O467,K469+1))</f>
        <v/>
      </c>
      <c r="Q467" s="1143"/>
      <c r="R467" s="1186"/>
      <c r="S467" s="1147" t="str">
        <f>IF(LEN(TRIM(T467))&gt;0,MAX(S46:S466)+1,"")</f>
        <v/>
      </c>
      <c r="T467" s="1148"/>
      <c r="U467" s="1186"/>
      <c r="V467" s="1186"/>
      <c r="X467" s="1253"/>
      <c r="Y467" s="1238"/>
      <c r="Z467" s="1239"/>
      <c r="AA467" s="1238"/>
      <c r="AB467" s="1239"/>
      <c r="AC467" s="1240"/>
      <c r="AD467" s="1241"/>
      <c r="AE467" s="1242"/>
      <c r="AF467" s="1241"/>
      <c r="AG467" s="1243"/>
      <c r="AH467" s="1244"/>
      <c r="AI467"/>
      <c r="AJ467" s="1254"/>
      <c r="AK467" s="1245"/>
      <c r="AL467" s="1246"/>
      <c r="AM467" s="1246"/>
      <c r="AN467" s="1247"/>
      <c r="AO467" s="1248"/>
      <c r="AP467" s="1248"/>
      <c r="AQ467" s="1249"/>
      <c r="AR467" s="1255"/>
      <c r="AS467" s="1250"/>
      <c r="AT467" s="1256"/>
      <c r="AU467" s="1257"/>
      <c r="AV467" s="1251"/>
      <c r="AW467" s="1252"/>
      <c r="AX467" s="19"/>
      <c r="AY467" s="19"/>
      <c r="AZ467" s="1068">
        <v>439</v>
      </c>
      <c r="BA467" s="1069"/>
      <c r="BB467" s="1282" t="str">
        <f t="shared" si="104"/>
        <v/>
      </c>
      <c r="BC467" s="1283" t="str" cm="1">
        <f t="array" ref="BC467">IF(BJ467="","",IFERROR(_xlfn.TEXTJOIN(" • ",TRUE,_xlfn.UNIQUE(_xlfn._xlws.FILTER("⚠ "&amp;BQ29:BQ489,(BO29:BO489&lt;&gt;"")*ISNUMBER(SEARCH(" "&amp;BO29:BO489&amp;" "," "&amp;BJ467&amp;" "))))),""))</f>
        <v/>
      </c>
      <c r="BD467" s="1070" t="str">
        <f t="shared" si="111"/>
        <v/>
      </c>
      <c r="BE467" s="1070" t="str">
        <f t="shared" si="112"/>
        <v/>
      </c>
      <c r="BF467" s="1070" t="str">
        <f t="shared" si="113"/>
        <v/>
      </c>
      <c r="BG467" s="1070" t="str">
        <f t="shared" si="105"/>
        <v/>
      </c>
      <c r="BH467" s="1070" t="str">
        <f t="shared" si="106"/>
        <v/>
      </c>
      <c r="BI467" s="1070" t="str">
        <f t="shared" si="114"/>
        <v/>
      </c>
      <c r="BJ467" s="1070" t="str">
        <f t="shared" si="107"/>
        <v/>
      </c>
      <c r="BK467" s="1070" t="str">
        <f t="shared" si="115"/>
        <v/>
      </c>
      <c r="BL467" s="1070" t="str">
        <f t="shared" si="108"/>
        <v/>
      </c>
      <c r="BM467" s="1070" t="str">
        <f t="shared" si="109"/>
        <v/>
      </c>
      <c r="BN467" s="1071"/>
      <c r="BO467" s="1072" t="str">
        <f t="shared" si="110"/>
        <v/>
      </c>
      <c r="BP467" s="1073" t="s">
        <v>744</v>
      </c>
      <c r="BQ467" s="1074"/>
      <c r="CE467" s="9">
        <v>1</v>
      </c>
    </row>
    <row r="468" spans="10:83" ht="21" customHeight="1">
      <c r="J468" s="1838"/>
      <c r="K468" s="1151" t="str">
        <f>TRIM(SUBSTITUTE(SUBSTITUTE(SUBSTITUTE(SUBSTITUTE(SUBSTITUTE(SUBSTITUTE(SUBSTITUTE(SUBSTITUTE(SUBSTITUTE(CLEAN(IF(OR(LEFT(K467,1)="-",LEFT(K467,1)="="),MID(K467,2,99999),K467)),"—","-"),"–","-"),CHAR(160)," "),CHAR(9)," "),CHAR(13)," "),CHAR(10)," ")," "," ")," "," ")," "," "))</f>
        <v/>
      </c>
      <c r="L468" s="1143" t="str" cm="1">
        <f t="array" ref="L468">IF(ROW()=ROW(L467),K470,INDEX(M467:M480,ROW()-ROW(L467)))</f>
        <v/>
      </c>
      <c r="M468" s="1144" t="str">
        <f>IF(OR(L468="",K469="",K469&lt;=0,N468=""),"",TRIM(MID(L468,LEN(N468)+1+IF(MID(L468,LEN(N468)+1,1)=" ",1,0),99999)))</f>
        <v/>
      </c>
      <c r="N468" s="1143" t="str">
        <f>IF(OR(O468="",O468=0,O468="0"),"",IF(LEN(O468)&lt;=K469,O468,IF(LEN(SUBSTITUTE(P468," ",""))=K469+1,LEFT(O468,K469),LEFT(O468,FIND("§",SUBSTITUTE(P468," ","§",LEN(P468)-LEN(SUBSTITUTE(P468," ",""))))-1))))</f>
        <v/>
      </c>
      <c r="O468" s="1143" t="str">
        <f t="shared" si="116"/>
        <v/>
      </c>
      <c r="P468" s="1143" t="str">
        <f>IF(OR(O468="",O468=0,O468="0"),"",LEFT(O468,K469+1))</f>
        <v/>
      </c>
      <c r="Q468" s="1143"/>
      <c r="R468" s="1186"/>
      <c r="S468" s="1147" t="str">
        <f>IF(LEN(TRIM(T468))&gt;0,MAX(S46:S467)+1,"")</f>
        <v/>
      </c>
      <c r="T468" s="1148"/>
      <c r="U468" s="1186"/>
      <c r="V468" s="1186"/>
      <c r="X468" s="1253"/>
      <c r="Y468" s="1238"/>
      <c r="Z468" s="1239"/>
      <c r="AA468" s="1238"/>
      <c r="AB468" s="1239"/>
      <c r="AC468" s="1240"/>
      <c r="AD468" s="1241"/>
      <c r="AE468" s="1242"/>
      <c r="AF468" s="1241"/>
      <c r="AG468" s="1243"/>
      <c r="AH468" s="1244"/>
      <c r="AI468"/>
      <c r="AJ468" s="1254"/>
      <c r="AK468" s="1245"/>
      <c r="AL468" s="1246"/>
      <c r="AM468" s="1246"/>
      <c r="AN468" s="1247"/>
      <c r="AO468" s="1248"/>
      <c r="AP468" s="1248"/>
      <c r="AQ468" s="1249"/>
      <c r="AR468" s="1255"/>
      <c r="AS468" s="1250"/>
      <c r="AT468" s="1256"/>
      <c r="AU468" s="1257"/>
      <c r="AV468" s="1251"/>
      <c r="AW468" s="1252"/>
      <c r="AX468" s="19"/>
      <c r="AY468" s="19"/>
      <c r="AZ468" s="1068">
        <v>440</v>
      </c>
      <c r="BA468" s="1069"/>
      <c r="BB468" s="1282" t="str">
        <f t="shared" si="104"/>
        <v/>
      </c>
      <c r="BC468" s="1283" t="str" cm="1">
        <f t="array" ref="BC468">IF(BJ468="","",IFERROR(_xlfn.TEXTJOIN(" • ",TRUE,_xlfn.UNIQUE(_xlfn._xlws.FILTER("⚠ "&amp;BQ29:BQ489,(BO29:BO489&lt;&gt;"")*ISNUMBER(SEARCH(" "&amp;BO29:BO489&amp;" "," "&amp;BJ468&amp;" "))))),""))</f>
        <v/>
      </c>
      <c r="BD468" s="1070" t="str">
        <f t="shared" si="111"/>
        <v/>
      </c>
      <c r="BE468" s="1070" t="str">
        <f t="shared" si="112"/>
        <v/>
      </c>
      <c r="BF468" s="1070" t="str">
        <f t="shared" si="113"/>
        <v/>
      </c>
      <c r="BG468" s="1070" t="str">
        <f t="shared" si="105"/>
        <v/>
      </c>
      <c r="BH468" s="1070" t="str">
        <f t="shared" si="106"/>
        <v/>
      </c>
      <c r="BI468" s="1070" t="str">
        <f t="shared" si="114"/>
        <v/>
      </c>
      <c r="BJ468" s="1070" t="str">
        <f t="shared" si="107"/>
        <v/>
      </c>
      <c r="BK468" s="1070" t="str">
        <f t="shared" si="115"/>
        <v/>
      </c>
      <c r="BL468" s="1070" t="str">
        <f t="shared" si="108"/>
        <v/>
      </c>
      <c r="BM468" s="1070" t="str">
        <f t="shared" si="109"/>
        <v/>
      </c>
      <c r="BN468" s="1071"/>
      <c r="BO468" s="1072" t="str">
        <f t="shared" si="110"/>
        <v/>
      </c>
      <c r="BP468" s="1073" t="s">
        <v>744</v>
      </c>
      <c r="BQ468" s="1074"/>
      <c r="CE468" s="9">
        <v>1</v>
      </c>
    </row>
    <row r="469" spans="10:83" ht="21" customHeight="1">
      <c r="J469" s="1838"/>
      <c r="K469" s="1152">
        <f>K44</f>
        <v>120</v>
      </c>
      <c r="L469" s="1143" t="str" cm="1">
        <f t="array" ref="L469">IF(ROW()=ROW(L467),K470,INDEX(M467:M480,ROW()-ROW(L467)))</f>
        <v/>
      </c>
      <c r="M469" s="1144" t="str">
        <f>IF(OR(L469="",K469="",K469&lt;=0,N469=""),"",TRIM(MID(L469,LEN(N469)+1+IF(MID(L469,LEN(N469)+1,1)=" ",1,0),99999)))</f>
        <v/>
      </c>
      <c r="N469" s="1143" t="str">
        <f>IF(OR(O469="",O469=0,O469="0"),"",IF(LEN(O469)&lt;=K469,O469,IF(LEN(SUBSTITUTE(P469," ",""))=K469+1,LEFT(O469,K469),LEFT(O469,FIND("§",SUBSTITUTE(P469," ","§",LEN(P469)-LEN(SUBSTITUTE(P469," ",""))))-1))))</f>
        <v/>
      </c>
      <c r="O469" s="1143" t="str">
        <f t="shared" si="116"/>
        <v/>
      </c>
      <c r="P469" s="1143" t="str">
        <f>IF(OR(O469="",O469=0,O469="0"),"",LEFT(O469,K469+1))</f>
        <v/>
      </c>
      <c r="Q469" s="1143"/>
      <c r="R469" s="1186"/>
      <c r="S469" s="1147" t="str">
        <f>IF(LEN(TRIM(T469))&gt;0,MAX(S46:S468)+1,"")</f>
        <v/>
      </c>
      <c r="T469" s="1148"/>
      <c r="U469" s="1186"/>
      <c r="V469" s="1186"/>
      <c r="X469" s="1253"/>
      <c r="Y469" s="1238"/>
      <c r="Z469" s="1239"/>
      <c r="AA469" s="1238"/>
      <c r="AB469" s="1239"/>
      <c r="AC469" s="1240"/>
      <c r="AD469" s="1241"/>
      <c r="AE469" s="1242"/>
      <c r="AF469" s="1241"/>
      <c r="AG469" s="1243"/>
      <c r="AH469" s="1244"/>
      <c r="AI469"/>
      <c r="AJ469" s="1254"/>
      <c r="AK469" s="1245"/>
      <c r="AL469" s="1246"/>
      <c r="AM469" s="1246"/>
      <c r="AN469" s="1247"/>
      <c r="AO469" s="1248"/>
      <c r="AP469" s="1248"/>
      <c r="AQ469" s="1249"/>
      <c r="AR469" s="1255"/>
      <c r="AS469" s="1250"/>
      <c r="AT469" s="1256"/>
      <c r="AU469" s="1257"/>
      <c r="AV469" s="1251"/>
      <c r="AW469" s="1252"/>
      <c r="AX469" s="19"/>
      <c r="AY469" s="19"/>
      <c r="AZ469" s="1068">
        <v>441</v>
      </c>
      <c r="BA469" s="1069"/>
      <c r="BB469" s="1282" t="str">
        <f t="shared" si="104"/>
        <v/>
      </c>
      <c r="BC469" s="1283" t="str" cm="1">
        <f t="array" ref="BC469">IF(BJ469="","",IFERROR(_xlfn.TEXTJOIN(" • ",TRUE,_xlfn.UNIQUE(_xlfn._xlws.FILTER("⚠ "&amp;BQ29:BQ489,(BO29:BO489&lt;&gt;"")*ISNUMBER(SEARCH(" "&amp;BO29:BO489&amp;" "," "&amp;BJ469&amp;" "))))),""))</f>
        <v/>
      </c>
      <c r="BD469" s="1070" t="str">
        <f t="shared" si="111"/>
        <v/>
      </c>
      <c r="BE469" s="1070" t="str">
        <f t="shared" si="112"/>
        <v/>
      </c>
      <c r="BF469" s="1070" t="str">
        <f t="shared" si="113"/>
        <v/>
      </c>
      <c r="BG469" s="1070" t="str">
        <f t="shared" si="105"/>
        <v/>
      </c>
      <c r="BH469" s="1070" t="str">
        <f t="shared" si="106"/>
        <v/>
      </c>
      <c r="BI469" s="1070" t="str">
        <f t="shared" si="114"/>
        <v/>
      </c>
      <c r="BJ469" s="1070" t="str">
        <f t="shared" si="107"/>
        <v/>
      </c>
      <c r="BK469" s="1070" t="str">
        <f t="shared" si="115"/>
        <v/>
      </c>
      <c r="BL469" s="1070" t="str">
        <f t="shared" si="108"/>
        <v/>
      </c>
      <c r="BM469" s="1070" t="str">
        <f t="shared" si="109"/>
        <v/>
      </c>
      <c r="BN469" s="1071"/>
      <c r="BO469" s="1072" t="str">
        <f t="shared" si="110"/>
        <v/>
      </c>
      <c r="BP469" s="1073" t="s">
        <v>744</v>
      </c>
      <c r="BQ469" s="1074"/>
      <c r="CE469" s="9">
        <v>1</v>
      </c>
    </row>
    <row r="470" spans="10:83" ht="21" customHeight="1">
      <c r="J470" s="1838"/>
      <c r="K470" s="1151" t="str">
        <f>IF(UPPER(TRIM(K45))="X",K474,K468)</f>
        <v/>
      </c>
      <c r="L470" s="1143" t="str" cm="1">
        <f t="array" ref="L470">IF(ROW()=ROW(L467),K470,INDEX(M467:M480,ROW()-ROW(L467)))</f>
        <v/>
      </c>
      <c r="M470" s="1144" t="str">
        <f>IF(OR(L470="",K469="",K469&lt;=0,N470=""),"",TRIM(MID(L470,LEN(N470)+1+IF(MID(L470,LEN(N470)+1,1)=" ",1,0),99999)))</f>
        <v/>
      </c>
      <c r="N470" s="1143" t="str">
        <f>IF(OR(O470="",O470=0,O470="0"),"",IF(LEN(O470)&lt;=K469,O470,IF(LEN(SUBSTITUTE(P470," ",""))=K469+1,LEFT(O470,K469),LEFT(O470,FIND("§",SUBSTITUTE(P470," ","§",LEN(P470)-LEN(SUBSTITUTE(P470," ",""))))-1))))</f>
        <v/>
      </c>
      <c r="O470" s="1143" t="str">
        <f t="shared" si="116"/>
        <v/>
      </c>
      <c r="P470" s="1143" t="str">
        <f>IF(OR(O470="",O470=0,O470="0"),"",LEFT(O470,K469+1))</f>
        <v/>
      </c>
      <c r="Q470" s="1143"/>
      <c r="R470" s="1186"/>
      <c r="S470" s="1147" t="str">
        <f>IF(LEN(TRIM(T470))&gt;0,MAX(S46:S469)+1,"")</f>
        <v/>
      </c>
      <c r="T470" s="1148"/>
      <c r="U470" s="1186"/>
      <c r="V470" s="1186"/>
      <c r="X470" s="1253"/>
      <c r="Y470" s="1238"/>
      <c r="Z470" s="1239"/>
      <c r="AA470" s="1238"/>
      <c r="AB470" s="1239"/>
      <c r="AC470" s="1240"/>
      <c r="AD470" s="1241"/>
      <c r="AE470" s="1242"/>
      <c r="AF470" s="1241"/>
      <c r="AG470" s="1243"/>
      <c r="AH470" s="1244"/>
      <c r="AI470"/>
      <c r="AJ470" s="1254"/>
      <c r="AK470" s="1245"/>
      <c r="AL470" s="1246"/>
      <c r="AM470" s="1246"/>
      <c r="AN470" s="1247"/>
      <c r="AO470" s="1248"/>
      <c r="AP470" s="1248"/>
      <c r="AQ470" s="1249"/>
      <c r="AR470" s="1255"/>
      <c r="AS470" s="1250"/>
      <c r="AT470" s="1256"/>
      <c r="AU470" s="1257"/>
      <c r="AV470" s="1251"/>
      <c r="AW470" s="1252"/>
      <c r="AX470" s="19"/>
      <c r="AY470" s="19"/>
      <c r="AZ470" s="1068">
        <v>442</v>
      </c>
      <c r="BA470" s="1069"/>
      <c r="BB470" s="1282" t="str">
        <f t="shared" si="104"/>
        <v/>
      </c>
      <c r="BC470" s="1283" t="str" cm="1">
        <f t="array" ref="BC470">IF(BJ470="","",IFERROR(_xlfn.TEXTJOIN(" • ",TRUE,_xlfn.UNIQUE(_xlfn._xlws.FILTER("⚠ "&amp;BQ29:BQ489,(BO29:BO489&lt;&gt;"")*ISNUMBER(SEARCH(" "&amp;BO29:BO489&amp;" "," "&amp;BJ470&amp;" "))))),""))</f>
        <v/>
      </c>
      <c r="BD470" s="1070" t="str">
        <f t="shared" si="111"/>
        <v/>
      </c>
      <c r="BE470" s="1070" t="str">
        <f t="shared" si="112"/>
        <v/>
      </c>
      <c r="BF470" s="1070" t="str">
        <f t="shared" si="113"/>
        <v/>
      </c>
      <c r="BG470" s="1070" t="str">
        <f t="shared" si="105"/>
        <v/>
      </c>
      <c r="BH470" s="1070" t="str">
        <f t="shared" si="106"/>
        <v/>
      </c>
      <c r="BI470" s="1070" t="str">
        <f t="shared" si="114"/>
        <v/>
      </c>
      <c r="BJ470" s="1070" t="str">
        <f t="shared" si="107"/>
        <v/>
      </c>
      <c r="BK470" s="1070" t="str">
        <f t="shared" si="115"/>
        <v/>
      </c>
      <c r="BL470" s="1070" t="str">
        <f t="shared" si="108"/>
        <v/>
      </c>
      <c r="BM470" s="1070" t="str">
        <f t="shared" si="109"/>
        <v/>
      </c>
      <c r="BN470" s="1071"/>
      <c r="BO470" s="1072" t="str">
        <f t="shared" si="110"/>
        <v/>
      </c>
      <c r="BP470" s="1073" t="s">
        <v>744</v>
      </c>
      <c r="BQ470" s="1074"/>
      <c r="CE470" s="9">
        <v>1</v>
      </c>
    </row>
    <row r="471" spans="10:83" ht="21" customHeight="1">
      <c r="J471" s="1838"/>
      <c r="K471" s="1155" t="str">
        <f>TRIM(SUBSTITUTE(SUBSTITUTE(SUBSTITUTE(SUBSTITUTE(SUBSTITUTE(SUBSTITUTE(SUBSTITUTE(SUBSTITUTE(SUBSTITUTE(SUBSTITUTE(K468,","," "),";"," "),":"," "),"!"," "),"?"," "),"…"," "),"»"," "),"«"," "),"/"," "),"."," "))</f>
        <v/>
      </c>
      <c r="L471" s="1143" t="str" cm="1">
        <f t="array" ref="L471">IF(ROW()=ROW(L467),K470,INDEX(M467:M480,ROW()-ROW(L467)))</f>
        <v/>
      </c>
      <c r="M471" s="1144" t="str">
        <f>IF(OR(L471="",K469="",K469&lt;=0,N471=""),"",TRIM(MID(L471,LEN(N471)+1+IF(MID(L471,LEN(N471)+1,1)=" ",1,0),99999)))</f>
        <v/>
      </c>
      <c r="N471" s="1143" t="str">
        <f>IF(OR(O471="",O471=0,O471="0"),"",IF(LEN(O471)&lt;=K469,O471,IF(LEN(SUBSTITUTE(P471," ",""))=K469+1,LEFT(O471,K469),LEFT(O471,FIND("§",SUBSTITUTE(P471," ","§",LEN(P471)-LEN(SUBSTITUTE(P471," ",""))))-1))))</f>
        <v/>
      </c>
      <c r="O471" s="1143" t="str">
        <f t="shared" si="116"/>
        <v/>
      </c>
      <c r="P471" s="1143" t="str">
        <f>IF(OR(O471="",O471=0,O471="0"),"",LEFT(O471,K469+1))</f>
        <v/>
      </c>
      <c r="Q471" s="1143"/>
      <c r="R471" s="1186"/>
      <c r="S471" s="1147" t="str">
        <f>IF(LEN(TRIM(T471))&gt;0,MAX(S46:S470)+1,"")</f>
        <v/>
      </c>
      <c r="T471" s="1148"/>
      <c r="U471" s="1186"/>
      <c r="V471" s="1186"/>
      <c r="X471" s="1253"/>
      <c r="Y471" s="1238"/>
      <c r="Z471" s="1239"/>
      <c r="AA471" s="1238"/>
      <c r="AB471" s="1239"/>
      <c r="AC471" s="1240"/>
      <c r="AD471" s="1241"/>
      <c r="AE471" s="1242"/>
      <c r="AF471" s="1241"/>
      <c r="AG471" s="1243"/>
      <c r="AH471" s="1244"/>
      <c r="AI471"/>
      <c r="AJ471" s="1254"/>
      <c r="AK471" s="1245"/>
      <c r="AL471" s="1246"/>
      <c r="AM471" s="1246"/>
      <c r="AN471" s="1247"/>
      <c r="AO471" s="1248"/>
      <c r="AP471" s="1248"/>
      <c r="AQ471" s="1249"/>
      <c r="AR471" s="1255"/>
      <c r="AS471" s="1250"/>
      <c r="AT471" s="1256"/>
      <c r="AU471" s="1257"/>
      <c r="AV471" s="1251"/>
      <c r="AW471" s="1252"/>
      <c r="AX471" s="19"/>
      <c r="AY471" s="19"/>
      <c r="AZ471" s="1068">
        <v>443</v>
      </c>
      <c r="BA471" s="1069"/>
      <c r="BB471" s="1282" t="str">
        <f t="shared" si="104"/>
        <v/>
      </c>
      <c r="BC471" s="1283" t="str" cm="1">
        <f t="array" ref="BC471">IF(BJ471="","",IFERROR(_xlfn.TEXTJOIN(" • ",TRUE,_xlfn.UNIQUE(_xlfn._xlws.FILTER("⚠ "&amp;BQ29:BQ489,(BO29:BO489&lt;&gt;"")*ISNUMBER(SEARCH(" "&amp;BO29:BO489&amp;" "," "&amp;BJ471&amp;" "))))),""))</f>
        <v/>
      </c>
      <c r="BD471" s="1070" t="str">
        <f t="shared" si="111"/>
        <v/>
      </c>
      <c r="BE471" s="1070" t="str">
        <f t="shared" si="112"/>
        <v/>
      </c>
      <c r="BF471" s="1070" t="str">
        <f t="shared" si="113"/>
        <v/>
      </c>
      <c r="BG471" s="1070" t="str">
        <f t="shared" si="105"/>
        <v/>
      </c>
      <c r="BH471" s="1070" t="str">
        <f t="shared" si="106"/>
        <v/>
      </c>
      <c r="BI471" s="1070" t="str">
        <f t="shared" si="114"/>
        <v/>
      </c>
      <c r="BJ471" s="1070" t="str">
        <f t="shared" si="107"/>
        <v/>
      </c>
      <c r="BK471" s="1070" t="str">
        <f t="shared" si="115"/>
        <v/>
      </c>
      <c r="BL471" s="1070" t="str">
        <f t="shared" si="108"/>
        <v/>
      </c>
      <c r="BM471" s="1070" t="str">
        <f t="shared" si="109"/>
        <v/>
      </c>
      <c r="BN471" s="1071"/>
      <c r="BO471" s="1072" t="str">
        <f t="shared" si="110"/>
        <v/>
      </c>
      <c r="BP471" s="1073" t="s">
        <v>744</v>
      </c>
      <c r="BQ471" s="1074"/>
      <c r="CE471" s="9">
        <v>1</v>
      </c>
    </row>
    <row r="472" spans="10:83" ht="21" customHeight="1">
      <c r="J472" s="1838"/>
      <c r="K472" s="1143" t="str">
        <f>TRIM(SUBSTITUTE(SUBSTITUTE(SUBSTITUTE(SUBSTITUTE(SUBSTITUTE(SUBSTITUTE(SUBSTITUTE(SUBSTITUTE(K471,"("," "),")"," "),CHAR(34)," "),"-"," "),"_"," "),"&lt;"," "),"&gt;"," "),"="," "))</f>
        <v/>
      </c>
      <c r="L472" s="1143" t="str" cm="1">
        <f t="array" ref="L472">IF(ROW()=ROW(L467),K470,INDEX(M467:M480,ROW()-ROW(L467)))</f>
        <v/>
      </c>
      <c r="M472" s="1144" t="str">
        <f>IF(OR(L472="",K469="",K469&lt;=0,N472=""),"",TRIM(MID(L472,LEN(N472)+1+IF(MID(L472,LEN(N472)+1,1)=" ",1,0),99999)))</f>
        <v/>
      </c>
      <c r="N472" s="1143" t="str">
        <f>IF(OR(O472="",O472=0,O472="0"),"",IF(LEN(O472)&lt;=K469,O472,IF(LEN(SUBSTITUTE(P472," ",""))=K469+1,LEFT(O472,K469),LEFT(O472,FIND("§",SUBSTITUTE(P472," ","§",LEN(P472)-LEN(SUBSTITUTE(P472," ",""))))-1))))</f>
        <v/>
      </c>
      <c r="O472" s="1143" t="str">
        <f t="shared" si="116"/>
        <v/>
      </c>
      <c r="P472" s="1143" t="str">
        <f>IF(OR(O472="",O472=0,O472="0"),"",LEFT(O472,K469+1))</f>
        <v/>
      </c>
      <c r="Q472" s="1143"/>
      <c r="R472" s="1186"/>
      <c r="S472" s="1147" t="str">
        <f>IF(LEN(TRIM(T472))&gt;0,MAX(S46:S471)+1,"")</f>
        <v/>
      </c>
      <c r="T472" s="1148"/>
      <c r="U472" s="1186"/>
      <c r="V472" s="1186"/>
      <c r="X472" s="1253"/>
      <c r="Y472" s="1238"/>
      <c r="Z472" s="1239"/>
      <c r="AA472" s="1238"/>
      <c r="AB472" s="1239"/>
      <c r="AC472" s="1240"/>
      <c r="AD472" s="1241"/>
      <c r="AE472" s="1242"/>
      <c r="AF472" s="1241"/>
      <c r="AG472" s="1243"/>
      <c r="AH472" s="1244"/>
      <c r="AI472"/>
      <c r="AJ472" s="1254"/>
      <c r="AK472" s="1245"/>
      <c r="AL472" s="1246"/>
      <c r="AM472" s="1246"/>
      <c r="AN472" s="1247"/>
      <c r="AO472" s="1248"/>
      <c r="AP472" s="1248"/>
      <c r="AQ472" s="1249"/>
      <c r="AR472" s="1255"/>
      <c r="AS472" s="1250"/>
      <c r="AT472" s="1256"/>
      <c r="AU472" s="1257"/>
      <c r="AV472" s="1251"/>
      <c r="AW472" s="1252"/>
      <c r="AX472" s="19"/>
      <c r="AY472" s="19"/>
      <c r="AZ472" s="1068">
        <v>444</v>
      </c>
      <c r="BA472" s="1069"/>
      <c r="BB472" s="1282" t="str">
        <f t="shared" si="104"/>
        <v/>
      </c>
      <c r="BC472" s="1283" t="str" cm="1">
        <f t="array" ref="BC472">IF(BJ472="","",IFERROR(_xlfn.TEXTJOIN(" • ",TRUE,_xlfn.UNIQUE(_xlfn._xlws.FILTER("⚠ "&amp;BQ29:BQ489,(BO29:BO489&lt;&gt;"")*ISNUMBER(SEARCH(" "&amp;BO29:BO489&amp;" "," "&amp;BJ472&amp;" "))))),""))</f>
        <v/>
      </c>
      <c r="BD472" s="1070" t="str">
        <f t="shared" si="111"/>
        <v/>
      </c>
      <c r="BE472" s="1070" t="str">
        <f t="shared" si="112"/>
        <v/>
      </c>
      <c r="BF472" s="1070" t="str">
        <f t="shared" si="113"/>
        <v/>
      </c>
      <c r="BG472" s="1070" t="str">
        <f t="shared" si="105"/>
        <v/>
      </c>
      <c r="BH472" s="1070" t="str">
        <f t="shared" si="106"/>
        <v/>
      </c>
      <c r="BI472" s="1070" t="str">
        <f t="shared" si="114"/>
        <v/>
      </c>
      <c r="BJ472" s="1070" t="str">
        <f t="shared" si="107"/>
        <v/>
      </c>
      <c r="BK472" s="1070" t="str">
        <f t="shared" si="115"/>
        <v/>
      </c>
      <c r="BL472" s="1070" t="str">
        <f t="shared" si="108"/>
        <v/>
      </c>
      <c r="BM472" s="1070" t="str">
        <f t="shared" si="109"/>
        <v/>
      </c>
      <c r="BN472" s="1071"/>
      <c r="BO472" s="1072" t="str">
        <f t="shared" si="110"/>
        <v/>
      </c>
      <c r="BP472" s="1073" t="s">
        <v>744</v>
      </c>
      <c r="BQ472" s="1074"/>
      <c r="CE472" s="9">
        <v>1</v>
      </c>
    </row>
    <row r="473" spans="10:83" ht="21" customHeight="1">
      <c r="J473" s="1838"/>
      <c r="K473" s="1151" t="str">
        <f>TRIM(SUBSTITUTE(SUBSTITUTE(SUBSTITUTE(SUBSTITUTE(K472,"►"," "),"▼"," "),"▲"," "),"◄"," "))</f>
        <v/>
      </c>
      <c r="L473" s="1143" t="str" cm="1">
        <f t="array" ref="L473">IF(ROW()=ROW(L467),K470,INDEX(M467:M480,ROW()-ROW(L467)))</f>
        <v/>
      </c>
      <c r="M473" s="1144" t="str">
        <f>IF(OR(L473="",K469="",K469&lt;=0,N473=""),"",TRIM(MID(L473,LEN(N473)+1+IF(MID(L473,LEN(N473)+1,1)=" ",1,0),99999)))</f>
        <v/>
      </c>
      <c r="N473" s="1143" t="str">
        <f>IF(OR(O473="",O473=0,O473="0"),"",IF(LEN(O473)&lt;=K469,O473,IF(LEN(SUBSTITUTE(P473," ",""))=K469+1,LEFT(O473,K469),LEFT(O473,FIND("§",SUBSTITUTE(P473," ","§",LEN(P473)-LEN(SUBSTITUTE(P473," ",""))))-1))))</f>
        <v/>
      </c>
      <c r="O473" s="1143" t="str">
        <f t="shared" si="116"/>
        <v/>
      </c>
      <c r="P473" s="1143" t="str">
        <f>IF(OR(O473="",O473=0,O473="0"),"",LEFT(O473,K469+1))</f>
        <v/>
      </c>
      <c r="Q473" s="1143"/>
      <c r="R473" s="1186"/>
      <c r="S473" s="1147" t="str">
        <f>IF(LEN(TRIM(T473))&gt;0,MAX(S46:S472)+1,"")</f>
        <v/>
      </c>
      <c r="T473" s="1148"/>
      <c r="U473" s="1186"/>
      <c r="V473" s="1186"/>
      <c r="X473" s="1253"/>
      <c r="Y473" s="1238"/>
      <c r="Z473" s="1239"/>
      <c r="AA473" s="1238"/>
      <c r="AB473" s="1239"/>
      <c r="AC473" s="1240"/>
      <c r="AD473" s="1241"/>
      <c r="AE473" s="1242"/>
      <c r="AF473" s="1241"/>
      <c r="AG473" s="1243"/>
      <c r="AH473" s="1244"/>
      <c r="AI473"/>
      <c r="AJ473" s="1254"/>
      <c r="AK473" s="1245"/>
      <c r="AL473" s="1246"/>
      <c r="AM473" s="1246"/>
      <c r="AN473" s="1247"/>
      <c r="AO473" s="1248"/>
      <c r="AP473" s="1248"/>
      <c r="AQ473" s="1249"/>
      <c r="AR473" s="1255"/>
      <c r="AS473" s="1250"/>
      <c r="AT473" s="1256"/>
      <c r="AU473" s="1257"/>
      <c r="AV473" s="1251"/>
      <c r="AW473" s="1252"/>
      <c r="AX473" s="19"/>
      <c r="AY473" s="19"/>
      <c r="AZ473" s="1068">
        <v>445</v>
      </c>
      <c r="BA473" s="1069"/>
      <c r="BB473" s="1282" t="str">
        <f t="shared" si="104"/>
        <v/>
      </c>
      <c r="BC473" s="1283" t="str" cm="1">
        <f t="array" ref="BC473">IF(BJ473="","",IFERROR(_xlfn.TEXTJOIN(" • ",TRUE,_xlfn.UNIQUE(_xlfn._xlws.FILTER("⚠ "&amp;BQ29:BQ489,(BO29:BO489&lt;&gt;"")*ISNUMBER(SEARCH(" "&amp;BO29:BO489&amp;" "," "&amp;BJ473&amp;" "))))),""))</f>
        <v/>
      </c>
      <c r="BD473" s="1070" t="str">
        <f t="shared" si="111"/>
        <v/>
      </c>
      <c r="BE473" s="1070" t="str">
        <f t="shared" si="112"/>
        <v/>
      </c>
      <c r="BF473" s="1070" t="str">
        <f t="shared" si="113"/>
        <v/>
      </c>
      <c r="BG473" s="1070" t="str">
        <f t="shared" si="105"/>
        <v/>
      </c>
      <c r="BH473" s="1070" t="str">
        <f t="shared" si="106"/>
        <v/>
      </c>
      <c r="BI473" s="1070" t="str">
        <f t="shared" si="114"/>
        <v/>
      </c>
      <c r="BJ473" s="1070" t="str">
        <f t="shared" si="107"/>
        <v/>
      </c>
      <c r="BK473" s="1070" t="str">
        <f t="shared" si="115"/>
        <v/>
      </c>
      <c r="BL473" s="1070" t="str">
        <f t="shared" si="108"/>
        <v/>
      </c>
      <c r="BM473" s="1070" t="str">
        <f t="shared" si="109"/>
        <v/>
      </c>
      <c r="BN473" s="1071"/>
      <c r="BO473" s="1072" t="str">
        <f t="shared" si="110"/>
        <v/>
      </c>
      <c r="BP473" s="1073" t="s">
        <v>744</v>
      </c>
      <c r="BQ473" s="1074"/>
      <c r="CE473" s="9">
        <v>1</v>
      </c>
    </row>
    <row r="474" spans="10:83" ht="21" customHeight="1">
      <c r="J474" s="1838"/>
      <c r="K474" s="1151" t="str">
        <f>TRIM(SUBSTITUTE(SUBSTITUTE(K473,"“"," "),"”"," "))</f>
        <v/>
      </c>
      <c r="L474" s="1143" t="str" cm="1">
        <f t="array" ref="L474">IF(ROW()=ROW(L467),K470,INDEX(M467:M480,ROW()-ROW(L467)))</f>
        <v/>
      </c>
      <c r="M474" s="1144" t="str">
        <f>IF(OR(L474="",K469="",K469&lt;=0,N474=""),"",TRIM(MID(L474,LEN(N474)+1+IF(MID(L474,LEN(N474)+1,1)=" ",1,0),99999)))</f>
        <v/>
      </c>
      <c r="N474" s="1143" t="str">
        <f>IF(OR(O474="",O474=0,O474="0"),"",IF(LEN(O474)&lt;=K469,O474,IF(LEN(SUBSTITUTE(P474," ",""))=K469+1,LEFT(O474,K469),LEFT(O474,FIND("§",SUBSTITUTE(P474," ","§",LEN(P474)-LEN(SUBSTITUTE(P474," ",""))))-1))))</f>
        <v/>
      </c>
      <c r="O474" s="1143" t="str">
        <f t="shared" si="116"/>
        <v/>
      </c>
      <c r="P474" s="1143" t="str">
        <f>IF(OR(O474="",O474=0,O474="0"),"",LEFT(O474,K469+1))</f>
        <v/>
      </c>
      <c r="Q474" s="1143"/>
      <c r="R474" s="1186"/>
      <c r="S474" s="1147" t="str">
        <f>IF(LEN(TRIM(T474))&gt;0,MAX(S46:S473)+1,"")</f>
        <v/>
      </c>
      <c r="T474" s="1148"/>
      <c r="U474" s="1186"/>
      <c r="V474" s="1186"/>
      <c r="X474" s="1253"/>
      <c r="Y474" s="1238"/>
      <c r="Z474" s="1239"/>
      <c r="AA474" s="1238"/>
      <c r="AB474" s="1239"/>
      <c r="AC474" s="1240"/>
      <c r="AD474" s="1241"/>
      <c r="AE474" s="1242"/>
      <c r="AF474" s="1241"/>
      <c r="AG474" s="1243"/>
      <c r="AH474" s="1244"/>
      <c r="AI474"/>
      <c r="AJ474" s="1254"/>
      <c r="AK474" s="1245"/>
      <c r="AL474" s="1246"/>
      <c r="AM474" s="1246"/>
      <c r="AN474" s="1247"/>
      <c r="AO474" s="1248"/>
      <c r="AP474" s="1248"/>
      <c r="AQ474" s="1249"/>
      <c r="AR474" s="1255"/>
      <c r="AS474" s="1250"/>
      <c r="AT474" s="1256"/>
      <c r="AU474" s="1257"/>
      <c r="AV474" s="1251"/>
      <c r="AW474" s="1252"/>
      <c r="AX474" s="19"/>
      <c r="AY474" s="19"/>
      <c r="AZ474" s="1068">
        <v>446</v>
      </c>
      <c r="BA474" s="1069"/>
      <c r="BB474" s="1282" t="str">
        <f t="shared" si="104"/>
        <v/>
      </c>
      <c r="BC474" s="1283" t="str" cm="1">
        <f t="array" ref="BC474">IF(BJ474="","",IFERROR(_xlfn.TEXTJOIN(" • ",TRUE,_xlfn.UNIQUE(_xlfn._xlws.FILTER("⚠ "&amp;BQ29:BQ489,(BO29:BO489&lt;&gt;"")*ISNUMBER(SEARCH(" "&amp;BO29:BO489&amp;" "," "&amp;BJ474&amp;" "))))),""))</f>
        <v/>
      </c>
      <c r="BD474" s="1070" t="str">
        <f t="shared" si="111"/>
        <v/>
      </c>
      <c r="BE474" s="1070" t="str">
        <f t="shared" si="112"/>
        <v/>
      </c>
      <c r="BF474" s="1070" t="str">
        <f t="shared" si="113"/>
        <v/>
      </c>
      <c r="BG474" s="1070" t="str">
        <f t="shared" si="105"/>
        <v/>
      </c>
      <c r="BH474" s="1070" t="str">
        <f t="shared" si="106"/>
        <v/>
      </c>
      <c r="BI474" s="1070" t="str">
        <f t="shared" si="114"/>
        <v/>
      </c>
      <c r="BJ474" s="1070" t="str">
        <f t="shared" si="107"/>
        <v/>
      </c>
      <c r="BK474" s="1070" t="str">
        <f t="shared" si="115"/>
        <v/>
      </c>
      <c r="BL474" s="1070" t="str">
        <f t="shared" si="108"/>
        <v/>
      </c>
      <c r="BM474" s="1070" t="str">
        <f t="shared" si="109"/>
        <v/>
      </c>
      <c r="BN474" s="1071"/>
      <c r="BO474" s="1072" t="str">
        <f t="shared" si="110"/>
        <v/>
      </c>
      <c r="BP474" s="1073" t="s">
        <v>744</v>
      </c>
      <c r="BQ474" s="1074"/>
      <c r="CE474" s="9">
        <v>1</v>
      </c>
    </row>
    <row r="475" spans="10:83" ht="21" customHeight="1">
      <c r="J475" s="1838"/>
      <c r="K475" s="1151"/>
      <c r="L475" s="1143" t="str" cm="1">
        <f t="array" ref="L475">IF(ROW()=ROW(L467),K470,INDEX(M467:M480,ROW()-ROW(L467)))</f>
        <v/>
      </c>
      <c r="M475" s="1144" t="str">
        <f>IF(OR(L475="",K469="",K469&lt;=0,N475=""),"",TRIM(MID(L475,LEN(N475)+1+IF(MID(L475,LEN(N475)+1,1)=" ",1,0),99999)))</f>
        <v/>
      </c>
      <c r="N475" s="1143" t="str">
        <f>IF(OR(O475="",O475=0,O475="0"),"",IF(LEN(O475)&lt;=K469,O475,IF(LEN(SUBSTITUTE(P475," ",""))=K469+1,LEFT(O475,K469),LEFT(O475,FIND("§",SUBSTITUTE(P475," ","§",LEN(P475)-LEN(SUBSTITUTE(P475," ",""))))-1))))</f>
        <v/>
      </c>
      <c r="O475" s="1143" t="str">
        <f t="shared" si="116"/>
        <v/>
      </c>
      <c r="P475" s="1143" t="str">
        <f>IF(OR(O475="",O475=0,O475="0"),"",LEFT(O475,K469+1))</f>
        <v/>
      </c>
      <c r="Q475" s="1143"/>
      <c r="R475" s="1186"/>
      <c r="S475" s="1147" t="str">
        <f>IF(LEN(TRIM(T475))&gt;0,MAX(S46:S474)+1,"")</f>
        <v/>
      </c>
      <c r="T475" s="1148"/>
      <c r="U475" s="1186"/>
      <c r="V475" s="1186"/>
      <c r="X475" s="1253"/>
      <c r="Y475" s="1238"/>
      <c r="Z475" s="1239"/>
      <c r="AA475" s="1238"/>
      <c r="AB475" s="1239"/>
      <c r="AC475" s="1240"/>
      <c r="AD475" s="1241"/>
      <c r="AE475" s="1242"/>
      <c r="AF475" s="1241"/>
      <c r="AG475" s="1243"/>
      <c r="AH475" s="1244"/>
      <c r="AI475"/>
      <c r="AJ475" s="1254"/>
      <c r="AK475" s="1245"/>
      <c r="AL475" s="1246"/>
      <c r="AM475" s="1246"/>
      <c r="AN475" s="1247"/>
      <c r="AO475" s="1248"/>
      <c r="AP475" s="1248"/>
      <c r="AQ475" s="1249"/>
      <c r="AR475" s="1255"/>
      <c r="AS475" s="1250"/>
      <c r="AT475" s="1256"/>
      <c r="AU475" s="1257"/>
      <c r="AV475" s="1251"/>
      <c r="AW475" s="1252"/>
      <c r="AX475" s="19"/>
      <c r="AY475" s="19"/>
      <c r="AZ475" s="1068">
        <v>447</v>
      </c>
      <c r="BA475" s="1069"/>
      <c r="BB475" s="1282" t="str">
        <f t="shared" si="104"/>
        <v/>
      </c>
      <c r="BC475" s="1283" t="str" cm="1">
        <f t="array" ref="BC475">IF(BJ475="","",IFERROR(_xlfn.TEXTJOIN(" • ",TRUE,_xlfn.UNIQUE(_xlfn._xlws.FILTER("⚠ "&amp;BQ29:BQ489,(BO29:BO489&lt;&gt;"")*ISNUMBER(SEARCH(" "&amp;BO29:BO489&amp;" "," "&amp;BJ475&amp;" "))))),""))</f>
        <v/>
      </c>
      <c r="BD475" s="1070" t="str">
        <f t="shared" si="111"/>
        <v/>
      </c>
      <c r="BE475" s="1070" t="str">
        <f t="shared" si="112"/>
        <v/>
      </c>
      <c r="BF475" s="1070" t="str">
        <f t="shared" si="113"/>
        <v/>
      </c>
      <c r="BG475" s="1070" t="str">
        <f t="shared" si="105"/>
        <v/>
      </c>
      <c r="BH475" s="1070" t="str">
        <f t="shared" si="106"/>
        <v/>
      </c>
      <c r="BI475" s="1070" t="str">
        <f t="shared" si="114"/>
        <v/>
      </c>
      <c r="BJ475" s="1070" t="str">
        <f t="shared" si="107"/>
        <v/>
      </c>
      <c r="BK475" s="1070" t="str">
        <f t="shared" si="115"/>
        <v/>
      </c>
      <c r="BL475" s="1070" t="str">
        <f t="shared" si="108"/>
        <v/>
      </c>
      <c r="BM475" s="1070" t="str">
        <f t="shared" si="109"/>
        <v/>
      </c>
      <c r="BN475" s="1071"/>
      <c r="BO475" s="1072" t="str">
        <f t="shared" si="110"/>
        <v/>
      </c>
      <c r="BP475" s="1073" t="s">
        <v>744</v>
      </c>
      <c r="BQ475" s="1074"/>
      <c r="CE475" s="9">
        <v>1</v>
      </c>
    </row>
    <row r="476" spans="10:83" ht="21" customHeight="1">
      <c r="J476" s="1838"/>
      <c r="K476" s="1151"/>
      <c r="L476" s="1143" t="str" cm="1">
        <f t="array" ref="L476">IF(ROW()=ROW(L467),K470,INDEX(M467:M480,ROW()-ROW(L467)))</f>
        <v/>
      </c>
      <c r="M476" s="1144" t="str">
        <f>IF(OR(L476="",K469="",K469&lt;=0,N476=""),"",TRIM(MID(L476,LEN(N476)+1+IF(MID(L476,LEN(N476)+1,1)=" ",1,0),99999)))</f>
        <v/>
      </c>
      <c r="N476" s="1143" t="str">
        <f>IF(OR(O476="",O476=0,O476="0"),"",IF(LEN(O476)&lt;=K469,O476,IF(LEN(SUBSTITUTE(P476," ",""))=K469+1,LEFT(O476,K469),LEFT(O476,FIND("§",SUBSTITUTE(P476," ","§",LEN(P476)-LEN(SUBSTITUTE(P476," ",""))))-1))))</f>
        <v/>
      </c>
      <c r="O476" s="1143" t="str">
        <f t="shared" si="116"/>
        <v/>
      </c>
      <c r="P476" s="1143" t="str">
        <f>IF(OR(O476="",O476=0,O476="0"),"",LEFT(O476,K469+1))</f>
        <v/>
      </c>
      <c r="Q476" s="1143"/>
      <c r="R476" s="1186"/>
      <c r="S476" s="1147" t="str">
        <f>IF(LEN(TRIM(T476))&gt;0,MAX(S46:S475)+1,"")</f>
        <v/>
      </c>
      <c r="T476" s="1148"/>
      <c r="U476" s="1186"/>
      <c r="V476" s="1186"/>
      <c r="X476" s="1253"/>
      <c r="Y476" s="1238"/>
      <c r="Z476" s="1239"/>
      <c r="AA476" s="1238"/>
      <c r="AB476" s="1239"/>
      <c r="AC476" s="1240"/>
      <c r="AD476" s="1241"/>
      <c r="AE476" s="1242"/>
      <c r="AF476" s="1241"/>
      <c r="AG476" s="1243"/>
      <c r="AH476" s="1244"/>
      <c r="AI476"/>
      <c r="AJ476" s="1254"/>
      <c r="AK476" s="1245"/>
      <c r="AL476" s="1246"/>
      <c r="AM476" s="1246"/>
      <c r="AN476" s="1247"/>
      <c r="AO476" s="1248"/>
      <c r="AP476" s="1248"/>
      <c r="AQ476" s="1249"/>
      <c r="AR476" s="1255"/>
      <c r="AS476" s="1250"/>
      <c r="AT476" s="1256"/>
      <c r="AU476" s="1257"/>
      <c r="AV476" s="1251"/>
      <c r="AW476" s="1252"/>
      <c r="AX476" s="19"/>
      <c r="AY476" s="19"/>
      <c r="AZ476" s="1068">
        <v>448</v>
      </c>
      <c r="BA476" s="1069"/>
      <c r="BB476" s="1282" t="str">
        <f t="shared" si="104"/>
        <v/>
      </c>
      <c r="BC476" s="1283" t="str" cm="1">
        <f t="array" ref="BC476">IF(BJ476="","",IFERROR(_xlfn.TEXTJOIN(" • ",TRUE,_xlfn.UNIQUE(_xlfn._xlws.FILTER("⚠ "&amp;BQ29:BQ489,(BO29:BO489&lt;&gt;"")*ISNUMBER(SEARCH(" "&amp;BO29:BO489&amp;" "," "&amp;BJ476&amp;" "))))),""))</f>
        <v/>
      </c>
      <c r="BD476" s="1070" t="str">
        <f t="shared" si="111"/>
        <v/>
      </c>
      <c r="BE476" s="1070" t="str">
        <f t="shared" si="112"/>
        <v/>
      </c>
      <c r="BF476" s="1070" t="str">
        <f t="shared" si="113"/>
        <v/>
      </c>
      <c r="BG476" s="1070" t="str">
        <f t="shared" si="105"/>
        <v/>
      </c>
      <c r="BH476" s="1070" t="str">
        <f t="shared" si="106"/>
        <v/>
      </c>
      <c r="BI476" s="1070" t="str">
        <f t="shared" si="114"/>
        <v/>
      </c>
      <c r="BJ476" s="1070" t="str">
        <f t="shared" si="107"/>
        <v/>
      </c>
      <c r="BK476" s="1070" t="str">
        <f t="shared" si="115"/>
        <v/>
      </c>
      <c r="BL476" s="1070" t="str">
        <f t="shared" si="108"/>
        <v/>
      </c>
      <c r="BM476" s="1070" t="str">
        <f t="shared" si="109"/>
        <v/>
      </c>
      <c r="BN476" s="1071"/>
      <c r="BO476" s="1072" t="str">
        <f t="shared" si="110"/>
        <v/>
      </c>
      <c r="BP476" s="1073" t="s">
        <v>744</v>
      </c>
      <c r="BQ476" s="1074"/>
      <c r="CE476" s="9">
        <v>1</v>
      </c>
    </row>
    <row r="477" spans="10:83" ht="21" customHeight="1">
      <c r="J477" s="1838"/>
      <c r="K477" s="1151"/>
      <c r="L477" s="1143" t="str" cm="1">
        <f t="array" ref="L477">IF(ROW()=ROW(L467),K470,INDEX(M467:M480,ROW()-ROW(L467)))</f>
        <v/>
      </c>
      <c r="M477" s="1144" t="str">
        <f>IF(OR(L477="",K469="",K469&lt;=0,N477=""),"",TRIM(MID(L477,LEN(N477)+1+IF(MID(L477,LEN(N477)+1,1)=" ",1,0),99999)))</f>
        <v/>
      </c>
      <c r="N477" s="1143" t="str">
        <f>IF(OR(O477="",O477=0,O477="0"),"",IF(LEN(O477)&lt;=K469,O477,IF(LEN(SUBSTITUTE(P477," ",""))=K469+1,LEFT(O477,K469),LEFT(O477,FIND("§",SUBSTITUTE(P477," ","§",LEN(P477)-LEN(SUBSTITUTE(P477," ",""))))-1))))</f>
        <v/>
      </c>
      <c r="O477" s="1143" t="str">
        <f t="shared" si="116"/>
        <v/>
      </c>
      <c r="P477" s="1143" t="str">
        <f>IF(OR(O477="",O477=0,O477="0"),"",LEFT(O477,K469+1))</f>
        <v/>
      </c>
      <c r="Q477" s="1143"/>
      <c r="R477" s="1186"/>
      <c r="S477" s="1147" t="str">
        <f>IF(LEN(TRIM(T477))&gt;0,MAX(S46:S476)+1,"")</f>
        <v/>
      </c>
      <c r="T477" s="1148"/>
      <c r="U477" s="1186"/>
      <c r="V477" s="1186"/>
      <c r="X477" s="1253"/>
      <c r="Y477" s="1238"/>
      <c r="Z477" s="1239"/>
      <c r="AA477" s="1238"/>
      <c r="AB477" s="1239"/>
      <c r="AC477" s="1240"/>
      <c r="AD477" s="1241"/>
      <c r="AE477" s="1242"/>
      <c r="AF477" s="1241"/>
      <c r="AG477" s="1243"/>
      <c r="AH477" s="1244"/>
      <c r="AI477"/>
      <c r="AJ477" s="1254"/>
      <c r="AK477" s="1245"/>
      <c r="AL477" s="1246"/>
      <c r="AM477" s="1246"/>
      <c r="AN477" s="1247"/>
      <c r="AO477" s="1248"/>
      <c r="AP477" s="1248"/>
      <c r="AQ477" s="1249"/>
      <c r="AR477" s="1255"/>
      <c r="AS477" s="1250"/>
      <c r="AT477" s="1256"/>
      <c r="AU477" s="1257"/>
      <c r="AV477" s="1251"/>
      <c r="AW477" s="1252"/>
      <c r="AX477" s="19"/>
      <c r="AY477" s="19"/>
      <c r="AZ477" s="1068">
        <v>449</v>
      </c>
      <c r="BA477" s="1069"/>
      <c r="BB477" s="1282" t="str">
        <f t="shared" ref="BB477:BB489" si="117">IF(BA477="","",IF(BC477="",BA477,BA477&amp;" *"))</f>
        <v/>
      </c>
      <c r="BC477" s="1283" t="str" cm="1">
        <f t="array" ref="BC477">IF(BJ477="","",IFERROR(_xlfn.TEXTJOIN(" • ",TRUE,_xlfn.UNIQUE(_xlfn._xlws.FILTER("⚠ "&amp;BQ29:BQ489,(BO29:BO489&lt;&gt;"")*ISNUMBER(SEARCH(" "&amp;BO29:BO489&amp;" "," "&amp;BJ477&amp;" "))))),""))</f>
        <v/>
      </c>
      <c r="BD477" s="1070" t="str">
        <f t="shared" si="111"/>
        <v/>
      </c>
      <c r="BE477" s="1070" t="str">
        <f t="shared" si="112"/>
        <v/>
      </c>
      <c r="BF477" s="1070" t="str">
        <f t="shared" si="113"/>
        <v/>
      </c>
      <c r="BG477" s="1070" t="str">
        <f t="shared" ref="BG477:BG489" si="118">IF(BF477="","",SUBSTITUTE(SUBSTITUTE(SUBSTITUTE(SUBSTITUTE(SUBSTITUTE(SUBSTITUTE(SUBSTITUTE(SUBSTITUTE(BF477,"è","e"),"é","e"),"ê","e"),"ë","e"),"ì","i"),"í","i"),"î","i"),"ï","i"))</f>
        <v/>
      </c>
      <c r="BH477" s="1070" t="str">
        <f t="shared" ref="BH477:BH489" si="119">IF(BG477="","",TRIM(SUBSTITUTE(SUBSTITUTE(SUBSTITUTE(SUBSTITUTE(SUBSTITUTE(SUBSTITUTE(SUBSTITUTE(SUBSTITUTE(SUBSTITUTE(SUBSTITUTE(SUBSTITUTE(SUBSTITUTE(BG477,"ò","o"),"ó","o"),"ô","o"),"ö","o"),"õ","o"),"ù","u"),"ú","u"),"û","u"),"ü","u"),"ý","y"),"ÿ","y"),"ñ","n")))</f>
        <v/>
      </c>
      <c r="BI477" s="1070" t="str">
        <f t="shared" si="114"/>
        <v/>
      </c>
      <c r="BJ477" s="1070" t="str">
        <f t="shared" ref="BJ477:BJ489" si="120">IF(BA477="","",LOWER(TRIM(CLEAN(SUBSTITUTE(SUBSTITUTE(SUBSTITUTE(SUBSTITUTE(SUBSTITUTE(SUBSTITUTE(SUBSTITUTE(SUBSTITUTE(SUBSTITUTE(SUBSTITUTE(SUBSTITUTE(SUBSTITUTE(SUBSTITUTE(SUBSTITUTE(SUBSTITUTE(SUBSTITUTE(SUBSTITUTE(SUBSTITUTE(SUBSTITUTE(SUBSTITUTE(SUBSTITUTE(SUBSTITUTE(BA477,CHAR(160)," "),CHAR(9)," "),CHAR(10)," "),CHAR(13)," "),"—"," "),"–"," "),"’"," "),"'"," "),""""," "),","," "),"."," "),";"," "),":"," "),"!"," "),"?"," "),"…"," "),"/"," "),"-"," "),"("," "),")"," "),"«"," "),"»"," ")))))</f>
        <v/>
      </c>
      <c r="BK477" s="1070" t="str">
        <f t="shared" si="115"/>
        <v/>
      </c>
      <c r="BL477" s="1070" t="str">
        <f t="shared" ref="BL477:BL489" si="121">IF(BK477="","",SUBSTITUTE(SUBSTITUTE(SUBSTITUTE(SUBSTITUTE(SUBSTITUTE(SUBSTITUTE(SUBSTITUTE(SUBSTITUTE(BK477,"è","e"),"é","e"),"ê","e"),"ë","e"),"ì","i"),"í","i"),"î","i"),"ï","i"))</f>
        <v/>
      </c>
      <c r="BM477" s="1070" t="str">
        <f t="shared" ref="BM477:BM489" si="122">IF(BL477="","",TRIM(SUBSTITUTE(SUBSTITUTE(SUBSTITUTE(SUBSTITUTE(SUBSTITUTE(SUBSTITUTE(SUBSTITUTE(SUBSTITUTE(SUBSTITUTE(SUBSTITUTE(SUBSTITUTE(SUBSTITUTE(BL477,"ò","o"),"ó","o"),"ô","o"),"ö","o"),"õ","o"),"ù","u"),"ú","u"),"û","u"),"ü","u"),"ý","y"),"ÿ","y"),"ñ","n")))</f>
        <v/>
      </c>
      <c r="BN477" s="1071"/>
      <c r="BO477" s="1072" t="str">
        <f t="shared" ref="BO477:BO489" si="123">IF(BN477="","",LOWER(TRIM(CLEAN(SUBSTITUTE(SUBSTITUTE(SUBSTITUTE(SUBSTITUTE(SUBSTITUTE(SUBSTITUTE(SUBSTITUTE(SUBSTITUTE(SUBSTITUTE(SUBSTITUTE(SUBSTITUTE(SUBSTITUTE(SUBSTITUTE(SUBSTITUTE(SUBSTITUTE(SUBSTITUTE(SUBSTITUTE(SUBSTITUTE(SUBSTITUTE(SUBSTITUTE(SUBSTITUTE(SUBSTITUTE(BN477,CHAR(160)," "),CHAR(9)," "),CHAR(10)," "),CHAR(13)," "),"—"," "),"–"," "),"’"," "),"'"," "),""""," "),","," "),"."," "),";"," "),":"," "),"!"," "),"?"," "),"…"," "),"/"," "),"-"," "),"("," "),")"," "),"«"," "),"»"," ")))))</f>
        <v/>
      </c>
      <c r="BP477" s="1073" t="s">
        <v>744</v>
      </c>
      <c r="BQ477" s="1074"/>
      <c r="CE477" s="9">
        <v>1</v>
      </c>
    </row>
    <row r="478" spans="10:83" ht="21" customHeight="1">
      <c r="J478" s="1838"/>
      <c r="K478" s="1151"/>
      <c r="L478" s="1143" t="str" cm="1">
        <f t="array" ref="L478">IF(ROW()=ROW(L467),K470,INDEX(M467:M480,ROW()-ROW(L467)))</f>
        <v/>
      </c>
      <c r="M478" s="1144" t="str">
        <f>IF(OR(L478="",K469="",K469&lt;=0,N478=""),"",TRIM(MID(L478,LEN(N478)+1+IF(MID(L478,LEN(N478)+1,1)=" ",1,0),99999)))</f>
        <v/>
      </c>
      <c r="N478" s="1143" t="str">
        <f>IF(OR(O478="",O478=0,O478="0"),"",IF(LEN(O478)&lt;=K469,O478,IF(LEN(SUBSTITUTE(P478," ",""))=K469+1,LEFT(O478,K469),LEFT(O478,FIND("§",SUBSTITUTE(P478," ","§",LEN(P478)-LEN(SUBSTITUTE(P478," ",""))))-1))))</f>
        <v/>
      </c>
      <c r="O478" s="1143" t="str">
        <f t="shared" si="116"/>
        <v/>
      </c>
      <c r="P478" s="1143" t="str">
        <f>IF(OR(O478="",O478=0,O478="0"),"",LEFT(O478,K469+1))</f>
        <v/>
      </c>
      <c r="Q478" s="1143"/>
      <c r="R478" s="1186"/>
      <c r="S478" s="1147" t="str">
        <f>IF(LEN(TRIM(T478))&gt;0,MAX(S46:S477)+1,"")</f>
        <v/>
      </c>
      <c r="T478" s="1148"/>
      <c r="U478" s="1186"/>
      <c r="V478" s="1186"/>
      <c r="X478" s="1253"/>
      <c r="Y478" s="1238"/>
      <c r="Z478" s="1239"/>
      <c r="AA478" s="1238"/>
      <c r="AB478" s="1239"/>
      <c r="AC478" s="1240"/>
      <c r="AD478" s="1241"/>
      <c r="AE478" s="1242"/>
      <c r="AF478" s="1241"/>
      <c r="AG478" s="1243"/>
      <c r="AH478" s="1244"/>
      <c r="AI478"/>
      <c r="AJ478" s="1254"/>
      <c r="AK478" s="1245"/>
      <c r="AL478" s="1246"/>
      <c r="AM478" s="1246"/>
      <c r="AN478" s="1247"/>
      <c r="AO478" s="1248"/>
      <c r="AP478" s="1248"/>
      <c r="AQ478" s="1249"/>
      <c r="AR478" s="1255"/>
      <c r="AS478" s="1250"/>
      <c r="AT478" s="1256"/>
      <c r="AU478" s="1257"/>
      <c r="AV478" s="1251"/>
      <c r="AW478" s="1252"/>
      <c r="AX478" s="19"/>
      <c r="AY478" s="19"/>
      <c r="AZ478" s="1068">
        <v>450</v>
      </c>
      <c r="BA478" s="1069"/>
      <c r="BB478" s="1282" t="str">
        <f t="shared" si="117"/>
        <v/>
      </c>
      <c r="BC478" s="1283" t="str" cm="1">
        <f t="array" ref="BC478">IF(BJ478="","",IFERROR(_xlfn.TEXTJOIN(" • ",TRUE,_xlfn.UNIQUE(_xlfn._xlws.FILTER("⚠ "&amp;BQ29:BQ489,(BO29:BO489&lt;&gt;"")*ISNUMBER(SEARCH(" "&amp;BO29:BO489&amp;" "," "&amp;BJ478&amp;" "))))),""))</f>
        <v/>
      </c>
      <c r="BD478" s="1070" t="str">
        <f t="shared" si="111"/>
        <v/>
      </c>
      <c r="BE478" s="1070" t="str">
        <f t="shared" si="112"/>
        <v/>
      </c>
      <c r="BF478" s="1070" t="str">
        <f t="shared" si="113"/>
        <v/>
      </c>
      <c r="BG478" s="1070" t="str">
        <f t="shared" si="118"/>
        <v/>
      </c>
      <c r="BH478" s="1070" t="str">
        <f t="shared" si="119"/>
        <v/>
      </c>
      <c r="BI478" s="1070" t="str">
        <f t="shared" si="114"/>
        <v/>
      </c>
      <c r="BJ478" s="1070" t="str">
        <f t="shared" si="120"/>
        <v/>
      </c>
      <c r="BK478" s="1070" t="str">
        <f t="shared" si="115"/>
        <v/>
      </c>
      <c r="BL478" s="1070" t="str">
        <f t="shared" si="121"/>
        <v/>
      </c>
      <c r="BM478" s="1070" t="str">
        <f t="shared" si="122"/>
        <v/>
      </c>
      <c r="BN478" s="1071"/>
      <c r="BO478" s="1072" t="str">
        <f t="shared" si="123"/>
        <v/>
      </c>
      <c r="BP478" s="1073" t="s">
        <v>744</v>
      </c>
      <c r="BQ478" s="1074"/>
      <c r="CE478" s="9">
        <v>1</v>
      </c>
    </row>
    <row r="479" spans="10:83" ht="21" customHeight="1">
      <c r="J479" s="1838"/>
      <c r="K479" s="1151"/>
      <c r="L479" s="1143" t="str" cm="1">
        <f t="array" ref="L479">IF(ROW()=ROW(L467),K470,INDEX(M467:M480,ROW()-ROW(L467)))</f>
        <v/>
      </c>
      <c r="M479" s="1144" t="str">
        <f>IF(OR(L479="",K469="",K469&lt;=0,N479=""),"",TRIM(MID(L479,LEN(N479)+1+IF(MID(L479,LEN(N479)+1,1)=" ",1,0),99999)))</f>
        <v/>
      </c>
      <c r="N479" s="1143" t="str">
        <f>IF(OR(O479="",O479=0,O479="0"),"",IF(LEN(O479)&lt;=K469,O479,IF(LEN(SUBSTITUTE(P479," ",""))=K469+1,LEFT(O479,K469),LEFT(O479,FIND("§",SUBSTITUTE(P479," ","§",LEN(P479)-LEN(SUBSTITUTE(P479," ",""))))-1))))</f>
        <v/>
      </c>
      <c r="O479" s="1143" t="str">
        <f t="shared" si="116"/>
        <v/>
      </c>
      <c r="P479" s="1143" t="str">
        <f>IF(OR(O479="",O479=0,O479="0"),"",LEFT(O479,K469+1))</f>
        <v/>
      </c>
      <c r="Q479" s="1143"/>
      <c r="R479" s="1186"/>
      <c r="S479" s="1147" t="str">
        <f>IF(LEN(TRIM(T479))&gt;0,MAX(S46:S478)+1,"")</f>
        <v/>
      </c>
      <c r="T479" s="1148"/>
      <c r="U479" s="1186"/>
      <c r="V479" s="1186"/>
      <c r="X479" s="1253"/>
      <c r="Y479" s="1238"/>
      <c r="Z479" s="1239"/>
      <c r="AA479" s="1238"/>
      <c r="AB479" s="1239"/>
      <c r="AC479" s="1240"/>
      <c r="AD479" s="1241"/>
      <c r="AE479" s="1242"/>
      <c r="AF479" s="1241"/>
      <c r="AG479" s="1243"/>
      <c r="AH479" s="1244"/>
      <c r="AI479"/>
      <c r="AJ479" s="1254"/>
      <c r="AK479" s="1245"/>
      <c r="AL479" s="1246"/>
      <c r="AM479" s="1246"/>
      <c r="AN479" s="1247"/>
      <c r="AO479" s="1248"/>
      <c r="AP479" s="1248"/>
      <c r="AQ479" s="1249"/>
      <c r="AR479" s="1255"/>
      <c r="AS479" s="1250"/>
      <c r="AT479" s="1256"/>
      <c r="AU479" s="1257"/>
      <c r="AV479" s="1251"/>
      <c r="AW479" s="1252"/>
      <c r="AX479" s="19"/>
      <c r="AY479" s="19"/>
      <c r="AZ479" s="1068">
        <v>451</v>
      </c>
      <c r="BA479" s="1069"/>
      <c r="BB479" s="1282" t="str">
        <f t="shared" si="117"/>
        <v/>
      </c>
      <c r="BC479" s="1283" t="str" cm="1">
        <f t="array" ref="BC479">IF(BJ479="","",IFERROR(_xlfn.TEXTJOIN(" • ",TRUE,_xlfn.UNIQUE(_xlfn._xlws.FILTER("⚠ "&amp;BQ29:BQ489,(BO29:BO489&lt;&gt;"")*ISNUMBER(SEARCH(" "&amp;BO29:BO489&amp;" "," "&amp;BJ479&amp;" "))))),""))</f>
        <v/>
      </c>
      <c r="BD479" s="1070" t="str">
        <f t="shared" ref="BD479:BD489" si="124">IF(BO479="","",BM479)</f>
        <v/>
      </c>
      <c r="BE479" s="1070" t="str">
        <f t="shared" ref="BE479:BE489" si="125">IF(BQ479="","",BP479&amp;" "&amp;BQ479)</f>
        <v/>
      </c>
      <c r="BF479" s="1070" t="str">
        <f t="shared" ref="BF479:BF489" si="126">IF(BJ479="","",SUBSTITUTE(SUBSTITUTE(SUBSTITUTE(SUBSTITUTE(SUBSTITUTE(SUBSTITUTE(SUBSTITUTE(SUBSTITUTE(SUBSTITUTE(LOWER(BJ479),"œ","oe"),"æ","ae"),"à","a"),"â","a"),"ä","a"),"á","a"),"ã","a"),"å","a"),"ç","c"))</f>
        <v/>
      </c>
      <c r="BG479" s="1070" t="str">
        <f t="shared" si="118"/>
        <v/>
      </c>
      <c r="BH479" s="1070" t="str">
        <f t="shared" si="119"/>
        <v/>
      </c>
      <c r="BI479" s="1070" t="str">
        <f t="shared" ref="BI479:BI489" si="127">IF(BJ479="","",BH479)</f>
        <v/>
      </c>
      <c r="BJ479" s="1070" t="str">
        <f t="shared" si="120"/>
        <v/>
      </c>
      <c r="BK479" s="1070" t="str">
        <f t="shared" ref="BK479:BK489" si="128">IF(BO479="","",SUBSTITUTE(SUBSTITUTE(SUBSTITUTE(SUBSTITUTE(SUBSTITUTE(SUBSTITUTE(SUBSTITUTE(SUBSTITUTE(SUBSTITUTE(LOWER(BO479),"œ","oe"),"æ","ae"),"à","a"),"â","a"),"ä","a"),"á","a"),"ã","a"),"å","a"),"ç","c"))</f>
        <v/>
      </c>
      <c r="BL479" s="1070" t="str">
        <f t="shared" si="121"/>
        <v/>
      </c>
      <c r="BM479" s="1070" t="str">
        <f t="shared" si="122"/>
        <v/>
      </c>
      <c r="BN479" s="1071"/>
      <c r="BO479" s="1072" t="str">
        <f t="shared" si="123"/>
        <v/>
      </c>
      <c r="BP479" s="1073" t="s">
        <v>744</v>
      </c>
      <c r="BQ479" s="1074"/>
      <c r="CE479" s="9">
        <v>1</v>
      </c>
    </row>
    <row r="480" spans="10:83" ht="21" customHeight="1">
      <c r="J480" s="1838"/>
      <c r="K480" s="1151"/>
      <c r="L480" s="1143" t="str" cm="1">
        <f t="array" ref="L480">IF(ROW()=ROW(L467),K470,INDEX(M467:M480,ROW()-ROW(L467)))</f>
        <v/>
      </c>
      <c r="M480" s="1144" t="str">
        <f>IF(OR(L480="",K469="",K469&lt;=0,N480=""),"",TRIM(MID(L480,LEN(N480)+1+IF(MID(L480,LEN(N480)+1,1)=" ",1,0),99999)))</f>
        <v/>
      </c>
      <c r="N480" s="1143" t="str">
        <f>IF(OR(O480="",O480=0,O480="0"),"",IF(LEN(O480)&lt;=K469,O480,IF(LEN(SUBSTITUTE(P480," ",""))=K469+1,LEFT(O480,K469),LEFT(O480,FIND("§",SUBSTITUTE(P480," ","§",LEN(P480)-LEN(SUBSTITUTE(P480," ",""))))-1))))</f>
        <v/>
      </c>
      <c r="O480" s="1143" t="str">
        <f t="shared" si="116"/>
        <v/>
      </c>
      <c r="P480" s="1143" t="str">
        <f>IF(OR(O480="",O480=0,O480="0"),"",LEFT(O480,K469+1))</f>
        <v/>
      </c>
      <c r="Q480" s="1143"/>
      <c r="R480" s="1186"/>
      <c r="S480" s="1147" t="str">
        <f>IF(LEN(TRIM(T480))&gt;0,MAX(S46:S479)+1,"")</f>
        <v/>
      </c>
      <c r="T480" s="1148"/>
      <c r="U480" s="1186"/>
      <c r="V480" s="1186"/>
      <c r="X480" s="1253"/>
      <c r="Y480" s="1238"/>
      <c r="Z480" s="1239"/>
      <c r="AA480" s="1238"/>
      <c r="AB480" s="1239"/>
      <c r="AC480" s="1240"/>
      <c r="AD480" s="1241"/>
      <c r="AE480" s="1242"/>
      <c r="AF480" s="1241"/>
      <c r="AG480" s="1243"/>
      <c r="AH480" s="1244"/>
      <c r="AI480"/>
      <c r="AJ480" s="1254"/>
      <c r="AK480" s="1245"/>
      <c r="AL480" s="1246"/>
      <c r="AM480" s="1246"/>
      <c r="AN480" s="1247"/>
      <c r="AO480" s="1248"/>
      <c r="AP480" s="1248"/>
      <c r="AQ480" s="1249"/>
      <c r="AR480" s="1255"/>
      <c r="AS480" s="1250"/>
      <c r="AT480" s="1256"/>
      <c r="AU480" s="1257"/>
      <c r="AV480" s="1251"/>
      <c r="AW480" s="1252"/>
      <c r="AX480" s="19"/>
      <c r="AY480" s="19"/>
      <c r="AZ480" s="1068">
        <v>452</v>
      </c>
      <c r="BA480" s="1069"/>
      <c r="BB480" s="1282" t="str">
        <f t="shared" si="117"/>
        <v/>
      </c>
      <c r="BC480" s="1283" t="str" cm="1">
        <f t="array" ref="BC480">IF(BJ480="","",IFERROR(_xlfn.TEXTJOIN(" • ",TRUE,_xlfn.UNIQUE(_xlfn._xlws.FILTER("⚠ "&amp;BQ29:BQ489,(BO29:BO489&lt;&gt;"")*ISNUMBER(SEARCH(" "&amp;BO29:BO489&amp;" "," "&amp;BJ480&amp;" "))))),""))</f>
        <v/>
      </c>
      <c r="BD480" s="1070" t="str">
        <f t="shared" si="124"/>
        <v/>
      </c>
      <c r="BE480" s="1070" t="str">
        <f t="shared" si="125"/>
        <v/>
      </c>
      <c r="BF480" s="1070" t="str">
        <f t="shared" si="126"/>
        <v/>
      </c>
      <c r="BG480" s="1070" t="str">
        <f t="shared" si="118"/>
        <v/>
      </c>
      <c r="BH480" s="1070" t="str">
        <f t="shared" si="119"/>
        <v/>
      </c>
      <c r="BI480" s="1070" t="str">
        <f t="shared" si="127"/>
        <v/>
      </c>
      <c r="BJ480" s="1070" t="str">
        <f t="shared" si="120"/>
        <v/>
      </c>
      <c r="BK480" s="1070" t="str">
        <f t="shared" si="128"/>
        <v/>
      </c>
      <c r="BL480" s="1070" t="str">
        <f t="shared" si="121"/>
        <v/>
      </c>
      <c r="BM480" s="1070" t="str">
        <f t="shared" si="122"/>
        <v/>
      </c>
      <c r="BN480" s="1071"/>
      <c r="BO480" s="1072" t="str">
        <f t="shared" si="123"/>
        <v/>
      </c>
      <c r="BP480" s="1073" t="s">
        <v>744</v>
      </c>
      <c r="BQ480" s="1074"/>
      <c r="CE480" s="9">
        <v>1</v>
      </c>
    </row>
    <row r="481" spans="10:83" ht="21" customHeight="1">
      <c r="J481" s="1838"/>
      <c r="K481" s="1142" t="str">
        <f>IF(TRIM(SUBSTITUTE(R78,CHAR(160),""))="","",R78)</f>
        <v/>
      </c>
      <c r="L481" s="1143" t="str" cm="1">
        <f t="array" ref="L481">IF(ROW()=ROW(L481),K484,INDEX(M481:M494,ROW()-ROW(L481)))</f>
        <v/>
      </c>
      <c r="M481" s="1144" t="str">
        <f>IF(OR(L481="",K483="",K483&lt;=0,N481=""),"",TRIM(MID(L481,LEN(N481)+1+IF(MID(L481,LEN(N481)+1,1)=" ",1,0),99999)))</f>
        <v/>
      </c>
      <c r="N481" s="1143" t="str">
        <f>IF(OR(O481="",O481=0,O481="0"),"",IF(LEN(O481)&lt;=K483,O481,IF(LEN(SUBSTITUTE(P481," ",""))=K483+1,LEFT(O481,K483),LEFT(O481,FIND("§",SUBSTITUTE(P481," ","§",LEN(P481)-LEN(SUBSTITUTE(P481," ",""))))-1))))</f>
        <v/>
      </c>
      <c r="O481" s="1143" t="str">
        <f t="shared" si="116"/>
        <v/>
      </c>
      <c r="P481" s="1143" t="str">
        <f>IF(OR(O481="",O481=0,O481="0"),"",LEFT(O481,K483+1))</f>
        <v/>
      </c>
      <c r="Q481" s="1143"/>
      <c r="R481" s="1186"/>
      <c r="S481" s="1147" t="str">
        <f>IF(LEN(TRIM(T481))&gt;0,MAX(S46:S480)+1,"")</f>
        <v/>
      </c>
      <c r="T481" s="1148"/>
      <c r="U481" s="1186"/>
      <c r="V481" s="1186"/>
      <c r="X481" s="1253"/>
      <c r="Y481" s="1238"/>
      <c r="Z481" s="1239"/>
      <c r="AA481" s="1238"/>
      <c r="AB481" s="1239"/>
      <c r="AC481" s="1240"/>
      <c r="AD481" s="1241"/>
      <c r="AE481" s="1242"/>
      <c r="AF481" s="1241"/>
      <c r="AG481" s="1243"/>
      <c r="AH481" s="1244"/>
      <c r="AI481"/>
      <c r="AJ481" s="1254"/>
      <c r="AK481" s="1245"/>
      <c r="AL481" s="1246"/>
      <c r="AM481" s="1246"/>
      <c r="AN481" s="1247"/>
      <c r="AO481" s="1248"/>
      <c r="AP481" s="1248"/>
      <c r="AQ481" s="1249"/>
      <c r="AR481" s="1255"/>
      <c r="AS481" s="1250"/>
      <c r="AT481" s="1256"/>
      <c r="AU481" s="1257"/>
      <c r="AV481" s="1251"/>
      <c r="AW481" s="1252"/>
      <c r="AX481" s="19"/>
      <c r="AY481" s="19"/>
      <c r="AZ481" s="1068">
        <v>453</v>
      </c>
      <c r="BA481" s="1069"/>
      <c r="BB481" s="1282" t="str">
        <f t="shared" si="117"/>
        <v/>
      </c>
      <c r="BC481" s="1283" t="str" cm="1">
        <f t="array" ref="BC481">IF(BJ481="","",IFERROR(_xlfn.TEXTJOIN(" • ",TRUE,_xlfn.UNIQUE(_xlfn._xlws.FILTER("⚠ "&amp;BQ29:BQ489,(BO29:BO489&lt;&gt;"")*ISNUMBER(SEARCH(" "&amp;BO29:BO489&amp;" "," "&amp;BJ481&amp;" "))))),""))</f>
        <v/>
      </c>
      <c r="BD481" s="1070" t="str">
        <f t="shared" si="124"/>
        <v/>
      </c>
      <c r="BE481" s="1070" t="str">
        <f t="shared" si="125"/>
        <v/>
      </c>
      <c r="BF481" s="1070" t="str">
        <f t="shared" si="126"/>
        <v/>
      </c>
      <c r="BG481" s="1070" t="str">
        <f t="shared" si="118"/>
        <v/>
      </c>
      <c r="BH481" s="1070" t="str">
        <f t="shared" si="119"/>
        <v/>
      </c>
      <c r="BI481" s="1070" t="str">
        <f t="shared" si="127"/>
        <v/>
      </c>
      <c r="BJ481" s="1070" t="str">
        <f t="shared" si="120"/>
        <v/>
      </c>
      <c r="BK481" s="1070" t="str">
        <f t="shared" si="128"/>
        <v/>
      </c>
      <c r="BL481" s="1070" t="str">
        <f t="shared" si="121"/>
        <v/>
      </c>
      <c r="BM481" s="1070" t="str">
        <f t="shared" si="122"/>
        <v/>
      </c>
      <c r="BN481" s="1071"/>
      <c r="BO481" s="1072" t="str">
        <f t="shared" si="123"/>
        <v/>
      </c>
      <c r="BP481" s="1073" t="s">
        <v>744</v>
      </c>
      <c r="BQ481" s="1074"/>
      <c r="CE481" s="9">
        <v>1</v>
      </c>
    </row>
    <row r="482" spans="10:83" ht="21" customHeight="1">
      <c r="J482" s="1838"/>
      <c r="K482" s="1151" t="str">
        <f>TRIM(SUBSTITUTE(SUBSTITUTE(SUBSTITUTE(SUBSTITUTE(SUBSTITUTE(SUBSTITUTE(SUBSTITUTE(SUBSTITUTE(SUBSTITUTE(CLEAN(IF(OR(LEFT(K481,1)="-",LEFT(K481,1)="="),MID(K481,2,99999),K481)),"—","-"),"–","-"),CHAR(160)," "),CHAR(9)," "),CHAR(13)," "),CHAR(10)," ")," "," ")," "," ")," "," "))</f>
        <v/>
      </c>
      <c r="L482" s="1143" t="str" cm="1">
        <f t="array" ref="L482">IF(ROW()=ROW(L481),K484,INDEX(M481:M494,ROW()-ROW(L481)))</f>
        <v/>
      </c>
      <c r="M482" s="1144" t="str">
        <f>IF(OR(L482="",K483="",K483&lt;=0,N482=""),"",TRIM(MID(L482,LEN(N482)+1+IF(MID(L482,LEN(N482)+1,1)=" ",1,0),99999)))</f>
        <v/>
      </c>
      <c r="N482" s="1143" t="str">
        <f>IF(OR(O482="",O482=0,O482="0"),"",IF(LEN(O482)&lt;=K483,O482,IF(LEN(SUBSTITUTE(P482," ",""))=K483+1,LEFT(O482,K483),LEFT(O482,FIND("§",SUBSTITUTE(P482," ","§",LEN(P482)-LEN(SUBSTITUTE(P482," ",""))))-1))))</f>
        <v/>
      </c>
      <c r="O482" s="1143" t="str">
        <f t="shared" si="116"/>
        <v/>
      </c>
      <c r="P482" s="1143" t="str">
        <f>IF(OR(O482="",O482=0,O482="0"),"",LEFT(O482,K483+1))</f>
        <v/>
      </c>
      <c r="Q482" s="1143"/>
      <c r="R482" s="1186"/>
      <c r="S482" s="1147" t="str">
        <f>IF(LEN(TRIM(T482))&gt;0,MAX(S46:S481)+1,"")</f>
        <v/>
      </c>
      <c r="T482" s="1148"/>
      <c r="U482" s="1186"/>
      <c r="V482" s="1186"/>
      <c r="X482" s="1253"/>
      <c r="Y482" s="1238"/>
      <c r="Z482" s="1239"/>
      <c r="AA482" s="1238"/>
      <c r="AB482" s="1239"/>
      <c r="AC482" s="1240"/>
      <c r="AD482" s="1241"/>
      <c r="AE482" s="1242"/>
      <c r="AF482" s="1241"/>
      <c r="AG482" s="1243"/>
      <c r="AH482" s="1244"/>
      <c r="AI482"/>
      <c r="AJ482" s="1254"/>
      <c r="AK482" s="1245"/>
      <c r="AL482" s="1246"/>
      <c r="AM482" s="1246"/>
      <c r="AN482" s="1247"/>
      <c r="AO482" s="1248"/>
      <c r="AP482" s="1248"/>
      <c r="AQ482" s="1249"/>
      <c r="AR482" s="1255"/>
      <c r="AS482" s="1250"/>
      <c r="AT482" s="1256"/>
      <c r="AU482" s="1257"/>
      <c r="AV482" s="1251"/>
      <c r="AW482" s="1252"/>
      <c r="AX482" s="19"/>
      <c r="AY482" s="19"/>
      <c r="AZ482" s="1068">
        <v>454</v>
      </c>
      <c r="BA482" s="1069"/>
      <c r="BB482" s="1282" t="str">
        <f t="shared" si="117"/>
        <v/>
      </c>
      <c r="BC482" s="1283" t="str" cm="1">
        <f t="array" ref="BC482">IF(BJ482="","",IFERROR(_xlfn.TEXTJOIN(" • ",TRUE,_xlfn.UNIQUE(_xlfn._xlws.FILTER("⚠ "&amp;BQ29:BQ489,(BO29:BO489&lt;&gt;"")*ISNUMBER(SEARCH(" "&amp;BO29:BO489&amp;" "," "&amp;BJ482&amp;" "))))),""))</f>
        <v/>
      </c>
      <c r="BD482" s="1070" t="str">
        <f t="shared" si="124"/>
        <v/>
      </c>
      <c r="BE482" s="1070" t="str">
        <f t="shared" si="125"/>
        <v/>
      </c>
      <c r="BF482" s="1070" t="str">
        <f t="shared" si="126"/>
        <v/>
      </c>
      <c r="BG482" s="1070" t="str">
        <f t="shared" si="118"/>
        <v/>
      </c>
      <c r="BH482" s="1070" t="str">
        <f t="shared" si="119"/>
        <v/>
      </c>
      <c r="BI482" s="1070" t="str">
        <f t="shared" si="127"/>
        <v/>
      </c>
      <c r="BJ482" s="1070" t="str">
        <f t="shared" si="120"/>
        <v/>
      </c>
      <c r="BK482" s="1070" t="str">
        <f t="shared" si="128"/>
        <v/>
      </c>
      <c r="BL482" s="1070" t="str">
        <f t="shared" si="121"/>
        <v/>
      </c>
      <c r="BM482" s="1070" t="str">
        <f t="shared" si="122"/>
        <v/>
      </c>
      <c r="BN482" s="1071"/>
      <c r="BO482" s="1072" t="str">
        <f t="shared" si="123"/>
        <v/>
      </c>
      <c r="BP482" s="1073" t="s">
        <v>744</v>
      </c>
      <c r="BQ482" s="1074"/>
      <c r="CE482" s="9">
        <v>1</v>
      </c>
    </row>
    <row r="483" spans="10:83" ht="21" customHeight="1">
      <c r="J483" s="1838"/>
      <c r="K483" s="1152">
        <f>K44</f>
        <v>120</v>
      </c>
      <c r="L483" s="1143" t="str" cm="1">
        <f t="array" ref="L483">IF(ROW()=ROW(L481),K484,INDEX(M481:M494,ROW()-ROW(L481)))</f>
        <v/>
      </c>
      <c r="M483" s="1144" t="str">
        <f>IF(OR(L483="",K483="",K483&lt;=0,N483=""),"",TRIM(MID(L483,LEN(N483)+1+IF(MID(L483,LEN(N483)+1,1)=" ",1,0),99999)))</f>
        <v/>
      </c>
      <c r="N483" s="1143" t="str">
        <f>IF(OR(O483="",O483=0,O483="0"),"",IF(LEN(O483)&lt;=K483,O483,IF(LEN(SUBSTITUTE(P483," ",""))=K483+1,LEFT(O483,K483),LEFT(O483,FIND("§",SUBSTITUTE(P483," ","§",LEN(P483)-LEN(SUBSTITUTE(P483," ",""))))-1))))</f>
        <v/>
      </c>
      <c r="O483" s="1143" t="str">
        <f t="shared" si="116"/>
        <v/>
      </c>
      <c r="P483" s="1143" t="str">
        <f>IF(OR(O483="",O483=0,O483="0"),"",LEFT(O483,K483+1))</f>
        <v/>
      </c>
      <c r="Q483" s="1143"/>
      <c r="R483" s="1186"/>
      <c r="S483" s="1147" t="str">
        <f>IF(LEN(TRIM(T483))&gt;0,MAX(S46:S482)+1,"")</f>
        <v/>
      </c>
      <c r="T483" s="1148"/>
      <c r="U483" s="1186"/>
      <c r="V483" s="1186"/>
      <c r="X483" s="1253"/>
      <c r="Y483" s="1238"/>
      <c r="Z483" s="1239"/>
      <c r="AA483" s="1238"/>
      <c r="AB483" s="1239"/>
      <c r="AC483" s="1240"/>
      <c r="AD483" s="1241"/>
      <c r="AE483" s="1242"/>
      <c r="AF483" s="1241"/>
      <c r="AG483" s="1243"/>
      <c r="AH483" s="1244"/>
      <c r="AI483"/>
      <c r="AJ483" s="1254"/>
      <c r="AK483" s="1245"/>
      <c r="AL483" s="1246"/>
      <c r="AM483" s="1246"/>
      <c r="AN483" s="1247"/>
      <c r="AO483" s="1248"/>
      <c r="AP483" s="1248"/>
      <c r="AQ483" s="1249"/>
      <c r="AR483" s="1255"/>
      <c r="AS483" s="1250"/>
      <c r="AT483" s="1256"/>
      <c r="AU483" s="1257"/>
      <c r="AV483" s="1251"/>
      <c r="AW483" s="1252"/>
      <c r="AX483" s="19"/>
      <c r="AY483" s="19"/>
      <c r="AZ483" s="1068">
        <v>455</v>
      </c>
      <c r="BA483" s="1069"/>
      <c r="BB483" s="1282" t="str">
        <f t="shared" si="117"/>
        <v/>
      </c>
      <c r="BC483" s="1283" t="str" cm="1">
        <f t="array" ref="BC483">IF(BJ483="","",IFERROR(_xlfn.TEXTJOIN(" • ",TRUE,_xlfn.UNIQUE(_xlfn._xlws.FILTER("⚠ "&amp;BQ29:BQ489,(BO29:BO489&lt;&gt;"")*ISNUMBER(SEARCH(" "&amp;BO29:BO489&amp;" "," "&amp;BJ483&amp;" "))))),""))</f>
        <v/>
      </c>
      <c r="BD483" s="1070" t="str">
        <f t="shared" si="124"/>
        <v/>
      </c>
      <c r="BE483" s="1070" t="str">
        <f t="shared" si="125"/>
        <v/>
      </c>
      <c r="BF483" s="1070" t="str">
        <f t="shared" si="126"/>
        <v/>
      </c>
      <c r="BG483" s="1070" t="str">
        <f t="shared" si="118"/>
        <v/>
      </c>
      <c r="BH483" s="1070" t="str">
        <f t="shared" si="119"/>
        <v/>
      </c>
      <c r="BI483" s="1070" t="str">
        <f t="shared" si="127"/>
        <v/>
      </c>
      <c r="BJ483" s="1070" t="str">
        <f t="shared" si="120"/>
        <v/>
      </c>
      <c r="BK483" s="1070" t="str">
        <f t="shared" si="128"/>
        <v/>
      </c>
      <c r="BL483" s="1070" t="str">
        <f t="shared" si="121"/>
        <v/>
      </c>
      <c r="BM483" s="1070" t="str">
        <f t="shared" si="122"/>
        <v/>
      </c>
      <c r="BN483" s="1071"/>
      <c r="BO483" s="1072" t="str">
        <f t="shared" si="123"/>
        <v/>
      </c>
      <c r="BP483" s="1073" t="s">
        <v>744</v>
      </c>
      <c r="BQ483" s="1074"/>
      <c r="CE483" s="9">
        <v>1</v>
      </c>
    </row>
    <row r="484" spans="10:83" ht="21" customHeight="1">
      <c r="J484" s="1838"/>
      <c r="K484" s="1151" t="str">
        <f>IF(UPPER(TRIM(K45))="X",K488,K482)</f>
        <v/>
      </c>
      <c r="L484" s="1143" t="str" cm="1">
        <f t="array" ref="L484">IF(ROW()=ROW(L481),K484,INDEX(M481:M494,ROW()-ROW(L481)))</f>
        <v/>
      </c>
      <c r="M484" s="1144" t="str">
        <f>IF(OR(L484="",K483="",K483&lt;=0,N484=""),"",TRIM(MID(L484,LEN(N484)+1+IF(MID(L484,LEN(N484)+1,1)=" ",1,0),99999)))</f>
        <v/>
      </c>
      <c r="N484" s="1143" t="str">
        <f>IF(OR(O484="",O484=0,O484="0"),"",IF(LEN(O484)&lt;=K483,O484,IF(LEN(SUBSTITUTE(P484," ",""))=K483+1,LEFT(O484,K483),LEFT(O484,FIND("§",SUBSTITUTE(P484," ","§",LEN(P484)-LEN(SUBSTITUTE(P484," ",""))))-1))))</f>
        <v/>
      </c>
      <c r="O484" s="1143" t="str">
        <f t="shared" si="116"/>
        <v/>
      </c>
      <c r="P484" s="1143" t="str">
        <f>IF(OR(O484="",O484=0,O484="0"),"",LEFT(O484,K483+1))</f>
        <v/>
      </c>
      <c r="Q484" s="1143"/>
      <c r="R484" s="1186"/>
      <c r="S484" s="1147" t="str">
        <f>IF(LEN(TRIM(T484))&gt;0,MAX(S46:S483)+1,"")</f>
        <v/>
      </c>
      <c r="T484" s="1148"/>
      <c r="U484" s="1186"/>
      <c r="V484" s="1186"/>
      <c r="X484" s="1253"/>
      <c r="Y484" s="1238"/>
      <c r="Z484" s="1239"/>
      <c r="AA484" s="1238"/>
      <c r="AB484" s="1239"/>
      <c r="AC484" s="1240"/>
      <c r="AD484" s="1241"/>
      <c r="AE484" s="1242"/>
      <c r="AF484" s="1241"/>
      <c r="AG484" s="1243"/>
      <c r="AH484" s="1244"/>
      <c r="AI484"/>
      <c r="AJ484" s="1254"/>
      <c r="AK484" s="1245"/>
      <c r="AL484" s="1246"/>
      <c r="AM484" s="1246"/>
      <c r="AN484" s="1247"/>
      <c r="AO484" s="1248"/>
      <c r="AP484" s="1248"/>
      <c r="AQ484" s="1249"/>
      <c r="AR484" s="1255"/>
      <c r="AS484" s="1250"/>
      <c r="AT484" s="1256"/>
      <c r="AU484" s="1257"/>
      <c r="AV484" s="1251"/>
      <c r="AW484" s="1252"/>
      <c r="AX484" s="19"/>
      <c r="AY484" s="19"/>
      <c r="AZ484" s="1068">
        <v>456</v>
      </c>
      <c r="BA484" s="1069"/>
      <c r="BB484" s="1282" t="str">
        <f t="shared" si="117"/>
        <v/>
      </c>
      <c r="BC484" s="1283" t="str" cm="1">
        <f t="array" ref="BC484">IF(BJ484="","",IFERROR(_xlfn.TEXTJOIN(" • ",TRUE,_xlfn.UNIQUE(_xlfn._xlws.FILTER("⚠ "&amp;BQ29:BQ489,(BO29:BO489&lt;&gt;"")*ISNUMBER(SEARCH(" "&amp;BO29:BO489&amp;" "," "&amp;BJ484&amp;" "))))),""))</f>
        <v/>
      </c>
      <c r="BD484" s="1070" t="str">
        <f t="shared" si="124"/>
        <v/>
      </c>
      <c r="BE484" s="1070" t="str">
        <f t="shared" si="125"/>
        <v/>
      </c>
      <c r="BF484" s="1070" t="str">
        <f t="shared" si="126"/>
        <v/>
      </c>
      <c r="BG484" s="1070" t="str">
        <f t="shared" si="118"/>
        <v/>
      </c>
      <c r="BH484" s="1070" t="str">
        <f t="shared" si="119"/>
        <v/>
      </c>
      <c r="BI484" s="1070" t="str">
        <f t="shared" si="127"/>
        <v/>
      </c>
      <c r="BJ484" s="1070" t="str">
        <f t="shared" si="120"/>
        <v/>
      </c>
      <c r="BK484" s="1070" t="str">
        <f t="shared" si="128"/>
        <v/>
      </c>
      <c r="BL484" s="1070" t="str">
        <f t="shared" si="121"/>
        <v/>
      </c>
      <c r="BM484" s="1070" t="str">
        <f t="shared" si="122"/>
        <v/>
      </c>
      <c r="BN484" s="1071"/>
      <c r="BO484" s="1072" t="str">
        <f t="shared" si="123"/>
        <v/>
      </c>
      <c r="BP484" s="1073" t="s">
        <v>744</v>
      </c>
      <c r="BQ484" s="1074"/>
      <c r="CE484" s="9">
        <v>1</v>
      </c>
    </row>
    <row r="485" spans="10:83" ht="21" customHeight="1">
      <c r="J485" s="1838"/>
      <c r="K485" s="1155" t="str">
        <f>TRIM(SUBSTITUTE(SUBSTITUTE(SUBSTITUTE(SUBSTITUTE(SUBSTITUTE(SUBSTITUTE(SUBSTITUTE(SUBSTITUTE(SUBSTITUTE(SUBSTITUTE(K482,","," "),";"," "),":"," "),"!"," "),"?"," "),"…"," "),"»"," "),"«"," "),"/"," "),"."," "))</f>
        <v/>
      </c>
      <c r="L485" s="1143" t="str" cm="1">
        <f t="array" ref="L485">IF(ROW()=ROW(L481),K484,INDEX(M481:M494,ROW()-ROW(L481)))</f>
        <v/>
      </c>
      <c r="M485" s="1144" t="str">
        <f>IF(OR(L485="",K483="",K483&lt;=0,N485=""),"",TRIM(MID(L485,LEN(N485)+1+IF(MID(L485,LEN(N485)+1,1)=" ",1,0),99999)))</f>
        <v/>
      </c>
      <c r="N485" s="1143" t="str">
        <f>IF(OR(O485="",O485=0,O485="0"),"",IF(LEN(O485)&lt;=K483,O485,IF(LEN(SUBSTITUTE(P485," ",""))=K483+1,LEFT(O485,K483),LEFT(O485,FIND("§",SUBSTITUTE(P485," ","§",LEN(P485)-LEN(SUBSTITUTE(P485," ",""))))-1))))</f>
        <v/>
      </c>
      <c r="O485" s="1143" t="str">
        <f t="shared" si="116"/>
        <v/>
      </c>
      <c r="P485" s="1143" t="str">
        <f>IF(OR(O485="",O485=0,O485="0"),"",LEFT(O485,K483+1))</f>
        <v/>
      </c>
      <c r="Q485" s="1143"/>
      <c r="R485" s="1186"/>
      <c r="S485" s="1147" t="str">
        <f>IF(LEN(TRIM(T485))&gt;0,MAX(S46:S484)+1,"")</f>
        <v/>
      </c>
      <c r="T485" s="1148"/>
      <c r="U485" s="1186"/>
      <c r="V485" s="1186"/>
      <c r="X485" s="1253"/>
      <c r="Y485" s="1238"/>
      <c r="Z485" s="1239"/>
      <c r="AA485" s="1238"/>
      <c r="AB485" s="1239"/>
      <c r="AC485" s="1240"/>
      <c r="AD485" s="1241"/>
      <c r="AE485" s="1242"/>
      <c r="AF485" s="1241"/>
      <c r="AG485" s="1243"/>
      <c r="AH485" s="1244"/>
      <c r="AI485"/>
      <c r="AJ485" s="1254"/>
      <c r="AK485" s="1245"/>
      <c r="AL485" s="1246"/>
      <c r="AM485" s="1246"/>
      <c r="AN485" s="1247"/>
      <c r="AO485" s="1248"/>
      <c r="AP485" s="1248"/>
      <c r="AQ485" s="1249"/>
      <c r="AR485" s="1255"/>
      <c r="AS485" s="1250"/>
      <c r="AT485" s="1256"/>
      <c r="AU485" s="1257"/>
      <c r="AV485" s="1251"/>
      <c r="AW485" s="1252"/>
      <c r="AX485" s="19"/>
      <c r="AY485" s="19"/>
      <c r="AZ485" s="1068">
        <v>457</v>
      </c>
      <c r="BA485" s="1069"/>
      <c r="BB485" s="1282" t="str">
        <f t="shared" si="117"/>
        <v/>
      </c>
      <c r="BC485" s="1283" t="str" cm="1">
        <f t="array" ref="BC485">IF(BJ485="","",IFERROR(_xlfn.TEXTJOIN(" • ",TRUE,_xlfn.UNIQUE(_xlfn._xlws.FILTER("⚠ "&amp;BQ29:BQ489,(BO29:BO489&lt;&gt;"")*ISNUMBER(SEARCH(" "&amp;BO29:BO489&amp;" "," "&amp;BJ485&amp;" "))))),""))</f>
        <v/>
      </c>
      <c r="BD485" s="1070" t="str">
        <f t="shared" si="124"/>
        <v/>
      </c>
      <c r="BE485" s="1070" t="str">
        <f t="shared" si="125"/>
        <v/>
      </c>
      <c r="BF485" s="1070" t="str">
        <f t="shared" si="126"/>
        <v/>
      </c>
      <c r="BG485" s="1070" t="str">
        <f t="shared" si="118"/>
        <v/>
      </c>
      <c r="BH485" s="1070" t="str">
        <f t="shared" si="119"/>
        <v/>
      </c>
      <c r="BI485" s="1070" t="str">
        <f t="shared" si="127"/>
        <v/>
      </c>
      <c r="BJ485" s="1070" t="str">
        <f t="shared" si="120"/>
        <v/>
      </c>
      <c r="BK485" s="1070" t="str">
        <f t="shared" si="128"/>
        <v/>
      </c>
      <c r="BL485" s="1070" t="str">
        <f t="shared" si="121"/>
        <v/>
      </c>
      <c r="BM485" s="1070" t="str">
        <f t="shared" si="122"/>
        <v/>
      </c>
      <c r="BN485" s="1071"/>
      <c r="BO485" s="1072" t="str">
        <f t="shared" si="123"/>
        <v/>
      </c>
      <c r="BP485" s="1073" t="s">
        <v>744</v>
      </c>
      <c r="BQ485" s="1074"/>
      <c r="CE485" s="9">
        <v>1</v>
      </c>
    </row>
    <row r="486" spans="10:83" ht="21" customHeight="1">
      <c r="J486" s="1838"/>
      <c r="K486" s="1143" t="str">
        <f>TRIM(SUBSTITUTE(SUBSTITUTE(SUBSTITUTE(SUBSTITUTE(SUBSTITUTE(SUBSTITUTE(SUBSTITUTE(SUBSTITUTE(K485,"("," "),")"," "),CHAR(34)," "),"-"," "),"_"," "),"&lt;"," "),"&gt;"," "),"="," "))</f>
        <v/>
      </c>
      <c r="L486" s="1143" t="str" cm="1">
        <f t="array" ref="L486">IF(ROW()=ROW(L481),K484,INDEX(M481:M494,ROW()-ROW(L481)))</f>
        <v/>
      </c>
      <c r="M486" s="1144" t="str">
        <f>IF(OR(L486="",K483="",K483&lt;=0,N486=""),"",TRIM(MID(L486,LEN(N486)+1+IF(MID(L486,LEN(N486)+1,1)=" ",1,0),99999)))</f>
        <v/>
      </c>
      <c r="N486" s="1143" t="str">
        <f>IF(OR(O486="",O486=0,O486="0"),"",IF(LEN(O486)&lt;=K483,O486,IF(LEN(SUBSTITUTE(P486," ",""))=K483+1,LEFT(O486,K483),LEFT(O486,FIND("§",SUBSTITUTE(P486," ","§",LEN(P486)-LEN(SUBSTITUTE(P486," ",""))))-1))))</f>
        <v/>
      </c>
      <c r="O486" s="1143" t="str">
        <f t="shared" si="116"/>
        <v/>
      </c>
      <c r="P486" s="1143" t="str">
        <f>IF(OR(O486="",O486=0,O486="0"),"",LEFT(O486,K483+1))</f>
        <v/>
      </c>
      <c r="Q486" s="1143"/>
      <c r="R486" s="1186"/>
      <c r="S486" s="1147" t="str">
        <f>IF(LEN(TRIM(T486))&gt;0,MAX(S46:S485)+1,"")</f>
        <v/>
      </c>
      <c r="T486" s="1148"/>
      <c r="U486" s="1186"/>
      <c r="V486" s="1186"/>
      <c r="X486" s="1253"/>
      <c r="Y486" s="1238"/>
      <c r="Z486" s="1239"/>
      <c r="AA486" s="1238"/>
      <c r="AB486" s="1239"/>
      <c r="AC486" s="1240"/>
      <c r="AD486" s="1241"/>
      <c r="AE486" s="1242"/>
      <c r="AF486" s="1241"/>
      <c r="AG486" s="1243"/>
      <c r="AH486" s="1244"/>
      <c r="AI486"/>
      <c r="AJ486" s="1254"/>
      <c r="AK486" s="1245"/>
      <c r="AL486" s="1246"/>
      <c r="AM486" s="1246"/>
      <c r="AN486" s="1247"/>
      <c r="AO486" s="1248"/>
      <c r="AP486" s="1248"/>
      <c r="AQ486" s="1249"/>
      <c r="AR486" s="1255"/>
      <c r="AS486" s="1250"/>
      <c r="AT486" s="1256"/>
      <c r="AU486" s="1257"/>
      <c r="AV486" s="1251"/>
      <c r="AW486" s="1252"/>
      <c r="AX486" s="19"/>
      <c r="AY486" s="19"/>
      <c r="AZ486" s="1068">
        <v>458</v>
      </c>
      <c r="BA486" s="1069"/>
      <c r="BB486" s="1282" t="str">
        <f t="shared" si="117"/>
        <v/>
      </c>
      <c r="BC486" s="1283" t="str" cm="1">
        <f t="array" ref="BC486">IF(BJ486="","",IFERROR(_xlfn.TEXTJOIN(" • ",TRUE,_xlfn.UNIQUE(_xlfn._xlws.FILTER("⚠ "&amp;BQ29:BQ489,(BO29:BO489&lt;&gt;"")*ISNUMBER(SEARCH(" "&amp;BO29:BO489&amp;" "," "&amp;BJ486&amp;" "))))),""))</f>
        <v/>
      </c>
      <c r="BD486" s="1070" t="str">
        <f t="shared" si="124"/>
        <v/>
      </c>
      <c r="BE486" s="1070" t="str">
        <f t="shared" si="125"/>
        <v/>
      </c>
      <c r="BF486" s="1070" t="str">
        <f t="shared" si="126"/>
        <v/>
      </c>
      <c r="BG486" s="1070" t="str">
        <f t="shared" si="118"/>
        <v/>
      </c>
      <c r="BH486" s="1070" t="str">
        <f t="shared" si="119"/>
        <v/>
      </c>
      <c r="BI486" s="1070" t="str">
        <f t="shared" si="127"/>
        <v/>
      </c>
      <c r="BJ486" s="1070" t="str">
        <f t="shared" si="120"/>
        <v/>
      </c>
      <c r="BK486" s="1070" t="str">
        <f t="shared" si="128"/>
        <v/>
      </c>
      <c r="BL486" s="1070" t="str">
        <f t="shared" si="121"/>
        <v/>
      </c>
      <c r="BM486" s="1070" t="str">
        <f t="shared" si="122"/>
        <v/>
      </c>
      <c r="BN486" s="1071"/>
      <c r="BO486" s="1072" t="str">
        <f t="shared" si="123"/>
        <v/>
      </c>
      <c r="BP486" s="1073" t="s">
        <v>744</v>
      </c>
      <c r="BQ486" s="1074"/>
      <c r="CE486" s="9">
        <v>1</v>
      </c>
    </row>
    <row r="487" spans="10:83" ht="21" customHeight="1">
      <c r="J487" s="1838"/>
      <c r="K487" s="1151" t="str">
        <f>TRIM(SUBSTITUTE(SUBSTITUTE(SUBSTITUTE(SUBSTITUTE(K486,"►"," "),"▼"," "),"▲"," "),"◄"," "))</f>
        <v/>
      </c>
      <c r="L487" s="1143" t="str" cm="1">
        <f t="array" ref="L487">IF(ROW()=ROW(L481),K484,INDEX(M481:M494,ROW()-ROW(L481)))</f>
        <v/>
      </c>
      <c r="M487" s="1144" t="str">
        <f>IF(OR(L487="",K483="",K483&lt;=0,N487=""),"",TRIM(MID(L487,LEN(N487)+1+IF(MID(L487,LEN(N487)+1,1)=" ",1,0),99999)))</f>
        <v/>
      </c>
      <c r="N487" s="1143" t="str">
        <f>IF(OR(O487="",O487=0,O487="0"),"",IF(LEN(O487)&lt;=K483,O487,IF(LEN(SUBSTITUTE(P487," ",""))=K483+1,LEFT(O487,K483),LEFT(O487,FIND("§",SUBSTITUTE(P487," ","§",LEN(P487)-LEN(SUBSTITUTE(P487," ",""))))-1))))</f>
        <v/>
      </c>
      <c r="O487" s="1143" t="str">
        <f t="shared" si="116"/>
        <v/>
      </c>
      <c r="P487" s="1143" t="str">
        <f>IF(OR(O487="",O487=0,O487="0"),"",LEFT(O487,K483+1))</f>
        <v/>
      </c>
      <c r="Q487" s="1143"/>
      <c r="R487" s="1186"/>
      <c r="S487" s="1147" t="str">
        <f>IF(LEN(TRIM(T487))&gt;0,MAX(S46:S486)+1,"")</f>
        <v/>
      </c>
      <c r="T487" s="1148"/>
      <c r="U487" s="1186"/>
      <c r="V487" s="1186"/>
      <c r="X487" s="1253"/>
      <c r="Y487" s="1238"/>
      <c r="Z487" s="1239"/>
      <c r="AA487" s="1238"/>
      <c r="AB487" s="1239"/>
      <c r="AC487" s="1240"/>
      <c r="AD487" s="1241"/>
      <c r="AE487" s="1242"/>
      <c r="AF487" s="1241"/>
      <c r="AG487" s="1243"/>
      <c r="AH487" s="1244"/>
      <c r="AI487"/>
      <c r="AJ487" s="1254"/>
      <c r="AK487" s="1245"/>
      <c r="AL487" s="1246"/>
      <c r="AM487" s="1246"/>
      <c r="AN487" s="1247"/>
      <c r="AO487" s="1248"/>
      <c r="AP487" s="1248"/>
      <c r="AQ487" s="1249"/>
      <c r="AR487" s="1255"/>
      <c r="AS487" s="1250"/>
      <c r="AT487" s="1256"/>
      <c r="AU487" s="1257"/>
      <c r="AV487" s="1251"/>
      <c r="AW487" s="1252"/>
      <c r="AX487" s="19"/>
      <c r="AY487" s="19"/>
      <c r="AZ487" s="1068">
        <v>459</v>
      </c>
      <c r="BA487" s="1069"/>
      <c r="BB487" s="1282" t="str">
        <f t="shared" si="117"/>
        <v/>
      </c>
      <c r="BC487" s="1283" t="str" cm="1">
        <f t="array" ref="BC487">IF(BJ487="","",IFERROR(_xlfn.TEXTJOIN(" • ",TRUE,_xlfn.UNIQUE(_xlfn._xlws.FILTER("⚠ "&amp;BQ29:BQ489,(BO29:BO489&lt;&gt;"")*ISNUMBER(SEARCH(" "&amp;BO29:BO489&amp;" "," "&amp;BJ487&amp;" "))))),""))</f>
        <v/>
      </c>
      <c r="BD487" s="1070" t="str">
        <f t="shared" si="124"/>
        <v/>
      </c>
      <c r="BE487" s="1070" t="str">
        <f t="shared" si="125"/>
        <v/>
      </c>
      <c r="BF487" s="1070" t="str">
        <f t="shared" si="126"/>
        <v/>
      </c>
      <c r="BG487" s="1070" t="str">
        <f t="shared" si="118"/>
        <v/>
      </c>
      <c r="BH487" s="1070" t="str">
        <f t="shared" si="119"/>
        <v/>
      </c>
      <c r="BI487" s="1070" t="str">
        <f t="shared" si="127"/>
        <v/>
      </c>
      <c r="BJ487" s="1070" t="str">
        <f t="shared" si="120"/>
        <v/>
      </c>
      <c r="BK487" s="1070" t="str">
        <f t="shared" si="128"/>
        <v/>
      </c>
      <c r="BL487" s="1070" t="str">
        <f t="shared" si="121"/>
        <v/>
      </c>
      <c r="BM487" s="1070" t="str">
        <f t="shared" si="122"/>
        <v/>
      </c>
      <c r="BN487" s="1071"/>
      <c r="BO487" s="1072" t="str">
        <f t="shared" si="123"/>
        <v/>
      </c>
      <c r="BP487" s="1073" t="s">
        <v>744</v>
      </c>
      <c r="BQ487" s="1074"/>
      <c r="CE487" s="9">
        <v>1</v>
      </c>
    </row>
    <row r="488" spans="10:83" ht="21" customHeight="1">
      <c r="J488" s="1838"/>
      <c r="K488" s="1151" t="str">
        <f>TRIM(SUBSTITUTE(SUBSTITUTE(K487,"“"," "),"”"," "))</f>
        <v/>
      </c>
      <c r="L488" s="1143" t="str" cm="1">
        <f t="array" ref="L488">IF(ROW()=ROW(L481),K484,INDEX(M481:M494,ROW()-ROW(L481)))</f>
        <v/>
      </c>
      <c r="M488" s="1144" t="str">
        <f>IF(OR(L488="",K483="",K483&lt;=0,N488=""),"",TRIM(MID(L488,LEN(N488)+1+IF(MID(L488,LEN(N488)+1,1)=" ",1,0),99999)))</f>
        <v/>
      </c>
      <c r="N488" s="1143" t="str">
        <f>IF(OR(O488="",O488=0,O488="0"),"",IF(LEN(O488)&lt;=K483,O488,IF(LEN(SUBSTITUTE(P488," ",""))=K483+1,LEFT(O488,K483),LEFT(O488,FIND("§",SUBSTITUTE(P488," ","§",LEN(P488)-LEN(SUBSTITUTE(P488," ",""))))-1))))</f>
        <v/>
      </c>
      <c r="O488" s="1143" t="str">
        <f t="shared" si="116"/>
        <v/>
      </c>
      <c r="P488" s="1143" t="str">
        <f>IF(OR(O488="",O488=0,O488="0"),"",LEFT(O488,K483+1))</f>
        <v/>
      </c>
      <c r="Q488" s="1143"/>
      <c r="R488" s="1186"/>
      <c r="S488" s="1147" t="str">
        <f>IF(LEN(TRIM(T488))&gt;0,MAX(S46:S487)+1,"")</f>
        <v/>
      </c>
      <c r="T488" s="1148"/>
      <c r="U488" s="1186"/>
      <c r="V488" s="1186"/>
      <c r="X488" s="1253"/>
      <c r="Y488" s="1238"/>
      <c r="Z488" s="1239"/>
      <c r="AA488" s="1238"/>
      <c r="AB488" s="1239"/>
      <c r="AC488" s="1240"/>
      <c r="AD488" s="1241"/>
      <c r="AE488" s="1242"/>
      <c r="AF488" s="1241"/>
      <c r="AG488" s="1243"/>
      <c r="AH488" s="1244"/>
      <c r="AI488"/>
      <c r="AJ488" s="1254"/>
      <c r="AK488" s="1245"/>
      <c r="AL488" s="1246"/>
      <c r="AM488" s="1246"/>
      <c r="AN488" s="1247"/>
      <c r="AO488" s="1248"/>
      <c r="AP488" s="1248"/>
      <c r="AQ488" s="1249"/>
      <c r="AR488" s="1255"/>
      <c r="AS488" s="1250"/>
      <c r="AT488" s="1256"/>
      <c r="AU488" s="1257"/>
      <c r="AV488" s="1251"/>
      <c r="AW488" s="1252"/>
      <c r="AX488" s="19"/>
      <c r="AY488" s="19"/>
      <c r="AZ488" s="1068">
        <v>460</v>
      </c>
      <c r="BA488" s="1069"/>
      <c r="BB488" s="1282" t="str">
        <f t="shared" si="117"/>
        <v/>
      </c>
      <c r="BC488" s="1283" t="str" cm="1">
        <f t="array" ref="BC488">IF(BJ488="","",IFERROR(_xlfn.TEXTJOIN(" • ",TRUE,_xlfn.UNIQUE(_xlfn._xlws.FILTER("⚠ "&amp;BQ29:BQ489,(BO29:BO489&lt;&gt;"")*ISNUMBER(SEARCH(" "&amp;BO29:BO489&amp;" "," "&amp;BJ488&amp;" "))))),""))</f>
        <v/>
      </c>
      <c r="BD488" s="1070" t="str">
        <f t="shared" si="124"/>
        <v/>
      </c>
      <c r="BE488" s="1070" t="str">
        <f t="shared" si="125"/>
        <v/>
      </c>
      <c r="BF488" s="1070" t="str">
        <f t="shared" si="126"/>
        <v/>
      </c>
      <c r="BG488" s="1070" t="str">
        <f t="shared" si="118"/>
        <v/>
      </c>
      <c r="BH488" s="1070" t="str">
        <f t="shared" si="119"/>
        <v/>
      </c>
      <c r="BI488" s="1070" t="str">
        <f t="shared" si="127"/>
        <v/>
      </c>
      <c r="BJ488" s="1070" t="str">
        <f t="shared" si="120"/>
        <v/>
      </c>
      <c r="BK488" s="1070" t="str">
        <f t="shared" si="128"/>
        <v/>
      </c>
      <c r="BL488" s="1070" t="str">
        <f t="shared" si="121"/>
        <v/>
      </c>
      <c r="BM488" s="1070" t="str">
        <f t="shared" si="122"/>
        <v/>
      </c>
      <c r="BN488" s="1071"/>
      <c r="BO488" s="1072" t="str">
        <f t="shared" si="123"/>
        <v/>
      </c>
      <c r="BP488" s="1073" t="s">
        <v>744</v>
      </c>
      <c r="BQ488" s="1074"/>
      <c r="CE488" s="9">
        <v>1</v>
      </c>
    </row>
    <row r="489" spans="10:83" ht="21" customHeight="1" thickBot="1">
      <c r="J489" s="1838"/>
      <c r="K489" s="1151"/>
      <c r="L489" s="1143" t="str" cm="1">
        <f t="array" ref="L489">IF(ROW()=ROW(L481),K484,INDEX(M481:M494,ROW()-ROW(L481)))</f>
        <v/>
      </c>
      <c r="M489" s="1144" t="str">
        <f>IF(OR(L489="",K483="",K483&lt;=0,N489=""),"",TRIM(MID(L489,LEN(N489)+1+IF(MID(L489,LEN(N489)+1,1)=" ",1,0),99999)))</f>
        <v/>
      </c>
      <c r="N489" s="1143" t="str">
        <f>IF(OR(O489="",O489=0,O489="0"),"",IF(LEN(O489)&lt;=K483,O489,IF(LEN(SUBSTITUTE(P489," ",""))=K483+1,LEFT(O489,K483),LEFT(O489,FIND("§",SUBSTITUTE(P489," ","§",LEN(P489)-LEN(SUBSTITUTE(P489," ",""))))-1))))</f>
        <v/>
      </c>
      <c r="O489" s="1143" t="str">
        <f t="shared" si="116"/>
        <v/>
      </c>
      <c r="P489" s="1143" t="str">
        <f>IF(OR(O489="",O489=0,O489="0"),"",LEFT(O489,K483+1))</f>
        <v/>
      </c>
      <c r="Q489" s="1143"/>
      <c r="R489" s="1186"/>
      <c r="S489" s="1147" t="str">
        <f>IF(LEN(TRIM(T489))&gt;0,MAX(S46:S488)+1,"")</f>
        <v/>
      </c>
      <c r="T489" s="1148"/>
      <c r="U489" s="1186"/>
      <c r="V489" s="1186"/>
      <c r="X489" s="1253"/>
      <c r="Y489" s="1238"/>
      <c r="Z489" s="1239"/>
      <c r="AA489" s="1238"/>
      <c r="AB489" s="1239"/>
      <c r="AC489" s="1240"/>
      <c r="AD489" s="1241"/>
      <c r="AE489" s="1242"/>
      <c r="AF489" s="1241"/>
      <c r="AG489" s="1243"/>
      <c r="AH489" s="1244"/>
      <c r="AI489"/>
      <c r="AJ489" s="1254"/>
      <c r="AK489" s="1245"/>
      <c r="AL489" s="1246"/>
      <c r="AM489" s="1246"/>
      <c r="AN489" s="1247"/>
      <c r="AO489" s="1248"/>
      <c r="AP489" s="1248"/>
      <c r="AQ489" s="1249"/>
      <c r="AR489" s="1255"/>
      <c r="AS489" s="1250"/>
      <c r="AT489" s="1256"/>
      <c r="AU489" s="1257"/>
      <c r="AV489" s="1251"/>
      <c r="AW489" s="1252"/>
      <c r="AX489" s="19"/>
      <c r="AY489" s="19"/>
      <c r="AZ489" s="1192">
        <v>461</v>
      </c>
      <c r="BA489" s="1069"/>
      <c r="BB489" s="1284" t="str">
        <f t="shared" si="117"/>
        <v/>
      </c>
      <c r="BC489" s="1285" t="str" cm="1">
        <f t="array" ref="BC489">IF(BJ489="","",IFERROR(_xlfn.TEXTJOIN(" • ",TRUE,_xlfn.UNIQUE(_xlfn._xlws.FILTER("⚠ "&amp;BQ29:BQ489,(BO29:BO489&lt;&gt;"")*ISNUMBER(SEARCH(" "&amp;BO29:BO489&amp;" "," "&amp;BJ489&amp;" "))))),""))</f>
        <v/>
      </c>
      <c r="BD489" s="1070" t="str">
        <f t="shared" si="124"/>
        <v/>
      </c>
      <c r="BE489" s="1070" t="str">
        <f t="shared" si="125"/>
        <v/>
      </c>
      <c r="BF489" s="1070" t="str">
        <f t="shared" si="126"/>
        <v/>
      </c>
      <c r="BG489" s="1070" t="str">
        <f t="shared" si="118"/>
        <v/>
      </c>
      <c r="BH489" s="1070" t="str">
        <f t="shared" si="119"/>
        <v/>
      </c>
      <c r="BI489" s="1070" t="str">
        <f t="shared" si="127"/>
        <v/>
      </c>
      <c r="BJ489" s="1070" t="str">
        <f t="shared" si="120"/>
        <v/>
      </c>
      <c r="BK489" s="1070" t="str">
        <f t="shared" si="128"/>
        <v/>
      </c>
      <c r="BL489" s="1070" t="str">
        <f t="shared" si="121"/>
        <v/>
      </c>
      <c r="BM489" s="1070" t="str">
        <f t="shared" si="122"/>
        <v/>
      </c>
      <c r="BN489" s="1193"/>
      <c r="BO489" s="1072" t="str">
        <f t="shared" si="123"/>
        <v/>
      </c>
      <c r="BP489" s="1073" t="s">
        <v>744</v>
      </c>
      <c r="BQ489" s="1194"/>
      <c r="CE489" s="9">
        <v>1</v>
      </c>
    </row>
    <row r="490" spans="10:83" ht="21" customHeight="1">
      <c r="J490" s="1838"/>
      <c r="K490" s="1151"/>
      <c r="L490" s="1143" t="str" cm="1">
        <f t="array" ref="L490">IF(ROW()=ROW(L481),K484,INDEX(M481:M494,ROW()-ROW(L481)))</f>
        <v/>
      </c>
      <c r="M490" s="1144" t="str">
        <f>IF(OR(L490="",K483="",K483&lt;=0,N490=""),"",TRIM(MID(L490,LEN(N490)+1+IF(MID(L490,LEN(N490)+1,1)=" ",1,0),99999)))</f>
        <v/>
      </c>
      <c r="N490" s="1143" t="str">
        <f>IF(OR(O490="",O490=0,O490="0"),"",IF(LEN(O490)&lt;=K483,O490,IF(LEN(SUBSTITUTE(P490," ",""))=K483+1,LEFT(O490,K483),LEFT(O490,FIND("§",SUBSTITUTE(P490," ","§",LEN(P490)-LEN(SUBSTITUTE(P490," ",""))))-1))))</f>
        <v/>
      </c>
      <c r="O490" s="1143" t="str">
        <f t="shared" si="116"/>
        <v/>
      </c>
      <c r="P490" s="1143" t="str">
        <f>IF(OR(O490="",O490=0,O490="0"),"",LEFT(O490,K483+1))</f>
        <v/>
      </c>
      <c r="Q490" s="1143"/>
      <c r="R490" s="1186"/>
      <c r="S490" s="1147" t="str">
        <f>IF(LEN(TRIM(T490))&gt;0,MAX(S46:S489)+1,"")</f>
        <v/>
      </c>
      <c r="T490" s="1148"/>
      <c r="U490" s="1186"/>
      <c r="V490" s="1186"/>
      <c r="X490" s="1253"/>
      <c r="Y490" s="1238"/>
      <c r="Z490" s="1239"/>
      <c r="AA490" s="1238"/>
      <c r="AB490" s="1239"/>
      <c r="AC490" s="1240"/>
      <c r="AD490" s="1241"/>
      <c r="AE490" s="1242"/>
      <c r="AF490" s="1241"/>
      <c r="AG490" s="1243"/>
      <c r="AH490" s="1244"/>
      <c r="AI490"/>
      <c r="AJ490" s="1254"/>
      <c r="AK490" s="1245"/>
      <c r="AL490" s="1246"/>
      <c r="AM490" s="1246"/>
      <c r="AN490" s="1247"/>
      <c r="AO490" s="1248"/>
      <c r="AP490" s="1248"/>
      <c r="AQ490" s="1249"/>
      <c r="AR490" s="1255"/>
      <c r="AS490" s="1250"/>
      <c r="AT490" s="1256"/>
      <c r="AU490" s="1257"/>
      <c r="AV490" s="1251"/>
      <c r="AW490" s="1252"/>
      <c r="AX490" s="19"/>
      <c r="AY490" s="19"/>
      <c r="AZ490" s="1817" t="s">
        <v>1123</v>
      </c>
      <c r="BA490" s="1818"/>
      <c r="BB490" s="1818"/>
      <c r="BC490" s="1818"/>
      <c r="BD490" s="1818"/>
      <c r="BE490" s="1818"/>
      <c r="BF490" s="1818"/>
      <c r="BG490" s="1818"/>
      <c r="BH490" s="1818"/>
      <c r="BI490" s="1818"/>
      <c r="BJ490" s="1818"/>
      <c r="BK490" s="1818"/>
      <c r="BL490" s="1818"/>
      <c r="BM490" s="1818"/>
      <c r="BN490" s="1818"/>
      <c r="BO490" s="1818"/>
      <c r="BP490" s="1818"/>
      <c r="BQ490" s="1819"/>
      <c r="CE490" s="9">
        <v>1</v>
      </c>
    </row>
    <row r="491" spans="10:83" ht="21" customHeight="1" thickBot="1">
      <c r="J491" s="1838"/>
      <c r="K491" s="1151"/>
      <c r="L491" s="1143" t="str" cm="1">
        <f t="array" ref="L491">IF(ROW()=ROW(L481),K484,INDEX(M481:M494,ROW()-ROW(L481)))</f>
        <v/>
      </c>
      <c r="M491" s="1144" t="str">
        <f>IF(OR(L491="",K483="",K483&lt;=0,N491=""),"",TRIM(MID(L491,LEN(N491)+1+IF(MID(L491,LEN(N491)+1,1)=" ",1,0),99999)))</f>
        <v/>
      </c>
      <c r="N491" s="1143" t="str">
        <f>IF(OR(O491="",O491=0,O491="0"),"",IF(LEN(O491)&lt;=K483,O491,IF(LEN(SUBSTITUTE(P491," ",""))=K483+1,LEFT(O491,K483),LEFT(O491,FIND("§",SUBSTITUTE(P491," ","§",LEN(P491)-LEN(SUBSTITUTE(P491," ",""))))-1))))</f>
        <v/>
      </c>
      <c r="O491" s="1143" t="str">
        <f t="shared" si="116"/>
        <v/>
      </c>
      <c r="P491" s="1143" t="str">
        <f>IF(OR(O491="",O491=0,O491="0"),"",LEFT(O491,K483+1))</f>
        <v/>
      </c>
      <c r="Q491" s="1143"/>
      <c r="R491" s="1186"/>
      <c r="S491" s="1147" t="str">
        <f>IF(LEN(TRIM(T491))&gt;0,MAX(S46:S490)+1,"")</f>
        <v/>
      </c>
      <c r="T491" s="1148"/>
      <c r="U491" s="1186"/>
      <c r="V491" s="1186"/>
      <c r="X491" s="1253"/>
      <c r="Y491" s="1238"/>
      <c r="Z491" s="1239"/>
      <c r="AA491" s="1238"/>
      <c r="AB491" s="1239"/>
      <c r="AC491" s="1240"/>
      <c r="AD491" s="1241"/>
      <c r="AE491" s="1242"/>
      <c r="AF491" s="1241"/>
      <c r="AG491" s="1243"/>
      <c r="AH491" s="1244"/>
      <c r="AI491"/>
      <c r="AJ491" s="1254"/>
      <c r="AK491" s="1245"/>
      <c r="AL491" s="1246"/>
      <c r="AM491" s="1246"/>
      <c r="AN491" s="1247"/>
      <c r="AO491" s="1248"/>
      <c r="AP491" s="1248"/>
      <c r="AQ491" s="1249"/>
      <c r="AR491" s="1255"/>
      <c r="AS491" s="1250"/>
      <c r="AT491" s="1256"/>
      <c r="AU491" s="1257"/>
      <c r="AV491" s="1251"/>
      <c r="AW491" s="1252"/>
      <c r="AX491" s="19"/>
      <c r="AY491" s="19"/>
      <c r="AZ491" s="1820"/>
      <c r="BA491" s="1821"/>
      <c r="BB491" s="1821"/>
      <c r="BC491" s="1821"/>
      <c r="BD491" s="1821"/>
      <c r="BE491" s="1821"/>
      <c r="BF491" s="1821"/>
      <c r="BG491" s="1821"/>
      <c r="BH491" s="1821"/>
      <c r="BI491" s="1821"/>
      <c r="BJ491" s="1821"/>
      <c r="BK491" s="1821"/>
      <c r="BL491" s="1821"/>
      <c r="BM491" s="1821"/>
      <c r="BN491" s="1821"/>
      <c r="BO491" s="1821"/>
      <c r="BP491" s="1821"/>
      <c r="BQ491" s="1822"/>
      <c r="CE491" s="9">
        <v>1</v>
      </c>
    </row>
    <row r="492" spans="10:83" ht="21" customHeight="1">
      <c r="J492" s="1838"/>
      <c r="K492" s="1151"/>
      <c r="L492" s="1143" t="str" cm="1">
        <f t="array" ref="L492">IF(ROW()=ROW(L481),K484,INDEX(M481:M494,ROW()-ROW(L481)))</f>
        <v/>
      </c>
      <c r="M492" s="1144" t="str">
        <f>IF(OR(L492="",K483="",K483&lt;=0,N492=""),"",TRIM(MID(L492,LEN(N492)+1+IF(MID(L492,LEN(N492)+1,1)=" ",1,0),99999)))</f>
        <v/>
      </c>
      <c r="N492" s="1143" t="str">
        <f>IF(OR(O492="",O492=0,O492="0"),"",IF(LEN(O492)&lt;=K483,O492,IF(LEN(SUBSTITUTE(P492," ",""))=K483+1,LEFT(O492,K483),LEFT(O492,FIND("§",SUBSTITUTE(P492," ","§",LEN(P492)-LEN(SUBSTITUTE(P492," ",""))))-1))))</f>
        <v/>
      </c>
      <c r="O492" s="1143" t="str">
        <f t="shared" si="116"/>
        <v/>
      </c>
      <c r="P492" s="1143" t="str">
        <f>IF(OR(O492="",O492=0,O492="0"),"",LEFT(O492,K483+1))</f>
        <v/>
      </c>
      <c r="Q492" s="1143"/>
      <c r="R492" s="1186"/>
      <c r="S492" s="1147" t="str">
        <f>IF(LEN(TRIM(T492))&gt;0,MAX(S46:S491)+1,"")</f>
        <v/>
      </c>
      <c r="T492" s="1148"/>
      <c r="U492" s="1186"/>
      <c r="V492" s="1186"/>
      <c r="X492" s="1253"/>
      <c r="Y492" s="1238"/>
      <c r="Z492" s="1239"/>
      <c r="AA492" s="1238"/>
      <c r="AB492" s="1239"/>
      <c r="AC492" s="1240"/>
      <c r="AD492" s="1241"/>
      <c r="AE492" s="1242"/>
      <c r="AF492" s="1241"/>
      <c r="AG492" s="1243"/>
      <c r="AH492" s="1244"/>
      <c r="AI492"/>
      <c r="AJ492" s="1254"/>
      <c r="AK492" s="1245"/>
      <c r="AL492" s="1246"/>
      <c r="AM492" s="1246"/>
      <c r="AN492" s="1247"/>
      <c r="AO492" s="1248"/>
      <c r="AP492" s="1248"/>
      <c r="AQ492" s="1249"/>
      <c r="AR492" s="1255"/>
      <c r="AS492" s="1250"/>
      <c r="AT492" s="1256"/>
      <c r="AU492" s="1257"/>
      <c r="AV492" s="1251"/>
      <c r="AW492" s="1252"/>
      <c r="AY492" s="19"/>
      <c r="CE492" s="9">
        <v>1</v>
      </c>
    </row>
    <row r="493" spans="10:83" ht="21" customHeight="1">
      <c r="J493" s="1838"/>
      <c r="K493" s="1151"/>
      <c r="L493" s="1143" t="str" cm="1">
        <f t="array" ref="L493">IF(ROW()=ROW(L481),K484,INDEX(M481:M494,ROW()-ROW(L481)))</f>
        <v/>
      </c>
      <c r="M493" s="1144" t="str">
        <f>IF(OR(L493="",K483="",K483&lt;=0,N493=""),"",TRIM(MID(L493,LEN(N493)+1+IF(MID(L493,LEN(N493)+1,1)=" ",1,0),99999)))</f>
        <v/>
      </c>
      <c r="N493" s="1143" t="str">
        <f>IF(OR(O493="",O493=0,O493="0"),"",IF(LEN(O493)&lt;=K483,O493,IF(LEN(SUBSTITUTE(P493," ",""))=K483+1,LEFT(O493,K483),LEFT(O493,FIND("§",SUBSTITUTE(P493," ","§",LEN(P493)-LEN(SUBSTITUTE(P493," ",""))))-1))))</f>
        <v/>
      </c>
      <c r="O493" s="1143" t="str">
        <f t="shared" si="116"/>
        <v/>
      </c>
      <c r="P493" s="1143" t="str">
        <f>IF(OR(O493="",O493=0,O493="0"),"",LEFT(O493,K483+1))</f>
        <v/>
      </c>
      <c r="Q493" s="1143"/>
      <c r="R493" s="1186"/>
      <c r="S493" s="1147" t="str">
        <f>IF(LEN(TRIM(T493))&gt;0,MAX(S46:S492)+1,"")</f>
        <v/>
      </c>
      <c r="T493" s="1148"/>
      <c r="U493" s="1186"/>
      <c r="V493" s="1186"/>
      <c r="X493" s="1253"/>
      <c r="Y493" s="1238"/>
      <c r="Z493" s="1239"/>
      <c r="AA493" s="1238"/>
      <c r="AB493" s="1239"/>
      <c r="AC493" s="1240"/>
      <c r="AD493" s="1241"/>
      <c r="AE493" s="1242"/>
      <c r="AF493" s="1241"/>
      <c r="AG493" s="1243"/>
      <c r="AH493" s="1244"/>
      <c r="AI493"/>
      <c r="AJ493" s="1254"/>
      <c r="AK493" s="1245"/>
      <c r="AL493" s="1246"/>
      <c r="AM493" s="1246"/>
      <c r="AN493" s="1247"/>
      <c r="AO493" s="1248"/>
      <c r="AP493" s="1248"/>
      <c r="AQ493" s="1249"/>
      <c r="AR493" s="1255"/>
      <c r="AS493" s="1250"/>
      <c r="AT493" s="1256"/>
      <c r="AU493" s="1257"/>
      <c r="AV493" s="1251"/>
      <c r="AW493" s="1252"/>
      <c r="CE493" s="9">
        <v>1</v>
      </c>
    </row>
    <row r="494" spans="10:83" ht="21" customHeight="1">
      <c r="J494" s="1838"/>
      <c r="K494" s="1151"/>
      <c r="L494" s="1143" t="str" cm="1">
        <f t="array" ref="L494">IF(ROW()=ROW(L481),K484,INDEX(M481:M494,ROW()-ROW(L481)))</f>
        <v/>
      </c>
      <c r="M494" s="1144" t="str">
        <f>IF(OR(L494="",K483="",K483&lt;=0,N494=""),"",TRIM(MID(L494,LEN(N494)+1+IF(MID(L494,LEN(N494)+1,1)=" ",1,0),99999)))</f>
        <v/>
      </c>
      <c r="N494" s="1143" t="str">
        <f>IF(OR(O494="",O494=0,O494="0"),"",IF(LEN(O494)&lt;=K483,O494,IF(LEN(SUBSTITUTE(P494," ",""))=K483+1,LEFT(O494,K483),LEFT(O494,FIND("§",SUBSTITUTE(P494," ","§",LEN(P494)-LEN(SUBSTITUTE(P494," ",""))))-1))))</f>
        <v/>
      </c>
      <c r="O494" s="1143" t="str">
        <f t="shared" si="116"/>
        <v/>
      </c>
      <c r="P494" s="1143" t="str">
        <f>IF(OR(O494="",O494=0,O494="0"),"",LEFT(O494,K483+1))</f>
        <v/>
      </c>
      <c r="Q494" s="1143"/>
      <c r="R494" s="1186"/>
      <c r="S494" s="1147" t="str">
        <f>IF(LEN(TRIM(T494))&gt;0,MAX(S46:S493)+1,"")</f>
        <v/>
      </c>
      <c r="T494" s="1148"/>
      <c r="U494" s="1186"/>
      <c r="V494" s="1186"/>
      <c r="X494" s="1253"/>
      <c r="Y494" s="1238"/>
      <c r="Z494" s="1239"/>
      <c r="AA494" s="1238"/>
      <c r="AB494" s="1239"/>
      <c r="AC494" s="1240"/>
      <c r="AD494" s="1241"/>
      <c r="AE494" s="1242"/>
      <c r="AF494" s="1241"/>
      <c r="AG494" s="1243"/>
      <c r="AH494" s="1244"/>
      <c r="AI494"/>
      <c r="AJ494" s="1254"/>
      <c r="AK494" s="1245"/>
      <c r="AL494" s="1246"/>
      <c r="AM494" s="1246"/>
      <c r="AN494" s="1247"/>
      <c r="AO494" s="1248"/>
      <c r="AP494" s="1248"/>
      <c r="AQ494" s="1249"/>
      <c r="AR494" s="1255"/>
      <c r="AS494" s="1250"/>
      <c r="AT494" s="1256"/>
      <c r="AU494" s="1257"/>
      <c r="AV494" s="1251"/>
      <c r="AW494" s="1252"/>
      <c r="CE494" s="9">
        <v>1</v>
      </c>
    </row>
    <row r="495" spans="10:83" ht="21" customHeight="1">
      <c r="J495" s="1838"/>
      <c r="K495" s="1142" t="str">
        <f>IF(TRIM(SUBSTITUTE(R79,CHAR(160),""))="","",R79)</f>
        <v/>
      </c>
      <c r="L495" s="1143" t="str" cm="1">
        <f t="array" ref="L495">IF(ROW()=ROW(L495),K498,INDEX(M495:M508,ROW()-ROW(L495)))</f>
        <v/>
      </c>
      <c r="M495" s="1144" t="str">
        <f>IF(OR(L495="",K497="",K497&lt;=0,N495=""),"",TRIM(MID(L495,LEN(N495)+1+IF(MID(L495,LEN(N495)+1,1)=" ",1,0),99999)))</f>
        <v/>
      </c>
      <c r="N495" s="1143" t="str">
        <f>IF(OR(O495="",O495=0,O495="0"),"",IF(LEN(O495)&lt;=K497,O495,IF(LEN(SUBSTITUTE(P495," ",""))=K497+1,LEFT(O495,K497),LEFT(O495,FIND("§",SUBSTITUTE(P495," ","§",LEN(P495)-LEN(SUBSTITUTE(P495," ",""))))-1))))</f>
        <v/>
      </c>
      <c r="O495" s="1143" t="str">
        <f t="shared" ref="O495:O558" si="129">IF(OR(L495="",L495=0),"",TRIM(SUBSTITUTE(SUBSTITUTE(L495,CHAR(160)," "),CHAR(10)," ")))</f>
        <v/>
      </c>
      <c r="P495" s="1143" t="str">
        <f>IF(OR(O495="",O495=0,O495="0"),"",LEFT(O495,K497+1))</f>
        <v/>
      </c>
      <c r="Q495" s="1143"/>
      <c r="R495" s="1186"/>
      <c r="S495" s="1147" t="str">
        <f>IF(LEN(TRIM(T495))&gt;0,MAX(S46:S494)+1,"")</f>
        <v/>
      </c>
      <c r="T495" s="1148"/>
      <c r="U495" s="1186"/>
      <c r="V495" s="1186"/>
      <c r="X495" s="1253"/>
      <c r="Y495" s="1238"/>
      <c r="Z495" s="1239"/>
      <c r="AA495" s="1238"/>
      <c r="AB495" s="1239"/>
      <c r="AC495" s="1240"/>
      <c r="AD495" s="1241"/>
      <c r="AE495" s="1242"/>
      <c r="AF495" s="1241"/>
      <c r="AG495" s="1243"/>
      <c r="AH495" s="1244"/>
      <c r="AI495"/>
      <c r="AJ495" s="1254"/>
      <c r="AK495" s="1245"/>
      <c r="AL495" s="1246"/>
      <c r="AM495" s="1246"/>
      <c r="AN495" s="1247"/>
      <c r="AO495" s="1248"/>
      <c r="AP495" s="1248"/>
      <c r="AQ495" s="1249"/>
      <c r="AR495" s="1255"/>
      <c r="AS495" s="1250"/>
      <c r="AT495" s="1256"/>
      <c r="AU495" s="1257"/>
      <c r="AV495" s="1251"/>
      <c r="AW495" s="1252"/>
      <c r="CE495" s="9">
        <v>1</v>
      </c>
    </row>
    <row r="496" spans="10:83" ht="21" customHeight="1">
      <c r="J496" s="1838"/>
      <c r="K496" s="1151" t="str">
        <f>TRIM(SUBSTITUTE(SUBSTITUTE(SUBSTITUTE(SUBSTITUTE(SUBSTITUTE(SUBSTITUTE(SUBSTITUTE(SUBSTITUTE(SUBSTITUTE(CLEAN(IF(OR(LEFT(K495,1)="-",LEFT(K495,1)="="),MID(K495,2,99999),K495)),"—","-"),"–","-"),CHAR(160)," "),CHAR(9)," "),CHAR(13)," "),CHAR(10)," ")," "," ")," "," ")," "," "))</f>
        <v/>
      </c>
      <c r="L496" s="1143" t="str" cm="1">
        <f t="array" ref="L496">IF(ROW()=ROW(L495),K498,INDEX(M495:M508,ROW()-ROW(L495)))</f>
        <v/>
      </c>
      <c r="M496" s="1144" t="str">
        <f>IF(OR(L496="",K497="",K497&lt;=0,N496=""),"",TRIM(MID(L496,LEN(N496)+1+IF(MID(L496,LEN(N496)+1,1)=" ",1,0),99999)))</f>
        <v/>
      </c>
      <c r="N496" s="1143" t="str">
        <f>IF(OR(O496="",O496=0,O496="0"),"",IF(LEN(O496)&lt;=K497,O496,IF(LEN(SUBSTITUTE(P496," ",""))=K497+1,LEFT(O496,K497),LEFT(O496,FIND("§",SUBSTITUTE(P496," ","§",LEN(P496)-LEN(SUBSTITUTE(P496," ",""))))-1))))</f>
        <v/>
      </c>
      <c r="O496" s="1143" t="str">
        <f t="shared" si="129"/>
        <v/>
      </c>
      <c r="P496" s="1143" t="str">
        <f>IF(OR(O496="",O496=0,O496="0"),"",LEFT(O496,K497+1))</f>
        <v/>
      </c>
      <c r="Q496" s="1143"/>
      <c r="R496" s="1186"/>
      <c r="S496" s="1147" t="str">
        <f>IF(LEN(TRIM(T496))&gt;0,MAX(S46:S495)+1,"")</f>
        <v/>
      </c>
      <c r="T496" s="1148"/>
      <c r="U496" s="1186"/>
      <c r="V496" s="1186"/>
      <c r="X496" s="1253"/>
      <c r="Y496" s="1238"/>
      <c r="Z496" s="1239"/>
      <c r="AA496" s="1238"/>
      <c r="AB496" s="1239"/>
      <c r="AC496" s="1240"/>
      <c r="AD496" s="1241"/>
      <c r="AE496" s="1242"/>
      <c r="AF496" s="1241"/>
      <c r="AG496" s="1243"/>
      <c r="AH496" s="1244"/>
      <c r="AI496"/>
      <c r="AJ496" s="1254"/>
      <c r="AK496" s="1245"/>
      <c r="AL496" s="1246"/>
      <c r="AM496" s="1246"/>
      <c r="AN496" s="1247"/>
      <c r="AO496" s="1248"/>
      <c r="AP496" s="1248"/>
      <c r="AQ496" s="1249"/>
      <c r="AR496" s="1255"/>
      <c r="AS496" s="1250"/>
      <c r="AT496" s="1256"/>
      <c r="AU496" s="1257"/>
      <c r="AV496" s="1251"/>
      <c r="AW496" s="1252"/>
      <c r="CE496" s="9">
        <v>1</v>
      </c>
    </row>
    <row r="497" spans="10:83" ht="21" customHeight="1">
      <c r="J497" s="1838"/>
      <c r="K497" s="1152">
        <f>K44</f>
        <v>120</v>
      </c>
      <c r="L497" s="1143" t="str" cm="1">
        <f t="array" ref="L497">IF(ROW()=ROW(L495),K498,INDEX(M495:M508,ROW()-ROW(L495)))</f>
        <v/>
      </c>
      <c r="M497" s="1144" t="str">
        <f>IF(OR(L497="",K497="",K497&lt;=0,N497=""),"",TRIM(MID(L497,LEN(N497)+1+IF(MID(L497,LEN(N497)+1,1)=" ",1,0),99999)))</f>
        <v/>
      </c>
      <c r="N497" s="1143" t="str">
        <f>IF(OR(O497="",O497=0,O497="0"),"",IF(LEN(O497)&lt;=K497,O497,IF(LEN(SUBSTITUTE(P497," ",""))=K497+1,LEFT(O497,K497),LEFT(O497,FIND("§",SUBSTITUTE(P497," ","§",LEN(P497)-LEN(SUBSTITUTE(P497," ",""))))-1))))</f>
        <v/>
      </c>
      <c r="O497" s="1143" t="str">
        <f t="shared" si="129"/>
        <v/>
      </c>
      <c r="P497" s="1143" t="str">
        <f>IF(OR(O497="",O497=0,O497="0"),"",LEFT(O497,K497+1))</f>
        <v/>
      </c>
      <c r="Q497" s="1143"/>
      <c r="R497" s="1186"/>
      <c r="S497" s="1147" t="str">
        <f>IF(LEN(TRIM(T497))&gt;0,MAX(S46:S496)+1,"")</f>
        <v/>
      </c>
      <c r="T497" s="1148"/>
      <c r="U497" s="1186"/>
      <c r="V497" s="1186"/>
      <c r="X497" s="1253"/>
      <c r="Y497" s="1238"/>
      <c r="Z497" s="1239"/>
      <c r="AA497" s="1238"/>
      <c r="AB497" s="1239"/>
      <c r="AC497" s="1240"/>
      <c r="AD497" s="1241"/>
      <c r="AE497" s="1242"/>
      <c r="AF497" s="1241"/>
      <c r="AG497" s="1243"/>
      <c r="AH497" s="1244"/>
      <c r="AI497"/>
      <c r="AJ497" s="1254"/>
      <c r="AK497" s="1245"/>
      <c r="AL497" s="1246"/>
      <c r="AM497" s="1246"/>
      <c r="AN497" s="1247"/>
      <c r="AO497" s="1248"/>
      <c r="AP497" s="1248"/>
      <c r="AQ497" s="1249"/>
      <c r="AR497" s="1255"/>
      <c r="AS497" s="1250"/>
      <c r="AT497" s="1256"/>
      <c r="AU497" s="1257"/>
      <c r="AV497" s="1251"/>
      <c r="AW497" s="1252"/>
      <c r="CE497" s="9">
        <v>1</v>
      </c>
    </row>
    <row r="498" spans="10:83" ht="21" customHeight="1">
      <c r="J498" s="1838"/>
      <c r="K498" s="1151" t="str">
        <f>IF(UPPER(TRIM(K45))="X",K502,K496)</f>
        <v/>
      </c>
      <c r="L498" s="1143" t="str" cm="1">
        <f t="array" ref="L498">IF(ROW()=ROW(L495),K498,INDEX(M495:M508,ROW()-ROW(L495)))</f>
        <v/>
      </c>
      <c r="M498" s="1144" t="str">
        <f>IF(OR(L498="",K497="",K497&lt;=0,N498=""),"",TRIM(MID(L498,LEN(N498)+1+IF(MID(L498,LEN(N498)+1,1)=" ",1,0),99999)))</f>
        <v/>
      </c>
      <c r="N498" s="1143" t="str">
        <f>IF(OR(O498="",O498=0,O498="0"),"",IF(LEN(O498)&lt;=K497,O498,IF(LEN(SUBSTITUTE(P498," ",""))=K497+1,LEFT(O498,K497),LEFT(O498,FIND("§",SUBSTITUTE(P498," ","§",LEN(P498)-LEN(SUBSTITUTE(P498," ",""))))-1))))</f>
        <v/>
      </c>
      <c r="O498" s="1143" t="str">
        <f t="shared" si="129"/>
        <v/>
      </c>
      <c r="P498" s="1143" t="str">
        <f>IF(OR(O498="",O498=0,O498="0"),"",LEFT(O498,K497+1))</f>
        <v/>
      </c>
      <c r="Q498" s="1143"/>
      <c r="R498" s="1186"/>
      <c r="S498" s="1147" t="str">
        <f>IF(LEN(TRIM(T498))&gt;0,MAX(S46:S497)+1,"")</f>
        <v/>
      </c>
      <c r="T498" s="1148"/>
      <c r="U498" s="1186"/>
      <c r="V498" s="1186"/>
      <c r="X498" s="1253"/>
      <c r="Y498" s="1238"/>
      <c r="Z498" s="1239"/>
      <c r="AA498" s="1238"/>
      <c r="AB498" s="1239"/>
      <c r="AC498" s="1240"/>
      <c r="AD498" s="1241"/>
      <c r="AE498" s="1242"/>
      <c r="AF498" s="1241"/>
      <c r="AG498" s="1243"/>
      <c r="AH498" s="1244"/>
      <c r="AI498"/>
      <c r="AJ498" s="1254"/>
      <c r="AK498" s="1245"/>
      <c r="AL498" s="1246"/>
      <c r="AM498" s="1246"/>
      <c r="AN498" s="1247"/>
      <c r="AO498" s="1248"/>
      <c r="AP498" s="1248"/>
      <c r="AQ498" s="1249"/>
      <c r="AR498" s="1255"/>
      <c r="AS498" s="1250"/>
      <c r="AT498" s="1256"/>
      <c r="AU498" s="1257"/>
      <c r="AV498" s="1251"/>
      <c r="AW498" s="1252"/>
      <c r="CE498" s="9">
        <v>1</v>
      </c>
    </row>
    <row r="499" spans="10:83" ht="21" customHeight="1">
      <c r="J499" s="1838"/>
      <c r="K499" s="1155" t="str">
        <f>TRIM(SUBSTITUTE(SUBSTITUTE(SUBSTITUTE(SUBSTITUTE(SUBSTITUTE(SUBSTITUTE(SUBSTITUTE(SUBSTITUTE(SUBSTITUTE(SUBSTITUTE(K496,","," "),";"," "),":"," "),"!"," "),"?"," "),"…"," "),"»"," "),"«"," "),"/"," "),"."," "))</f>
        <v/>
      </c>
      <c r="L499" s="1143" t="str" cm="1">
        <f t="array" ref="L499">IF(ROW()=ROW(L495),K498,INDEX(M495:M508,ROW()-ROW(L495)))</f>
        <v/>
      </c>
      <c r="M499" s="1144" t="str">
        <f>IF(OR(L499="",K497="",K497&lt;=0,N499=""),"",TRIM(MID(L499,LEN(N499)+1+IF(MID(L499,LEN(N499)+1,1)=" ",1,0),99999)))</f>
        <v/>
      </c>
      <c r="N499" s="1143" t="str">
        <f>IF(OR(O499="",O499=0,O499="0"),"",IF(LEN(O499)&lt;=K497,O499,IF(LEN(SUBSTITUTE(P499," ",""))=K497+1,LEFT(O499,K497),LEFT(O499,FIND("§",SUBSTITUTE(P499," ","§",LEN(P499)-LEN(SUBSTITUTE(P499," ",""))))-1))))</f>
        <v/>
      </c>
      <c r="O499" s="1143" t="str">
        <f t="shared" si="129"/>
        <v/>
      </c>
      <c r="P499" s="1143" t="str">
        <f>IF(OR(O499="",O499=0,O499="0"),"",LEFT(O499,K497+1))</f>
        <v/>
      </c>
      <c r="Q499" s="1143"/>
      <c r="R499" s="1186"/>
      <c r="S499" s="1147" t="str">
        <f>IF(LEN(TRIM(T499))&gt;0,MAX(S46:S498)+1,"")</f>
        <v/>
      </c>
      <c r="T499" s="1148"/>
      <c r="U499" s="1186"/>
      <c r="V499" s="1186"/>
      <c r="X499" s="1253"/>
      <c r="Y499" s="1238"/>
      <c r="Z499" s="1239"/>
      <c r="AA499" s="1238"/>
      <c r="AB499" s="1239"/>
      <c r="AC499" s="1240"/>
      <c r="AD499" s="1241"/>
      <c r="AE499" s="1242"/>
      <c r="AF499" s="1241"/>
      <c r="AG499" s="1243"/>
      <c r="AH499" s="1244"/>
      <c r="AI499"/>
      <c r="AJ499" s="1254"/>
      <c r="AK499" s="1245"/>
      <c r="AL499" s="1246"/>
      <c r="AM499" s="1246"/>
      <c r="AN499" s="1247"/>
      <c r="AO499" s="1248"/>
      <c r="AP499" s="1248"/>
      <c r="AQ499" s="1249"/>
      <c r="AR499" s="1255"/>
      <c r="AS499" s="1250"/>
      <c r="AT499" s="1256"/>
      <c r="AU499" s="1257"/>
      <c r="AV499" s="1251"/>
      <c r="AW499" s="1252"/>
      <c r="CE499" s="9">
        <v>1</v>
      </c>
    </row>
    <row r="500" spans="10:83" ht="21" customHeight="1">
      <c r="J500" s="1838"/>
      <c r="K500" s="1143" t="str">
        <f>TRIM(SUBSTITUTE(SUBSTITUTE(SUBSTITUTE(SUBSTITUTE(SUBSTITUTE(SUBSTITUTE(SUBSTITUTE(SUBSTITUTE(K499,"("," "),")"," "),CHAR(34)," "),"-"," "),"_"," "),"&lt;"," "),"&gt;"," "),"="," "))</f>
        <v/>
      </c>
      <c r="L500" s="1143" t="str" cm="1">
        <f t="array" ref="L500">IF(ROW()=ROW(L495),K498,INDEX(M495:M508,ROW()-ROW(L495)))</f>
        <v/>
      </c>
      <c r="M500" s="1144" t="str">
        <f>IF(OR(L500="",K497="",K497&lt;=0,N500=""),"",TRIM(MID(L500,LEN(N500)+1+IF(MID(L500,LEN(N500)+1,1)=" ",1,0),99999)))</f>
        <v/>
      </c>
      <c r="N500" s="1143" t="str">
        <f>IF(OR(O500="",O500=0,O500="0"),"",IF(LEN(O500)&lt;=K497,O500,IF(LEN(SUBSTITUTE(P500," ",""))=K497+1,LEFT(O500,K497),LEFT(O500,FIND("§",SUBSTITUTE(P500," ","§",LEN(P500)-LEN(SUBSTITUTE(P500," ",""))))-1))))</f>
        <v/>
      </c>
      <c r="O500" s="1143" t="str">
        <f t="shared" si="129"/>
        <v/>
      </c>
      <c r="P500" s="1143" t="str">
        <f>IF(OR(O500="",O500=0,O500="0"),"",LEFT(O500,K497+1))</f>
        <v/>
      </c>
      <c r="Q500" s="1143"/>
      <c r="R500" s="1186"/>
      <c r="S500" s="1147" t="str">
        <f>IF(LEN(TRIM(T500))&gt;0,MAX(S46:S499)+1,"")</f>
        <v/>
      </c>
      <c r="T500" s="1148"/>
      <c r="U500" s="1186"/>
      <c r="V500" s="1186"/>
      <c r="X500" s="1253"/>
      <c r="Y500" s="1238"/>
      <c r="Z500" s="1239"/>
      <c r="AA500" s="1238"/>
      <c r="AB500" s="1239"/>
      <c r="AC500" s="1240"/>
      <c r="AD500" s="1241"/>
      <c r="AE500" s="1242"/>
      <c r="AF500" s="1241"/>
      <c r="AG500" s="1243"/>
      <c r="AH500" s="1244"/>
      <c r="AI500"/>
      <c r="AJ500" s="1254"/>
      <c r="AK500" s="1245"/>
      <c r="AL500" s="1246"/>
      <c r="AM500" s="1246"/>
      <c r="AN500" s="1247"/>
      <c r="AO500" s="1248"/>
      <c r="AP500" s="1248"/>
      <c r="AQ500" s="1249"/>
      <c r="AR500" s="1255"/>
      <c r="AS500" s="1250"/>
      <c r="AT500" s="1256"/>
      <c r="AU500" s="1257"/>
      <c r="AV500" s="1251"/>
      <c r="AW500" s="1252"/>
      <c r="CE500" s="9">
        <v>1</v>
      </c>
    </row>
    <row r="501" spans="10:83" ht="21" customHeight="1">
      <c r="J501" s="1838"/>
      <c r="K501" s="1151" t="str">
        <f>TRIM(SUBSTITUTE(SUBSTITUTE(SUBSTITUTE(SUBSTITUTE(K500,"►"," "),"▼"," "),"▲"," "),"◄"," "))</f>
        <v/>
      </c>
      <c r="L501" s="1143" t="str" cm="1">
        <f t="array" ref="L501">IF(ROW()=ROW(L495),K498,INDEX(M495:M508,ROW()-ROW(L495)))</f>
        <v/>
      </c>
      <c r="M501" s="1144" t="str">
        <f>IF(OR(L501="",K497="",K497&lt;=0,N501=""),"",TRIM(MID(L501,LEN(N501)+1+IF(MID(L501,LEN(N501)+1,1)=" ",1,0),99999)))</f>
        <v/>
      </c>
      <c r="N501" s="1143" t="str">
        <f>IF(OR(O501="",O501=0,O501="0"),"",IF(LEN(O501)&lt;=K497,O501,IF(LEN(SUBSTITUTE(P501," ",""))=K497+1,LEFT(O501,K497),LEFT(O501,FIND("§",SUBSTITUTE(P501," ","§",LEN(P501)-LEN(SUBSTITUTE(P501," ",""))))-1))))</f>
        <v/>
      </c>
      <c r="O501" s="1143" t="str">
        <f t="shared" si="129"/>
        <v/>
      </c>
      <c r="P501" s="1143" t="str">
        <f>IF(OR(O501="",O501=0,O501="0"),"",LEFT(O501,K497+1))</f>
        <v/>
      </c>
      <c r="Q501" s="1143"/>
      <c r="R501" s="1186"/>
      <c r="S501" s="1147" t="str">
        <f>IF(LEN(TRIM(T501))&gt;0,MAX(S46:S500)+1,"")</f>
        <v/>
      </c>
      <c r="T501" s="1148"/>
      <c r="U501" s="1186"/>
      <c r="V501" s="1186"/>
      <c r="X501" s="1253"/>
      <c r="Y501" s="1238"/>
      <c r="Z501" s="1239"/>
      <c r="AA501" s="1238"/>
      <c r="AB501" s="1239"/>
      <c r="AC501" s="1240"/>
      <c r="AD501" s="1241"/>
      <c r="AE501" s="1242"/>
      <c r="AF501" s="1241"/>
      <c r="AG501" s="1243"/>
      <c r="AH501" s="1244"/>
      <c r="AI501"/>
      <c r="AJ501" s="1254"/>
      <c r="AK501" s="1245"/>
      <c r="AL501" s="1246"/>
      <c r="AM501" s="1246"/>
      <c r="AN501" s="1247"/>
      <c r="AO501" s="1248"/>
      <c r="AP501" s="1248"/>
      <c r="AQ501" s="1249"/>
      <c r="AR501" s="1255"/>
      <c r="AS501" s="1250"/>
      <c r="AT501" s="1256"/>
      <c r="AU501" s="1257"/>
      <c r="AV501" s="1251"/>
      <c r="AW501" s="1252"/>
      <c r="CE501" s="9">
        <v>1</v>
      </c>
    </row>
    <row r="502" spans="10:83" ht="21" customHeight="1">
      <c r="J502" s="1838"/>
      <c r="K502" s="1151" t="str">
        <f>TRIM(SUBSTITUTE(SUBSTITUTE(K501,"“"," "),"”"," "))</f>
        <v/>
      </c>
      <c r="L502" s="1143" t="str" cm="1">
        <f t="array" ref="L502">IF(ROW()=ROW(L495),K498,INDEX(M495:M508,ROW()-ROW(L495)))</f>
        <v/>
      </c>
      <c r="M502" s="1144" t="str">
        <f>IF(OR(L502="",K497="",K497&lt;=0,N502=""),"",TRIM(MID(L502,LEN(N502)+1+IF(MID(L502,LEN(N502)+1,1)=" ",1,0),99999)))</f>
        <v/>
      </c>
      <c r="N502" s="1143" t="str">
        <f>IF(OR(O502="",O502=0,O502="0"),"",IF(LEN(O502)&lt;=K497,O502,IF(LEN(SUBSTITUTE(P502," ",""))=K497+1,LEFT(O502,K497),LEFT(O502,FIND("§",SUBSTITUTE(P502," ","§",LEN(P502)-LEN(SUBSTITUTE(P502," ",""))))-1))))</f>
        <v/>
      </c>
      <c r="O502" s="1143" t="str">
        <f t="shared" si="129"/>
        <v/>
      </c>
      <c r="P502" s="1143" t="str">
        <f>IF(OR(O502="",O502=0,O502="0"),"",LEFT(O502,K497+1))</f>
        <v/>
      </c>
      <c r="Q502" s="1143"/>
      <c r="R502" s="1186"/>
      <c r="S502" s="1147" t="str">
        <f>IF(LEN(TRIM(T502))&gt;0,MAX(S46:S501)+1,"")</f>
        <v/>
      </c>
      <c r="T502" s="1148"/>
      <c r="U502" s="1186"/>
      <c r="V502" s="1186"/>
      <c r="X502" s="1253"/>
      <c r="Y502" s="1238"/>
      <c r="Z502" s="1239"/>
      <c r="AA502" s="1238"/>
      <c r="AB502" s="1239"/>
      <c r="AC502" s="1240"/>
      <c r="AD502" s="1241"/>
      <c r="AE502" s="1242"/>
      <c r="AF502" s="1241"/>
      <c r="AG502" s="1243"/>
      <c r="AH502" s="1244"/>
      <c r="AI502"/>
      <c r="AJ502" s="1254"/>
      <c r="AK502" s="1245"/>
      <c r="AL502" s="1246"/>
      <c r="AM502" s="1246"/>
      <c r="AN502" s="1247"/>
      <c r="AO502" s="1248"/>
      <c r="AP502" s="1248"/>
      <c r="AQ502" s="1249"/>
      <c r="AR502" s="1255"/>
      <c r="AS502" s="1250"/>
      <c r="AT502" s="1256"/>
      <c r="AU502" s="1257"/>
      <c r="AV502" s="1251"/>
      <c r="AW502" s="1252"/>
      <c r="CE502" s="9">
        <v>1</v>
      </c>
    </row>
    <row r="503" spans="10:83" ht="21" customHeight="1">
      <c r="J503" s="1838"/>
      <c r="K503" s="1151"/>
      <c r="L503" s="1143" t="str" cm="1">
        <f t="array" ref="L503">IF(ROW()=ROW(L495),K498,INDEX(M495:M508,ROW()-ROW(L495)))</f>
        <v/>
      </c>
      <c r="M503" s="1144" t="str">
        <f>IF(OR(L503="",K497="",K497&lt;=0,N503=""),"",TRIM(MID(L503,LEN(N503)+1+IF(MID(L503,LEN(N503)+1,1)=" ",1,0),99999)))</f>
        <v/>
      </c>
      <c r="N503" s="1143" t="str">
        <f>IF(OR(O503="",O503=0,O503="0"),"",IF(LEN(O503)&lt;=K497,O503,IF(LEN(SUBSTITUTE(P503," ",""))=K497+1,LEFT(O503,K497),LEFT(O503,FIND("§",SUBSTITUTE(P503," ","§",LEN(P503)-LEN(SUBSTITUTE(P503," ",""))))-1))))</f>
        <v/>
      </c>
      <c r="O503" s="1143" t="str">
        <f t="shared" si="129"/>
        <v/>
      </c>
      <c r="P503" s="1143" t="str">
        <f>IF(OR(O503="",O503=0,O503="0"),"",LEFT(O503,K497+1))</f>
        <v/>
      </c>
      <c r="Q503" s="1143"/>
      <c r="R503" s="1186"/>
      <c r="S503" s="1147" t="str">
        <f>IF(LEN(TRIM(T503))&gt;0,MAX(S46:S502)+1,"")</f>
        <v/>
      </c>
      <c r="T503" s="1148"/>
      <c r="U503" s="1186"/>
      <c r="V503" s="1186"/>
      <c r="X503" s="1253"/>
      <c r="Y503" s="1238"/>
      <c r="Z503" s="1239"/>
      <c r="AA503" s="1238"/>
      <c r="AB503" s="1239"/>
      <c r="AC503" s="1240"/>
      <c r="AD503" s="1241"/>
      <c r="AE503" s="1242"/>
      <c r="AF503" s="1241"/>
      <c r="AG503" s="1243"/>
      <c r="AH503" s="1244"/>
      <c r="AI503"/>
      <c r="AJ503" s="1254"/>
      <c r="AK503" s="1245"/>
      <c r="AL503" s="1246"/>
      <c r="AM503" s="1246"/>
      <c r="AN503" s="1247"/>
      <c r="AO503" s="1248"/>
      <c r="AP503" s="1248"/>
      <c r="AQ503" s="1249"/>
      <c r="AR503" s="1255"/>
      <c r="AS503" s="1250"/>
      <c r="AT503" s="1256"/>
      <c r="AU503" s="1257"/>
      <c r="AV503" s="1251"/>
      <c r="AW503" s="1252"/>
      <c r="CE503" s="9">
        <v>1</v>
      </c>
    </row>
    <row r="504" spans="10:83" ht="21" customHeight="1">
      <c r="J504" s="1838"/>
      <c r="K504" s="1151"/>
      <c r="L504" s="1143" t="str" cm="1">
        <f t="array" ref="L504">IF(ROW()=ROW(L495),K498,INDEX(M495:M508,ROW()-ROW(L495)))</f>
        <v/>
      </c>
      <c r="M504" s="1144" t="str">
        <f>IF(OR(L504="",K497="",K497&lt;=0,N504=""),"",TRIM(MID(L504,LEN(N504)+1+IF(MID(L504,LEN(N504)+1,1)=" ",1,0),99999)))</f>
        <v/>
      </c>
      <c r="N504" s="1143" t="str">
        <f>IF(OR(O504="",O504=0,O504="0"),"",IF(LEN(O504)&lt;=K497,O504,IF(LEN(SUBSTITUTE(P504," ",""))=K497+1,LEFT(O504,K497),LEFT(O504,FIND("§",SUBSTITUTE(P504," ","§",LEN(P504)-LEN(SUBSTITUTE(P504," ",""))))-1))))</f>
        <v/>
      </c>
      <c r="O504" s="1143" t="str">
        <f t="shared" si="129"/>
        <v/>
      </c>
      <c r="P504" s="1143" t="str">
        <f>IF(OR(O504="",O504=0,O504="0"),"",LEFT(O504,K497+1))</f>
        <v/>
      </c>
      <c r="Q504" s="1143"/>
      <c r="R504" s="1186"/>
      <c r="S504" s="1147" t="str">
        <f>IF(LEN(TRIM(T504))&gt;0,MAX(S46:S503)+1,"")</f>
        <v/>
      </c>
      <c r="T504" s="1148"/>
      <c r="U504" s="1186"/>
      <c r="V504" s="1186"/>
      <c r="X504" s="1253"/>
      <c r="Y504" s="1238"/>
      <c r="Z504" s="1239"/>
      <c r="AA504" s="1238"/>
      <c r="AB504" s="1239"/>
      <c r="AC504" s="1240"/>
      <c r="AD504" s="1241"/>
      <c r="AE504" s="1242"/>
      <c r="AF504" s="1241"/>
      <c r="AG504" s="1243"/>
      <c r="AH504" s="1244"/>
      <c r="AI504"/>
      <c r="AJ504" s="1254"/>
      <c r="AK504" s="1245"/>
      <c r="AL504" s="1246"/>
      <c r="AM504" s="1246"/>
      <c r="AN504" s="1247"/>
      <c r="AO504" s="1248"/>
      <c r="AP504" s="1248"/>
      <c r="AQ504" s="1249"/>
      <c r="AR504" s="1255"/>
      <c r="AS504" s="1250"/>
      <c r="AT504" s="1256"/>
      <c r="AU504" s="1257"/>
      <c r="AV504" s="1251"/>
      <c r="AW504" s="1252"/>
      <c r="CE504" s="9">
        <v>1</v>
      </c>
    </row>
    <row r="505" spans="10:83" ht="21" customHeight="1">
      <c r="J505" s="1838"/>
      <c r="K505" s="1151"/>
      <c r="L505" s="1143" t="str" cm="1">
        <f t="array" ref="L505">IF(ROW()=ROW(L495),K498,INDEX(M495:M508,ROW()-ROW(L495)))</f>
        <v/>
      </c>
      <c r="M505" s="1144" t="str">
        <f>IF(OR(L505="",K497="",K497&lt;=0,N505=""),"",TRIM(MID(L505,LEN(N505)+1+IF(MID(L505,LEN(N505)+1,1)=" ",1,0),99999)))</f>
        <v/>
      </c>
      <c r="N505" s="1143" t="str">
        <f>IF(OR(O505="",O505=0,O505="0"),"",IF(LEN(O505)&lt;=K497,O505,IF(LEN(SUBSTITUTE(P505," ",""))=K497+1,LEFT(O505,K497),LEFT(O505,FIND("§",SUBSTITUTE(P505," ","§",LEN(P505)-LEN(SUBSTITUTE(P505," ",""))))-1))))</f>
        <v/>
      </c>
      <c r="O505" s="1143" t="str">
        <f t="shared" si="129"/>
        <v/>
      </c>
      <c r="P505" s="1143" t="str">
        <f>IF(OR(O505="",O505=0,O505="0"),"",LEFT(O505,K497+1))</f>
        <v/>
      </c>
      <c r="Q505" s="1143"/>
      <c r="R505" s="1186"/>
      <c r="S505" s="1147" t="str">
        <f>IF(LEN(TRIM(T505))&gt;0,MAX(S46:S504)+1,"")</f>
        <v/>
      </c>
      <c r="T505" s="1148"/>
      <c r="U505" s="1186"/>
      <c r="V505" s="1186"/>
      <c r="X505" s="1253"/>
      <c r="Y505" s="1238"/>
      <c r="Z505" s="1239"/>
      <c r="AA505" s="1238"/>
      <c r="AB505" s="1239"/>
      <c r="AC505" s="1240"/>
      <c r="AD505" s="1241"/>
      <c r="AE505" s="1242"/>
      <c r="AF505" s="1241"/>
      <c r="AG505" s="1243"/>
      <c r="AH505" s="1244"/>
      <c r="AI505"/>
      <c r="AJ505" s="1254"/>
      <c r="AK505" s="1245"/>
      <c r="AL505" s="1246"/>
      <c r="AM505" s="1246"/>
      <c r="AN505" s="1247"/>
      <c r="AO505" s="1248"/>
      <c r="AP505" s="1248"/>
      <c r="AQ505" s="1249"/>
      <c r="AR505" s="1255"/>
      <c r="AS505" s="1250"/>
      <c r="AT505" s="1256"/>
      <c r="AU505" s="1257"/>
      <c r="AV505" s="1251"/>
      <c r="AW505" s="1252"/>
      <c r="CE505" s="9">
        <v>1</v>
      </c>
    </row>
    <row r="506" spans="10:83" ht="21" customHeight="1">
      <c r="J506" s="1838"/>
      <c r="K506" s="1151"/>
      <c r="L506" s="1143" t="str" cm="1">
        <f t="array" ref="L506">IF(ROW()=ROW(L495),K498,INDEX(M495:M508,ROW()-ROW(L495)))</f>
        <v/>
      </c>
      <c r="M506" s="1144" t="str">
        <f>IF(OR(L506="",K497="",K497&lt;=0,N506=""),"",TRIM(MID(L506,LEN(N506)+1+IF(MID(L506,LEN(N506)+1,1)=" ",1,0),99999)))</f>
        <v/>
      </c>
      <c r="N506" s="1143" t="str">
        <f>IF(OR(O506="",O506=0,O506="0"),"",IF(LEN(O506)&lt;=K497,O506,IF(LEN(SUBSTITUTE(P506," ",""))=K497+1,LEFT(O506,K497),LEFT(O506,FIND("§",SUBSTITUTE(P506," ","§",LEN(P506)-LEN(SUBSTITUTE(P506," ",""))))-1))))</f>
        <v/>
      </c>
      <c r="O506" s="1143" t="str">
        <f t="shared" si="129"/>
        <v/>
      </c>
      <c r="P506" s="1143" t="str">
        <f>IF(OR(O506="",O506=0,O506="0"),"",LEFT(O506,K497+1))</f>
        <v/>
      </c>
      <c r="Q506" s="1143"/>
      <c r="R506" s="1186"/>
      <c r="S506" s="1147" t="str">
        <f>IF(LEN(TRIM(T506))&gt;0,MAX(S46:S505)+1,"")</f>
        <v/>
      </c>
      <c r="T506" s="1148"/>
      <c r="U506" s="1186"/>
      <c r="V506" s="1186"/>
      <c r="X506" s="1253"/>
      <c r="Y506" s="1238"/>
      <c r="Z506" s="1239"/>
      <c r="AA506" s="1238"/>
      <c r="AB506" s="1239"/>
      <c r="AC506" s="1240"/>
      <c r="AD506" s="1241"/>
      <c r="AE506" s="1242"/>
      <c r="AF506" s="1241"/>
      <c r="AG506" s="1243"/>
      <c r="AH506" s="1244"/>
      <c r="AI506"/>
      <c r="AJ506" s="1254"/>
      <c r="AK506" s="1245"/>
      <c r="AL506" s="1246"/>
      <c r="AM506" s="1246"/>
      <c r="AN506" s="1247"/>
      <c r="AO506" s="1248"/>
      <c r="AP506" s="1248"/>
      <c r="AQ506" s="1249"/>
      <c r="AR506" s="1255"/>
      <c r="AS506" s="1250"/>
      <c r="AT506" s="1256"/>
      <c r="AU506" s="1257"/>
      <c r="AV506" s="1251"/>
      <c r="AW506" s="1252"/>
      <c r="CE506" s="9">
        <v>1</v>
      </c>
    </row>
    <row r="507" spans="10:83" ht="21" customHeight="1">
      <c r="J507" s="1838"/>
      <c r="K507" s="1151"/>
      <c r="L507" s="1143" t="str" cm="1">
        <f t="array" ref="L507">IF(ROW()=ROW(L495),K498,INDEX(M495:M508,ROW()-ROW(L495)))</f>
        <v/>
      </c>
      <c r="M507" s="1144" t="str">
        <f>IF(OR(L507="",K497="",K497&lt;=0,N507=""),"",TRIM(MID(L507,LEN(N507)+1+IF(MID(L507,LEN(N507)+1,1)=" ",1,0),99999)))</f>
        <v/>
      </c>
      <c r="N507" s="1143" t="str">
        <f>IF(OR(O507="",O507=0,O507="0"),"",IF(LEN(O507)&lt;=K497,O507,IF(LEN(SUBSTITUTE(P507," ",""))=K497+1,LEFT(O507,K497),LEFT(O507,FIND("§",SUBSTITUTE(P507," ","§",LEN(P507)-LEN(SUBSTITUTE(P507," ",""))))-1))))</f>
        <v/>
      </c>
      <c r="O507" s="1143" t="str">
        <f t="shared" si="129"/>
        <v/>
      </c>
      <c r="P507" s="1143" t="str">
        <f>IF(OR(O507="",O507=0,O507="0"),"",LEFT(O507,K497+1))</f>
        <v/>
      </c>
      <c r="Q507" s="1143"/>
      <c r="R507" s="1186"/>
      <c r="S507" s="1147" t="str">
        <f>IF(LEN(TRIM(T507))&gt;0,MAX(S46:S506)+1,"")</f>
        <v/>
      </c>
      <c r="T507" s="1148"/>
      <c r="U507" s="1186"/>
      <c r="V507" s="1186"/>
      <c r="X507" s="1253"/>
      <c r="Y507" s="1238"/>
      <c r="Z507" s="1239"/>
      <c r="AA507" s="1238"/>
      <c r="AB507" s="1239"/>
      <c r="AC507" s="1240"/>
      <c r="AD507" s="1241"/>
      <c r="AE507" s="1242"/>
      <c r="AF507" s="1241"/>
      <c r="AG507" s="1243"/>
      <c r="AH507" s="1244"/>
      <c r="AI507"/>
      <c r="AJ507" s="1254"/>
      <c r="AK507" s="1245"/>
      <c r="AL507" s="1246"/>
      <c r="AM507" s="1246"/>
      <c r="AN507" s="1247"/>
      <c r="AO507" s="1248"/>
      <c r="AP507" s="1248"/>
      <c r="AQ507" s="1249"/>
      <c r="AR507" s="1255"/>
      <c r="AS507" s="1250"/>
      <c r="AT507" s="1256"/>
      <c r="AU507" s="1257"/>
      <c r="AV507" s="1251"/>
      <c r="AW507" s="1252"/>
      <c r="CE507" s="9">
        <v>1</v>
      </c>
    </row>
    <row r="508" spans="10:83" ht="21" customHeight="1">
      <c r="J508" s="1838"/>
      <c r="K508" s="1151"/>
      <c r="L508" s="1143" t="str" cm="1">
        <f t="array" ref="L508">IF(ROW()=ROW(L495),K498,INDEX(M495:M508,ROW()-ROW(L495)))</f>
        <v/>
      </c>
      <c r="M508" s="1144" t="str">
        <f>IF(OR(L508="",K497="",K497&lt;=0,N508=""),"",TRIM(MID(L508,LEN(N508)+1+IF(MID(L508,LEN(N508)+1,1)=" ",1,0),99999)))</f>
        <v/>
      </c>
      <c r="N508" s="1143" t="str">
        <f>IF(OR(O508="",O508=0,O508="0"),"",IF(LEN(O508)&lt;=K497,O508,IF(LEN(SUBSTITUTE(P508," ",""))=K497+1,LEFT(O508,K497),LEFT(O508,FIND("§",SUBSTITUTE(P508," ","§",LEN(P508)-LEN(SUBSTITUTE(P508," ",""))))-1))))</f>
        <v/>
      </c>
      <c r="O508" s="1143" t="str">
        <f t="shared" si="129"/>
        <v/>
      </c>
      <c r="P508" s="1143" t="str">
        <f>IF(OR(O508="",O508=0,O508="0"),"",LEFT(O508,K497+1))</f>
        <v/>
      </c>
      <c r="Q508" s="1143"/>
      <c r="R508" s="1186"/>
      <c r="S508" s="1147" t="str">
        <f>IF(LEN(TRIM(T508))&gt;0,MAX(S46:S507)+1,"")</f>
        <v/>
      </c>
      <c r="T508" s="1148"/>
      <c r="U508" s="1186"/>
      <c r="V508" s="1186"/>
      <c r="X508" s="1253"/>
      <c r="Y508" s="1238"/>
      <c r="Z508" s="1239"/>
      <c r="AA508" s="1238"/>
      <c r="AB508" s="1239"/>
      <c r="AC508" s="1240"/>
      <c r="AD508" s="1241"/>
      <c r="AE508" s="1242"/>
      <c r="AF508" s="1241"/>
      <c r="AG508" s="1243"/>
      <c r="AH508" s="1244"/>
      <c r="AI508"/>
      <c r="AJ508" s="1254"/>
      <c r="AK508" s="1245"/>
      <c r="AL508" s="1246"/>
      <c r="AM508" s="1246"/>
      <c r="AN508" s="1247"/>
      <c r="AO508" s="1248"/>
      <c r="AP508" s="1248"/>
      <c r="AQ508" s="1249"/>
      <c r="AR508" s="1255"/>
      <c r="AS508" s="1250"/>
      <c r="AT508" s="1256"/>
      <c r="AU508" s="1257"/>
      <c r="AV508" s="1251"/>
      <c r="AW508" s="1252"/>
      <c r="CE508" s="9">
        <v>1</v>
      </c>
    </row>
    <row r="509" spans="10:83" ht="21" customHeight="1">
      <c r="J509" s="1838"/>
      <c r="K509" s="1142" t="str">
        <f>IF(TRIM(SUBSTITUTE(R80,CHAR(160),""))="","",R80)</f>
        <v/>
      </c>
      <c r="L509" s="1143" t="str" cm="1">
        <f t="array" ref="L509">IF(ROW()=ROW(L509),K512,INDEX(M509:M522,ROW()-ROW(L509)))</f>
        <v/>
      </c>
      <c r="M509" s="1144" t="str">
        <f>IF(OR(L509="",K511="",K511&lt;=0,N509=""),"",TRIM(MID(L509,LEN(N509)+1+IF(MID(L509,LEN(N509)+1,1)=" ",1,0),99999)))</f>
        <v/>
      </c>
      <c r="N509" s="1143" t="str">
        <f>IF(OR(O509="",O509=0,O509="0"),"",IF(LEN(O509)&lt;=K511,O509,IF(LEN(SUBSTITUTE(P509," ",""))=K511+1,LEFT(O509,K511),LEFT(O509,FIND("§",SUBSTITUTE(P509," ","§",LEN(P509)-LEN(SUBSTITUTE(P509," ",""))))-1))))</f>
        <v/>
      </c>
      <c r="O509" s="1143" t="str">
        <f t="shared" si="129"/>
        <v/>
      </c>
      <c r="P509" s="1143" t="str">
        <f>IF(OR(O509="",O509=0,O509="0"),"",LEFT(O509,K511+1))</f>
        <v/>
      </c>
      <c r="Q509" s="1143"/>
      <c r="R509" s="1186"/>
      <c r="S509" s="1147" t="str">
        <f>IF(LEN(TRIM(T509))&gt;0,MAX(S46:S508)+1,"")</f>
        <v/>
      </c>
      <c r="T509" s="1148"/>
      <c r="U509" s="1186"/>
      <c r="V509" s="1186"/>
      <c r="X509" s="1253"/>
      <c r="Y509" s="1238"/>
      <c r="Z509" s="1239"/>
      <c r="AA509" s="1238"/>
      <c r="AB509" s="1239"/>
      <c r="AC509" s="1240"/>
      <c r="AD509" s="1241"/>
      <c r="AE509" s="1242"/>
      <c r="AF509" s="1241"/>
      <c r="AG509" s="1243"/>
      <c r="AH509" s="1244"/>
      <c r="AI509"/>
      <c r="AJ509" s="1254"/>
      <c r="AK509" s="1245"/>
      <c r="AL509" s="1246"/>
      <c r="AM509" s="1246"/>
      <c r="AN509" s="1247"/>
      <c r="AO509" s="1248"/>
      <c r="AP509" s="1248"/>
      <c r="AQ509" s="1249"/>
      <c r="AR509" s="1255"/>
      <c r="AS509" s="1250"/>
      <c r="AT509" s="1256"/>
      <c r="AU509" s="1257"/>
      <c r="AV509" s="1251"/>
      <c r="AW509" s="1252"/>
      <c r="CE509" s="9">
        <v>1</v>
      </c>
    </row>
    <row r="510" spans="10:83" ht="21" customHeight="1">
      <c r="J510" s="1838"/>
      <c r="K510" s="1151" t="str">
        <f>TRIM(SUBSTITUTE(SUBSTITUTE(SUBSTITUTE(SUBSTITUTE(SUBSTITUTE(SUBSTITUTE(SUBSTITUTE(SUBSTITUTE(SUBSTITUTE(CLEAN(IF(OR(LEFT(K509,1)="-",LEFT(K509,1)="="),MID(K509,2,99999),K509)),"—","-"),"–","-"),CHAR(160)," "),CHAR(9)," "),CHAR(13)," "),CHAR(10)," ")," "," ")," "," ")," "," "))</f>
        <v/>
      </c>
      <c r="L510" s="1143" t="str" cm="1">
        <f t="array" ref="L510">IF(ROW()=ROW(L509),K512,INDEX(M509:M522,ROW()-ROW(L509)))</f>
        <v/>
      </c>
      <c r="M510" s="1144" t="str">
        <f>IF(OR(L510="",K511="",K511&lt;=0,N510=""),"",TRIM(MID(L510,LEN(N510)+1+IF(MID(L510,LEN(N510)+1,1)=" ",1,0),99999)))</f>
        <v/>
      </c>
      <c r="N510" s="1143" t="str">
        <f>IF(OR(O510="",O510=0,O510="0"),"",IF(LEN(O510)&lt;=K511,O510,IF(LEN(SUBSTITUTE(P510," ",""))=K511+1,LEFT(O510,K511),LEFT(O510,FIND("§",SUBSTITUTE(P510," ","§",LEN(P510)-LEN(SUBSTITUTE(P510," ",""))))-1))))</f>
        <v/>
      </c>
      <c r="O510" s="1143" t="str">
        <f t="shared" si="129"/>
        <v/>
      </c>
      <c r="P510" s="1143" t="str">
        <f>IF(OR(O510="",O510=0,O510="0"),"",LEFT(O510,K511+1))</f>
        <v/>
      </c>
      <c r="Q510" s="1143"/>
      <c r="R510" s="1186"/>
      <c r="S510" s="1147" t="str">
        <f>IF(LEN(TRIM(T510))&gt;0,MAX(S46:S509)+1,"")</f>
        <v/>
      </c>
      <c r="T510" s="1148"/>
      <c r="U510" s="1186"/>
      <c r="V510" s="1186"/>
      <c r="X510" s="1253"/>
      <c r="Y510" s="1238"/>
      <c r="Z510" s="1239"/>
      <c r="AA510" s="1238"/>
      <c r="AB510" s="1239"/>
      <c r="AC510" s="1240"/>
      <c r="AD510" s="1241"/>
      <c r="AE510" s="1242"/>
      <c r="AF510" s="1241"/>
      <c r="AG510" s="1243"/>
      <c r="AH510" s="1244"/>
      <c r="AI510"/>
      <c r="AJ510" s="1254"/>
      <c r="AK510" s="1245"/>
      <c r="AL510" s="1246"/>
      <c r="AM510" s="1246"/>
      <c r="AN510" s="1247"/>
      <c r="AO510" s="1248"/>
      <c r="AP510" s="1248"/>
      <c r="AQ510" s="1249"/>
      <c r="AR510" s="1255"/>
      <c r="AS510" s="1250"/>
      <c r="AT510" s="1256"/>
      <c r="AU510" s="1257"/>
      <c r="AV510" s="1251"/>
      <c r="AW510" s="1252"/>
      <c r="CE510" s="9">
        <v>1</v>
      </c>
    </row>
    <row r="511" spans="10:83" ht="21" customHeight="1">
      <c r="J511" s="1838"/>
      <c r="K511" s="1152">
        <f>K44</f>
        <v>120</v>
      </c>
      <c r="L511" s="1143" t="str" cm="1">
        <f t="array" ref="L511">IF(ROW()=ROW(L509),K512,INDEX(M509:M522,ROW()-ROW(L509)))</f>
        <v/>
      </c>
      <c r="M511" s="1144" t="str">
        <f>IF(OR(L511="",K511="",K511&lt;=0,N511=""),"",TRIM(MID(L511,LEN(N511)+1+IF(MID(L511,LEN(N511)+1,1)=" ",1,0),99999)))</f>
        <v/>
      </c>
      <c r="N511" s="1143" t="str">
        <f>IF(OR(O511="",O511=0,O511="0"),"",IF(LEN(O511)&lt;=K511,O511,IF(LEN(SUBSTITUTE(P511," ",""))=K511+1,LEFT(O511,K511),LEFT(O511,FIND("§",SUBSTITUTE(P511," ","§",LEN(P511)-LEN(SUBSTITUTE(P511," ",""))))-1))))</f>
        <v/>
      </c>
      <c r="O511" s="1143" t="str">
        <f t="shared" si="129"/>
        <v/>
      </c>
      <c r="P511" s="1143" t="str">
        <f>IF(OR(O511="",O511=0,O511="0"),"",LEFT(O511,K511+1))</f>
        <v/>
      </c>
      <c r="Q511" s="1143"/>
      <c r="R511" s="1186"/>
      <c r="S511" s="1147" t="str">
        <f>IF(LEN(TRIM(T511))&gt;0,MAX(S46:S510)+1,"")</f>
        <v/>
      </c>
      <c r="T511" s="1148"/>
      <c r="U511" s="1186"/>
      <c r="V511" s="1186"/>
      <c r="X511" s="1253"/>
      <c r="Y511" s="1238"/>
      <c r="Z511" s="1239"/>
      <c r="AA511" s="1238"/>
      <c r="AB511" s="1239"/>
      <c r="AC511" s="1240"/>
      <c r="AD511" s="1241"/>
      <c r="AE511" s="1242"/>
      <c r="AF511" s="1241"/>
      <c r="AG511" s="1243"/>
      <c r="AH511" s="1244"/>
      <c r="AI511"/>
      <c r="AJ511" s="1254"/>
      <c r="AK511" s="1245"/>
      <c r="AL511" s="1246"/>
      <c r="AM511" s="1246"/>
      <c r="AN511" s="1247"/>
      <c r="AO511" s="1248"/>
      <c r="AP511" s="1248"/>
      <c r="AQ511" s="1249"/>
      <c r="AR511" s="1255"/>
      <c r="AS511" s="1250"/>
      <c r="AT511" s="1256"/>
      <c r="AU511" s="1257"/>
      <c r="AV511" s="1251"/>
      <c r="AW511" s="1252"/>
      <c r="CE511" s="9">
        <v>1</v>
      </c>
    </row>
    <row r="512" spans="10:83" ht="21" customHeight="1">
      <c r="J512" s="1838"/>
      <c r="K512" s="1151" t="str">
        <f>IF(UPPER(TRIM(K45))="X",K516,K510)</f>
        <v/>
      </c>
      <c r="L512" s="1143" t="str" cm="1">
        <f t="array" ref="L512">IF(ROW()=ROW(L509),K512,INDEX(M509:M522,ROW()-ROW(L509)))</f>
        <v/>
      </c>
      <c r="M512" s="1144" t="str">
        <f>IF(OR(L512="",K511="",K511&lt;=0,N512=""),"",TRIM(MID(L512,LEN(N512)+1+IF(MID(L512,LEN(N512)+1,1)=" ",1,0),99999)))</f>
        <v/>
      </c>
      <c r="N512" s="1143" t="str">
        <f>IF(OR(O512="",O512=0,O512="0"),"",IF(LEN(O512)&lt;=K511,O512,IF(LEN(SUBSTITUTE(P512," ",""))=K511+1,LEFT(O512,K511),LEFT(O512,FIND("§",SUBSTITUTE(P512," ","§",LEN(P512)-LEN(SUBSTITUTE(P512," ",""))))-1))))</f>
        <v/>
      </c>
      <c r="O512" s="1143" t="str">
        <f t="shared" si="129"/>
        <v/>
      </c>
      <c r="P512" s="1143" t="str">
        <f>IF(OR(O512="",O512=0,O512="0"),"",LEFT(O512,K511+1))</f>
        <v/>
      </c>
      <c r="Q512" s="1143"/>
      <c r="R512" s="1186"/>
      <c r="S512" s="1147" t="str">
        <f>IF(LEN(TRIM(T512))&gt;0,MAX(S46:S511)+1,"")</f>
        <v/>
      </c>
      <c r="T512" s="1148"/>
      <c r="U512" s="1186"/>
      <c r="V512" s="1186"/>
      <c r="X512" s="1253"/>
      <c r="Y512" s="1238"/>
      <c r="Z512" s="1239"/>
      <c r="AA512" s="1238"/>
      <c r="AB512" s="1239"/>
      <c r="AC512" s="1240"/>
      <c r="AD512" s="1241"/>
      <c r="AE512" s="1242"/>
      <c r="AF512" s="1241"/>
      <c r="AG512" s="1243"/>
      <c r="AH512" s="1244"/>
      <c r="AI512"/>
      <c r="AJ512" s="1254"/>
      <c r="AK512" s="1245"/>
      <c r="AL512" s="1246"/>
      <c r="AM512" s="1246"/>
      <c r="AN512" s="1247"/>
      <c r="AO512" s="1248"/>
      <c r="AP512" s="1248"/>
      <c r="AQ512" s="1249"/>
      <c r="AR512" s="1255"/>
      <c r="AS512" s="1250"/>
      <c r="AT512" s="1256"/>
      <c r="AU512" s="1257"/>
      <c r="AV512" s="1251"/>
      <c r="AW512" s="1252"/>
      <c r="CE512" s="9">
        <v>1</v>
      </c>
    </row>
    <row r="513" spans="10:83" ht="21" customHeight="1">
      <c r="J513" s="1838"/>
      <c r="K513" s="1155" t="str">
        <f>TRIM(SUBSTITUTE(SUBSTITUTE(SUBSTITUTE(SUBSTITUTE(SUBSTITUTE(SUBSTITUTE(SUBSTITUTE(SUBSTITUTE(SUBSTITUTE(SUBSTITUTE(K510,","," "),";"," "),":"," "),"!"," "),"?"," "),"…"," "),"»"," "),"«"," "),"/"," "),"."," "))</f>
        <v/>
      </c>
      <c r="L513" s="1143" t="str" cm="1">
        <f t="array" ref="L513">IF(ROW()=ROW(L509),K512,INDEX(M509:M522,ROW()-ROW(L509)))</f>
        <v/>
      </c>
      <c r="M513" s="1144" t="str">
        <f>IF(OR(L513="",K511="",K511&lt;=0,N513=""),"",TRIM(MID(L513,LEN(N513)+1+IF(MID(L513,LEN(N513)+1,1)=" ",1,0),99999)))</f>
        <v/>
      </c>
      <c r="N513" s="1143" t="str">
        <f>IF(OR(O513="",O513=0,O513="0"),"",IF(LEN(O513)&lt;=K511,O513,IF(LEN(SUBSTITUTE(P513," ",""))=K511+1,LEFT(O513,K511),LEFT(O513,FIND("§",SUBSTITUTE(P513," ","§",LEN(P513)-LEN(SUBSTITUTE(P513," ",""))))-1))))</f>
        <v/>
      </c>
      <c r="O513" s="1143" t="str">
        <f t="shared" si="129"/>
        <v/>
      </c>
      <c r="P513" s="1143" t="str">
        <f>IF(OR(O513="",O513=0,O513="0"),"",LEFT(O513,K511+1))</f>
        <v/>
      </c>
      <c r="Q513" s="1143"/>
      <c r="R513" s="1186"/>
      <c r="S513" s="1147" t="str">
        <f>IF(LEN(TRIM(T513))&gt;0,MAX(S46:S512)+1,"")</f>
        <v/>
      </c>
      <c r="T513" s="1148"/>
      <c r="U513" s="1186"/>
      <c r="V513" s="1186"/>
      <c r="X513" s="1253"/>
      <c r="Y513" s="1238"/>
      <c r="Z513" s="1239"/>
      <c r="AA513" s="1238"/>
      <c r="AB513" s="1239"/>
      <c r="AC513" s="1240"/>
      <c r="AD513" s="1241"/>
      <c r="AE513" s="1242"/>
      <c r="AF513" s="1241"/>
      <c r="AG513" s="1243"/>
      <c r="AH513" s="1244"/>
      <c r="AI513"/>
      <c r="AJ513" s="1254"/>
      <c r="AK513" s="1245"/>
      <c r="AL513" s="1246"/>
      <c r="AM513" s="1246"/>
      <c r="AN513" s="1247"/>
      <c r="AO513" s="1248"/>
      <c r="AP513" s="1248"/>
      <c r="AQ513" s="1249"/>
      <c r="AR513" s="1255"/>
      <c r="AS513" s="1250"/>
      <c r="AT513" s="1256"/>
      <c r="AU513" s="1257"/>
      <c r="AV513" s="1251"/>
      <c r="AW513" s="1252"/>
      <c r="CE513" s="9">
        <v>1</v>
      </c>
    </row>
    <row r="514" spans="10:83" ht="21" customHeight="1">
      <c r="J514" s="1838"/>
      <c r="K514" s="1143" t="str">
        <f>TRIM(SUBSTITUTE(SUBSTITUTE(SUBSTITUTE(SUBSTITUTE(SUBSTITUTE(SUBSTITUTE(SUBSTITUTE(SUBSTITUTE(K513,"("," "),")"," "),CHAR(34)," "),"-"," "),"_"," "),"&lt;"," "),"&gt;"," "),"="," "))</f>
        <v/>
      </c>
      <c r="L514" s="1143" t="str" cm="1">
        <f t="array" ref="L514">IF(ROW()=ROW(L509),K512,INDEX(M509:M522,ROW()-ROW(L509)))</f>
        <v/>
      </c>
      <c r="M514" s="1144" t="str">
        <f>IF(OR(L514="",K511="",K511&lt;=0,N514=""),"",TRIM(MID(L514,LEN(N514)+1+IF(MID(L514,LEN(N514)+1,1)=" ",1,0),99999)))</f>
        <v/>
      </c>
      <c r="N514" s="1143" t="str">
        <f>IF(OR(O514="",O514=0,O514="0"),"",IF(LEN(O514)&lt;=K511,O514,IF(LEN(SUBSTITUTE(P514," ",""))=K511+1,LEFT(O514,K511),LEFT(O514,FIND("§",SUBSTITUTE(P514," ","§",LEN(P514)-LEN(SUBSTITUTE(P514," ",""))))-1))))</f>
        <v/>
      </c>
      <c r="O514" s="1143" t="str">
        <f t="shared" si="129"/>
        <v/>
      </c>
      <c r="P514" s="1143" t="str">
        <f>IF(OR(O514="",O514=0,O514="0"),"",LEFT(O514,K511+1))</f>
        <v/>
      </c>
      <c r="Q514" s="1143"/>
      <c r="R514" s="1186"/>
      <c r="S514" s="1147" t="str">
        <f>IF(LEN(TRIM(T514))&gt;0,MAX(S46:S513)+1,"")</f>
        <v/>
      </c>
      <c r="T514" s="1148"/>
      <c r="U514" s="1186"/>
      <c r="V514" s="1186"/>
      <c r="X514" s="1253"/>
      <c r="Y514" s="1238"/>
      <c r="Z514" s="1239"/>
      <c r="AA514" s="1238"/>
      <c r="AB514" s="1239"/>
      <c r="AC514" s="1240"/>
      <c r="AD514" s="1241"/>
      <c r="AE514" s="1242"/>
      <c r="AF514" s="1241"/>
      <c r="AG514" s="1243"/>
      <c r="AH514" s="1244"/>
      <c r="AI514"/>
      <c r="AJ514" s="1254"/>
      <c r="AK514" s="1245"/>
      <c r="AL514" s="1246"/>
      <c r="AM514" s="1246"/>
      <c r="AN514" s="1247"/>
      <c r="AO514" s="1248"/>
      <c r="AP514" s="1248"/>
      <c r="AQ514" s="1249"/>
      <c r="AR514" s="1255"/>
      <c r="AS514" s="1250"/>
      <c r="AT514" s="1256"/>
      <c r="AU514" s="1257"/>
      <c r="AV514" s="1251"/>
      <c r="AW514" s="1252"/>
      <c r="CE514" s="9">
        <v>1</v>
      </c>
    </row>
    <row r="515" spans="10:83" ht="21" customHeight="1">
      <c r="J515" s="1838"/>
      <c r="K515" s="1151" t="str">
        <f>TRIM(SUBSTITUTE(SUBSTITUTE(SUBSTITUTE(SUBSTITUTE(K514,"►"," "),"▼"," "),"▲"," "),"◄"," "))</f>
        <v/>
      </c>
      <c r="L515" s="1143" t="str" cm="1">
        <f t="array" ref="L515">IF(ROW()=ROW(L509),K512,INDEX(M509:M522,ROW()-ROW(L509)))</f>
        <v/>
      </c>
      <c r="M515" s="1144" t="str">
        <f>IF(OR(L515="",K511="",K511&lt;=0,N515=""),"",TRIM(MID(L515,LEN(N515)+1+IF(MID(L515,LEN(N515)+1,1)=" ",1,0),99999)))</f>
        <v/>
      </c>
      <c r="N515" s="1143" t="str">
        <f>IF(OR(O515="",O515=0,O515="0"),"",IF(LEN(O515)&lt;=K511,O515,IF(LEN(SUBSTITUTE(P515," ",""))=K511+1,LEFT(O515,K511),LEFT(O515,FIND("§",SUBSTITUTE(P515," ","§",LEN(P515)-LEN(SUBSTITUTE(P515," ",""))))-1))))</f>
        <v/>
      </c>
      <c r="O515" s="1143" t="str">
        <f t="shared" si="129"/>
        <v/>
      </c>
      <c r="P515" s="1143" t="str">
        <f>IF(OR(O515="",O515=0,O515="0"),"",LEFT(O515,K511+1))</f>
        <v/>
      </c>
      <c r="Q515" s="1143"/>
      <c r="R515" s="1186"/>
      <c r="S515" s="1147" t="str">
        <f>IF(LEN(TRIM(T515))&gt;0,MAX(S46:S514)+1,"")</f>
        <v/>
      </c>
      <c r="T515" s="1148"/>
      <c r="U515" s="1186"/>
      <c r="V515" s="1186"/>
      <c r="X515" s="1253"/>
      <c r="Y515" s="1238"/>
      <c r="Z515" s="1239"/>
      <c r="AA515" s="1238"/>
      <c r="AB515" s="1239"/>
      <c r="AC515" s="1240"/>
      <c r="AD515" s="1241"/>
      <c r="AE515" s="1242"/>
      <c r="AF515" s="1241"/>
      <c r="AG515" s="1243"/>
      <c r="AH515" s="1244"/>
      <c r="AI515"/>
      <c r="AJ515" s="1254"/>
      <c r="AK515" s="1245"/>
      <c r="AL515" s="1246"/>
      <c r="AM515" s="1246"/>
      <c r="AN515" s="1247"/>
      <c r="AO515" s="1248"/>
      <c r="AP515" s="1248"/>
      <c r="AQ515" s="1249"/>
      <c r="AR515" s="1255"/>
      <c r="AS515" s="1250"/>
      <c r="AT515" s="1256"/>
      <c r="AU515" s="1257"/>
      <c r="AV515" s="1251"/>
      <c r="AW515" s="1252"/>
      <c r="CE515" s="9">
        <v>1</v>
      </c>
    </row>
    <row r="516" spans="10:83" ht="21" customHeight="1">
      <c r="J516" s="1838"/>
      <c r="K516" s="1151" t="str">
        <f>TRIM(SUBSTITUTE(SUBSTITUTE(K515,"“"," "),"”"," "))</f>
        <v/>
      </c>
      <c r="L516" s="1143" t="str" cm="1">
        <f t="array" ref="L516">IF(ROW()=ROW(L509),K512,INDEX(M509:M522,ROW()-ROW(L509)))</f>
        <v/>
      </c>
      <c r="M516" s="1144" t="str">
        <f>IF(OR(L516="",K511="",K511&lt;=0,N516=""),"",TRIM(MID(L516,LEN(N516)+1+IF(MID(L516,LEN(N516)+1,1)=" ",1,0),99999)))</f>
        <v/>
      </c>
      <c r="N516" s="1143" t="str">
        <f>IF(OR(O516="",O516=0,O516="0"),"",IF(LEN(O516)&lt;=K511,O516,IF(LEN(SUBSTITUTE(P516," ",""))=K511+1,LEFT(O516,K511),LEFT(O516,FIND("§",SUBSTITUTE(P516," ","§",LEN(P516)-LEN(SUBSTITUTE(P516," ",""))))-1))))</f>
        <v/>
      </c>
      <c r="O516" s="1143" t="str">
        <f t="shared" si="129"/>
        <v/>
      </c>
      <c r="P516" s="1143" t="str">
        <f>IF(OR(O516="",O516=0,O516="0"),"",LEFT(O516,K511+1))</f>
        <v/>
      </c>
      <c r="Q516" s="1143"/>
      <c r="R516" s="1186"/>
      <c r="S516" s="1147" t="str">
        <f>IF(LEN(TRIM(T516))&gt;0,MAX(S46:S515)+1,"")</f>
        <v/>
      </c>
      <c r="T516" s="1148"/>
      <c r="U516" s="1186"/>
      <c r="V516" s="1186"/>
      <c r="X516" s="1253"/>
      <c r="Y516" s="1238"/>
      <c r="Z516" s="1239"/>
      <c r="AA516" s="1238"/>
      <c r="AB516" s="1239"/>
      <c r="AC516" s="1240"/>
      <c r="AD516" s="1241"/>
      <c r="AE516" s="1242"/>
      <c r="AF516" s="1241"/>
      <c r="AG516" s="1243"/>
      <c r="AH516" s="1244"/>
      <c r="AI516"/>
      <c r="AJ516" s="1254"/>
      <c r="AK516" s="1245"/>
      <c r="AL516" s="1246"/>
      <c r="AM516" s="1246"/>
      <c r="AN516" s="1247"/>
      <c r="AO516" s="1248"/>
      <c r="AP516" s="1248"/>
      <c r="AQ516" s="1249"/>
      <c r="AR516" s="1255"/>
      <c r="AS516" s="1250"/>
      <c r="AT516" s="1256"/>
      <c r="AU516" s="1257"/>
      <c r="AV516" s="1251"/>
      <c r="AW516" s="1252"/>
      <c r="CE516" s="9">
        <v>1</v>
      </c>
    </row>
    <row r="517" spans="10:83" ht="21" customHeight="1">
      <c r="J517" s="1838"/>
      <c r="K517" s="1151"/>
      <c r="L517" s="1143" t="str" cm="1">
        <f t="array" ref="L517">IF(ROW()=ROW(L509),K512,INDEX(M509:M522,ROW()-ROW(L509)))</f>
        <v/>
      </c>
      <c r="M517" s="1144" t="str">
        <f>IF(OR(L517="",K511="",K511&lt;=0,N517=""),"",TRIM(MID(L517,LEN(N517)+1+IF(MID(L517,LEN(N517)+1,1)=" ",1,0),99999)))</f>
        <v/>
      </c>
      <c r="N517" s="1143" t="str">
        <f>IF(OR(O517="",O517=0,O517="0"),"",IF(LEN(O517)&lt;=K511,O517,IF(LEN(SUBSTITUTE(P517," ",""))=K511+1,LEFT(O517,K511),LEFT(O517,FIND("§",SUBSTITUTE(P517," ","§",LEN(P517)-LEN(SUBSTITUTE(P517," ",""))))-1))))</f>
        <v/>
      </c>
      <c r="O517" s="1143" t="str">
        <f t="shared" si="129"/>
        <v/>
      </c>
      <c r="P517" s="1143" t="str">
        <f>IF(OR(O517="",O517=0,O517="0"),"",LEFT(O517,K511+1))</f>
        <v/>
      </c>
      <c r="Q517" s="1143"/>
      <c r="R517" s="1186"/>
      <c r="S517" s="1147" t="str">
        <f>IF(LEN(TRIM(T517))&gt;0,MAX(S46:S516)+1,"")</f>
        <v/>
      </c>
      <c r="T517" s="1148"/>
      <c r="U517" s="1186"/>
      <c r="V517" s="1186"/>
      <c r="X517" s="1253"/>
      <c r="Y517" s="1238"/>
      <c r="Z517" s="1239"/>
      <c r="AA517" s="1238"/>
      <c r="AB517" s="1239"/>
      <c r="AC517" s="1240"/>
      <c r="AD517" s="1241"/>
      <c r="AE517" s="1242"/>
      <c r="AF517" s="1241"/>
      <c r="AG517" s="1243"/>
      <c r="AH517" s="1244"/>
      <c r="AI517"/>
      <c r="AJ517" s="1254"/>
      <c r="AK517" s="1245"/>
      <c r="AL517" s="1246"/>
      <c r="AM517" s="1246"/>
      <c r="AN517" s="1247"/>
      <c r="AO517" s="1248"/>
      <c r="AP517" s="1248"/>
      <c r="AQ517" s="1249"/>
      <c r="AR517" s="1255"/>
      <c r="AS517" s="1250"/>
      <c r="AT517" s="1256"/>
      <c r="AU517" s="1257"/>
      <c r="AV517" s="1251"/>
      <c r="AW517" s="1252"/>
      <c r="CE517" s="9">
        <v>1</v>
      </c>
    </row>
    <row r="518" spans="10:83" ht="21" customHeight="1">
      <c r="J518" s="1838"/>
      <c r="K518" s="1151"/>
      <c r="L518" s="1143" t="str" cm="1">
        <f t="array" ref="L518">IF(ROW()=ROW(L509),K512,INDEX(M509:M522,ROW()-ROW(L509)))</f>
        <v/>
      </c>
      <c r="M518" s="1144" t="str">
        <f>IF(OR(L518="",K511="",K511&lt;=0,N518=""),"",TRIM(MID(L518,LEN(N518)+1+IF(MID(L518,LEN(N518)+1,1)=" ",1,0),99999)))</f>
        <v/>
      </c>
      <c r="N518" s="1143" t="str">
        <f>IF(OR(O518="",O518=0,O518="0"),"",IF(LEN(O518)&lt;=K511,O518,IF(LEN(SUBSTITUTE(P518," ",""))=K511+1,LEFT(O518,K511),LEFT(O518,FIND("§",SUBSTITUTE(P518," ","§",LEN(P518)-LEN(SUBSTITUTE(P518," ",""))))-1))))</f>
        <v/>
      </c>
      <c r="O518" s="1143" t="str">
        <f t="shared" si="129"/>
        <v/>
      </c>
      <c r="P518" s="1143" t="str">
        <f>IF(OR(O518="",O518=0,O518="0"),"",LEFT(O518,K511+1))</f>
        <v/>
      </c>
      <c r="Q518" s="1143"/>
      <c r="R518" s="1186"/>
      <c r="S518" s="1147" t="str">
        <f>IF(LEN(TRIM(T518))&gt;0,MAX(S46:S517)+1,"")</f>
        <v/>
      </c>
      <c r="T518" s="1148"/>
      <c r="U518" s="1186"/>
      <c r="V518" s="1186"/>
      <c r="X518" s="1253"/>
      <c r="Y518" s="1238"/>
      <c r="Z518" s="1239"/>
      <c r="AA518" s="1238"/>
      <c r="AB518" s="1239"/>
      <c r="AC518" s="1240"/>
      <c r="AD518" s="1241"/>
      <c r="AE518" s="1242"/>
      <c r="AF518" s="1241"/>
      <c r="AG518" s="1243"/>
      <c r="AH518" s="1244"/>
      <c r="AI518"/>
      <c r="AJ518" s="1254"/>
      <c r="AK518" s="1245"/>
      <c r="AL518" s="1246"/>
      <c r="AM518" s="1246"/>
      <c r="AN518" s="1247"/>
      <c r="AO518" s="1248"/>
      <c r="AP518" s="1248"/>
      <c r="AQ518" s="1249"/>
      <c r="AR518" s="1255"/>
      <c r="AS518" s="1250"/>
      <c r="AT518" s="1256"/>
      <c r="AU518" s="1257"/>
      <c r="AV518" s="1251"/>
      <c r="AW518" s="1252"/>
      <c r="CE518" s="9">
        <v>1</v>
      </c>
    </row>
    <row r="519" spans="10:83" ht="21" customHeight="1">
      <c r="J519" s="1838"/>
      <c r="K519" s="1151"/>
      <c r="L519" s="1143" t="str" cm="1">
        <f t="array" ref="L519">IF(ROW()=ROW(L509),K512,INDEX(M509:M522,ROW()-ROW(L509)))</f>
        <v/>
      </c>
      <c r="M519" s="1144" t="str">
        <f>IF(OR(L519="",K511="",K511&lt;=0,N519=""),"",TRIM(MID(L519,LEN(N519)+1+IF(MID(L519,LEN(N519)+1,1)=" ",1,0),99999)))</f>
        <v/>
      </c>
      <c r="N519" s="1143" t="str">
        <f>IF(OR(O519="",O519=0,O519="0"),"",IF(LEN(O519)&lt;=K511,O519,IF(LEN(SUBSTITUTE(P519," ",""))=K511+1,LEFT(O519,K511),LEFT(O519,FIND("§",SUBSTITUTE(P519," ","§",LEN(P519)-LEN(SUBSTITUTE(P519," ",""))))-1))))</f>
        <v/>
      </c>
      <c r="O519" s="1143" t="str">
        <f t="shared" si="129"/>
        <v/>
      </c>
      <c r="P519" s="1143" t="str">
        <f>IF(OR(O519="",O519=0,O519="0"),"",LEFT(O519,K511+1))</f>
        <v/>
      </c>
      <c r="Q519" s="1143"/>
      <c r="R519" s="1186"/>
      <c r="S519" s="1147" t="str">
        <f>IF(LEN(TRIM(T519))&gt;0,MAX(S46:S518)+1,"")</f>
        <v/>
      </c>
      <c r="T519" s="1148"/>
      <c r="U519" s="1186"/>
      <c r="V519" s="1186"/>
      <c r="X519" s="1253"/>
      <c r="Y519" s="1238"/>
      <c r="Z519" s="1239"/>
      <c r="AA519" s="1238"/>
      <c r="AB519" s="1239"/>
      <c r="AC519" s="1240"/>
      <c r="AD519" s="1241"/>
      <c r="AE519" s="1242"/>
      <c r="AF519" s="1241"/>
      <c r="AG519" s="1243"/>
      <c r="AH519" s="1244"/>
      <c r="AI519"/>
      <c r="AJ519" s="1254"/>
      <c r="AK519" s="1245"/>
      <c r="AL519" s="1246"/>
      <c r="AM519" s="1246"/>
      <c r="AN519" s="1247"/>
      <c r="AO519" s="1248"/>
      <c r="AP519" s="1248"/>
      <c r="AQ519" s="1249"/>
      <c r="AR519" s="1255"/>
      <c r="AS519" s="1250"/>
      <c r="AT519" s="1256"/>
      <c r="AU519" s="1257"/>
      <c r="AV519" s="1251"/>
      <c r="AW519" s="1252"/>
      <c r="CE519" s="9">
        <v>1</v>
      </c>
    </row>
    <row r="520" spans="10:83" ht="21" customHeight="1">
      <c r="J520" s="1838"/>
      <c r="K520" s="1151"/>
      <c r="L520" s="1143" t="str" cm="1">
        <f t="array" ref="L520">IF(ROW()=ROW(L509),K512,INDEX(M509:M522,ROW()-ROW(L509)))</f>
        <v/>
      </c>
      <c r="M520" s="1144" t="str">
        <f>IF(OR(L520="",K511="",K511&lt;=0,N520=""),"",TRIM(MID(L520,LEN(N520)+1+IF(MID(L520,LEN(N520)+1,1)=" ",1,0),99999)))</f>
        <v/>
      </c>
      <c r="N520" s="1143" t="str">
        <f>IF(OR(O520="",O520=0,O520="0"),"",IF(LEN(O520)&lt;=K511,O520,IF(LEN(SUBSTITUTE(P520," ",""))=K511+1,LEFT(O520,K511),LEFT(O520,FIND("§",SUBSTITUTE(P520," ","§",LEN(P520)-LEN(SUBSTITUTE(P520," ",""))))-1))))</f>
        <v/>
      </c>
      <c r="O520" s="1143" t="str">
        <f t="shared" si="129"/>
        <v/>
      </c>
      <c r="P520" s="1143" t="str">
        <f>IF(OR(O520="",O520=0,O520="0"),"",LEFT(O520,K511+1))</f>
        <v/>
      </c>
      <c r="Q520" s="1143"/>
      <c r="R520" s="1186"/>
      <c r="S520" s="1147" t="str">
        <f>IF(LEN(TRIM(T520))&gt;0,MAX(S46:S519)+1,"")</f>
        <v/>
      </c>
      <c r="T520" s="1148"/>
      <c r="U520" s="1186"/>
      <c r="V520" s="1186"/>
      <c r="X520" s="1253"/>
      <c r="Y520" s="1238"/>
      <c r="Z520" s="1239"/>
      <c r="AA520" s="1238"/>
      <c r="AB520" s="1239"/>
      <c r="AC520" s="1240"/>
      <c r="AD520" s="1241"/>
      <c r="AE520" s="1242"/>
      <c r="AF520" s="1241"/>
      <c r="AG520" s="1243"/>
      <c r="AH520" s="1244"/>
      <c r="AI520"/>
      <c r="AJ520" s="1254"/>
      <c r="AK520" s="1245"/>
      <c r="AL520" s="1246"/>
      <c r="AM520" s="1246"/>
      <c r="AN520" s="1247"/>
      <c r="AO520" s="1248"/>
      <c r="AP520" s="1248"/>
      <c r="AQ520" s="1249"/>
      <c r="AR520" s="1255"/>
      <c r="AS520" s="1250"/>
      <c r="AT520" s="1256"/>
      <c r="AU520" s="1257"/>
      <c r="AV520" s="1251"/>
      <c r="AW520" s="1252"/>
      <c r="CE520" s="9">
        <v>1</v>
      </c>
    </row>
    <row r="521" spans="10:83" ht="21" customHeight="1">
      <c r="J521" s="1838"/>
      <c r="K521" s="1151"/>
      <c r="L521" s="1143" t="str" cm="1">
        <f t="array" ref="L521">IF(ROW()=ROW(L509),K512,INDEX(M509:M522,ROW()-ROW(L509)))</f>
        <v/>
      </c>
      <c r="M521" s="1144" t="str">
        <f>IF(OR(L521="",K511="",K511&lt;=0,N521=""),"",TRIM(MID(L521,LEN(N521)+1+IF(MID(L521,LEN(N521)+1,1)=" ",1,0),99999)))</f>
        <v/>
      </c>
      <c r="N521" s="1143" t="str">
        <f>IF(OR(O521="",O521=0,O521="0"),"",IF(LEN(O521)&lt;=K511,O521,IF(LEN(SUBSTITUTE(P521," ",""))=K511+1,LEFT(O521,K511),LEFT(O521,FIND("§",SUBSTITUTE(P521," ","§",LEN(P521)-LEN(SUBSTITUTE(P521," ",""))))-1))))</f>
        <v/>
      </c>
      <c r="O521" s="1143" t="str">
        <f t="shared" si="129"/>
        <v/>
      </c>
      <c r="P521" s="1143" t="str">
        <f>IF(OR(O521="",O521=0,O521="0"),"",LEFT(O521,K511+1))</f>
        <v/>
      </c>
      <c r="Q521" s="1143"/>
      <c r="R521" s="1186"/>
      <c r="S521" s="1147" t="str">
        <f>IF(LEN(TRIM(T521))&gt;0,MAX(S46:S520)+1,"")</f>
        <v/>
      </c>
      <c r="T521" s="1148"/>
      <c r="U521" s="1186"/>
      <c r="V521" s="1186"/>
      <c r="X521" s="1253"/>
      <c r="Y521" s="1238"/>
      <c r="Z521" s="1239"/>
      <c r="AA521" s="1238"/>
      <c r="AB521" s="1239"/>
      <c r="AC521" s="1240"/>
      <c r="AD521" s="1241"/>
      <c r="AE521" s="1242"/>
      <c r="AF521" s="1241"/>
      <c r="AG521" s="1243"/>
      <c r="AH521" s="1244"/>
      <c r="AI521"/>
      <c r="AJ521" s="1254"/>
      <c r="AK521" s="1245"/>
      <c r="AL521" s="1246"/>
      <c r="AM521" s="1246"/>
      <c r="AN521" s="1247"/>
      <c r="AO521" s="1248"/>
      <c r="AP521" s="1248"/>
      <c r="AQ521" s="1249"/>
      <c r="AR521" s="1255"/>
      <c r="AS521" s="1250"/>
      <c r="AT521" s="1256"/>
      <c r="AU521" s="1257"/>
      <c r="AV521" s="1251"/>
      <c r="AW521" s="1252"/>
      <c r="CE521" s="9">
        <v>1</v>
      </c>
    </row>
    <row r="522" spans="10:83" ht="21" customHeight="1">
      <c r="J522" s="1838"/>
      <c r="K522" s="1151"/>
      <c r="L522" s="1143" t="str" cm="1">
        <f t="array" ref="L522">IF(ROW()=ROW(L509),K512,INDEX(M509:M522,ROW()-ROW(L509)))</f>
        <v/>
      </c>
      <c r="M522" s="1144" t="str">
        <f>IF(OR(L522="",K511="",K511&lt;=0,N522=""),"",TRIM(MID(L522,LEN(N522)+1+IF(MID(L522,LEN(N522)+1,1)=" ",1,0),99999)))</f>
        <v/>
      </c>
      <c r="N522" s="1143" t="str">
        <f>IF(OR(O522="",O522=0,O522="0"),"",IF(LEN(O522)&lt;=K511,O522,IF(LEN(SUBSTITUTE(P522," ",""))=K511+1,LEFT(O522,K511),LEFT(O522,FIND("§",SUBSTITUTE(P522," ","§",LEN(P522)-LEN(SUBSTITUTE(P522," ",""))))-1))))</f>
        <v/>
      </c>
      <c r="O522" s="1143" t="str">
        <f t="shared" si="129"/>
        <v/>
      </c>
      <c r="P522" s="1143" t="str">
        <f>IF(OR(O522="",O522=0,O522="0"),"",LEFT(O522,K511+1))</f>
        <v/>
      </c>
      <c r="Q522" s="1143"/>
      <c r="R522" s="1186"/>
      <c r="S522" s="1147" t="str">
        <f>IF(LEN(TRIM(T522))&gt;0,MAX(S46:S521)+1,"")</f>
        <v/>
      </c>
      <c r="T522" s="1148"/>
      <c r="U522" s="1186"/>
      <c r="V522" s="1186"/>
      <c r="X522" s="1253"/>
      <c r="Y522" s="1238"/>
      <c r="Z522" s="1239"/>
      <c r="AA522" s="1238"/>
      <c r="AB522" s="1239"/>
      <c r="AC522" s="1240"/>
      <c r="AD522" s="1241"/>
      <c r="AE522" s="1242"/>
      <c r="AF522" s="1241"/>
      <c r="AG522" s="1243"/>
      <c r="AH522" s="1244"/>
      <c r="AI522"/>
      <c r="AJ522" s="1254"/>
      <c r="AK522" s="1245"/>
      <c r="AL522" s="1246"/>
      <c r="AM522" s="1246"/>
      <c r="AN522" s="1247"/>
      <c r="AO522" s="1248"/>
      <c r="AP522" s="1248"/>
      <c r="AQ522" s="1249"/>
      <c r="AR522" s="1255"/>
      <c r="AS522" s="1250"/>
      <c r="AT522" s="1256"/>
      <c r="AU522" s="1257"/>
      <c r="AV522" s="1251"/>
      <c r="AW522" s="1252"/>
      <c r="CE522" s="9">
        <v>1</v>
      </c>
    </row>
    <row r="523" spans="10:83" ht="21" customHeight="1">
      <c r="J523" s="1838"/>
      <c r="K523" s="1142" t="str">
        <f>IF(TRIM(SUBSTITUTE(R81,CHAR(160),""))="","",R81)</f>
        <v/>
      </c>
      <c r="L523" s="1143" t="str" cm="1">
        <f t="array" ref="L523">IF(ROW()=ROW(L523),K526,INDEX(M523:M536,ROW()-ROW(L523)))</f>
        <v/>
      </c>
      <c r="M523" s="1144" t="str">
        <f>IF(OR(L523="",K525="",K525&lt;=0,N523=""),"",TRIM(MID(L523,LEN(N523)+1+IF(MID(L523,LEN(N523)+1,1)=" ",1,0),99999)))</f>
        <v/>
      </c>
      <c r="N523" s="1143" t="str">
        <f>IF(OR(O523="",O523=0,O523="0"),"",IF(LEN(O523)&lt;=K525,O523,IF(LEN(SUBSTITUTE(P523," ",""))=K525+1,LEFT(O523,K525),LEFT(O523,FIND("§",SUBSTITUTE(P523," ","§",LEN(P523)-LEN(SUBSTITUTE(P523," ",""))))-1))))</f>
        <v/>
      </c>
      <c r="O523" s="1143" t="str">
        <f t="shared" si="129"/>
        <v/>
      </c>
      <c r="P523" s="1143" t="str">
        <f>IF(OR(O523="",O523=0,O523="0"),"",LEFT(O523,K525+1))</f>
        <v/>
      </c>
      <c r="Q523" s="1143"/>
      <c r="R523" s="1186"/>
      <c r="S523" s="1147" t="str">
        <f>IF(LEN(TRIM(T523))&gt;0,MAX(S46:S522)+1,"")</f>
        <v/>
      </c>
      <c r="T523" s="1148"/>
      <c r="U523" s="1186"/>
      <c r="V523" s="1186"/>
      <c r="X523" s="1253"/>
      <c r="Y523" s="1238"/>
      <c r="Z523" s="1239"/>
      <c r="AA523" s="1238"/>
      <c r="AB523" s="1239"/>
      <c r="AC523" s="1240"/>
      <c r="AD523" s="1241"/>
      <c r="AE523" s="1242"/>
      <c r="AF523" s="1241"/>
      <c r="AG523" s="1243"/>
      <c r="AH523" s="1244"/>
      <c r="AI523"/>
      <c r="AJ523" s="1254"/>
      <c r="AK523" s="1245"/>
      <c r="AL523" s="1246"/>
      <c r="AM523" s="1246"/>
      <c r="AN523" s="1247"/>
      <c r="AO523" s="1248"/>
      <c r="AP523" s="1248"/>
      <c r="AQ523" s="1249"/>
      <c r="AR523" s="1255"/>
      <c r="AS523" s="1250"/>
      <c r="AT523" s="1256"/>
      <c r="AU523" s="1257"/>
      <c r="AV523" s="1251"/>
      <c r="AW523" s="1252"/>
      <c r="CE523" s="9">
        <v>1</v>
      </c>
    </row>
    <row r="524" spans="10:83" ht="21" customHeight="1">
      <c r="J524" s="1838"/>
      <c r="K524" s="1151" t="str">
        <f>TRIM(SUBSTITUTE(SUBSTITUTE(SUBSTITUTE(SUBSTITUTE(SUBSTITUTE(SUBSTITUTE(SUBSTITUTE(SUBSTITUTE(SUBSTITUTE(CLEAN(IF(OR(LEFT(K523,1)="-",LEFT(K523,1)="="),MID(K523,2,99999),K523)),"—","-"),"–","-"),CHAR(160)," "),CHAR(9)," "),CHAR(13)," "),CHAR(10)," ")," "," ")," "," ")," "," "))</f>
        <v/>
      </c>
      <c r="L524" s="1143" t="str" cm="1">
        <f t="array" ref="L524">IF(ROW()=ROW(L523),K526,INDEX(M523:M536,ROW()-ROW(L523)))</f>
        <v/>
      </c>
      <c r="M524" s="1144" t="str">
        <f>IF(OR(L524="",K525="",K525&lt;=0,N524=""),"",TRIM(MID(L524,LEN(N524)+1+IF(MID(L524,LEN(N524)+1,1)=" ",1,0),99999)))</f>
        <v/>
      </c>
      <c r="N524" s="1143" t="str">
        <f>IF(OR(O524="",O524=0,O524="0"),"",IF(LEN(O524)&lt;=K525,O524,IF(LEN(SUBSTITUTE(P524," ",""))=K525+1,LEFT(O524,K525),LEFT(O524,FIND("§",SUBSTITUTE(P524," ","§",LEN(P524)-LEN(SUBSTITUTE(P524," ",""))))-1))))</f>
        <v/>
      </c>
      <c r="O524" s="1143" t="str">
        <f t="shared" si="129"/>
        <v/>
      </c>
      <c r="P524" s="1143" t="str">
        <f>IF(OR(O524="",O524=0,O524="0"),"",LEFT(O524,K525+1))</f>
        <v/>
      </c>
      <c r="Q524" s="1143"/>
      <c r="R524" s="1186"/>
      <c r="S524" s="1147" t="str">
        <f>IF(LEN(TRIM(T524))&gt;0,MAX(S46:S523)+1,"")</f>
        <v/>
      </c>
      <c r="T524" s="1148"/>
      <c r="U524" s="1186"/>
      <c r="V524" s="1186"/>
      <c r="X524" s="1253"/>
      <c r="Y524" s="1238"/>
      <c r="Z524" s="1239"/>
      <c r="AA524" s="1238"/>
      <c r="AB524" s="1239"/>
      <c r="AC524" s="1240"/>
      <c r="AD524" s="1241"/>
      <c r="AE524" s="1242"/>
      <c r="AF524" s="1241"/>
      <c r="AG524" s="1243"/>
      <c r="AH524" s="1244"/>
      <c r="AI524"/>
      <c r="AJ524" s="1254"/>
      <c r="AK524" s="1245"/>
      <c r="AL524" s="1246"/>
      <c r="AM524" s="1246"/>
      <c r="AN524" s="1247"/>
      <c r="AO524" s="1248"/>
      <c r="AP524" s="1248"/>
      <c r="AQ524" s="1249"/>
      <c r="AR524" s="1255"/>
      <c r="AS524" s="1250"/>
      <c r="AT524" s="1256"/>
      <c r="AU524" s="1257"/>
      <c r="AV524" s="1251"/>
      <c r="AW524" s="1252"/>
      <c r="CE524" s="9">
        <v>1</v>
      </c>
    </row>
    <row r="525" spans="10:83" ht="21" customHeight="1">
      <c r="J525" s="1838"/>
      <c r="K525" s="1152">
        <f>K44</f>
        <v>120</v>
      </c>
      <c r="L525" s="1143" t="str" cm="1">
        <f t="array" ref="L525">IF(ROW()=ROW(L523),K526,INDEX(M523:M536,ROW()-ROW(L523)))</f>
        <v/>
      </c>
      <c r="M525" s="1144" t="str">
        <f>IF(OR(L525="",K525="",K525&lt;=0,N525=""),"",TRIM(MID(L525,LEN(N525)+1+IF(MID(L525,LEN(N525)+1,1)=" ",1,0),99999)))</f>
        <v/>
      </c>
      <c r="N525" s="1143" t="str">
        <f>IF(OR(O525="",O525=0,O525="0"),"",IF(LEN(O525)&lt;=K525,O525,IF(LEN(SUBSTITUTE(P525," ",""))=K525+1,LEFT(O525,K525),LEFT(O525,FIND("§",SUBSTITUTE(P525," ","§",LEN(P525)-LEN(SUBSTITUTE(P525," ",""))))-1))))</f>
        <v/>
      </c>
      <c r="O525" s="1143" t="str">
        <f t="shared" si="129"/>
        <v/>
      </c>
      <c r="P525" s="1143" t="str">
        <f>IF(OR(O525="",O525=0,O525="0"),"",LEFT(O525,K525+1))</f>
        <v/>
      </c>
      <c r="Q525" s="1143"/>
      <c r="R525" s="1186"/>
      <c r="S525" s="1147" t="str">
        <f>IF(LEN(TRIM(T525))&gt;0,MAX(S46:S524)+1,"")</f>
        <v/>
      </c>
      <c r="T525" s="1148"/>
      <c r="U525" s="1186"/>
      <c r="V525" s="1186"/>
      <c r="X525" s="1253"/>
      <c r="Y525" s="1238"/>
      <c r="Z525" s="1239"/>
      <c r="AA525" s="1238"/>
      <c r="AB525" s="1239"/>
      <c r="AC525" s="1240"/>
      <c r="AD525" s="1241"/>
      <c r="AE525" s="1242"/>
      <c r="AF525" s="1241"/>
      <c r="AG525" s="1243"/>
      <c r="AH525" s="1244"/>
      <c r="AI525"/>
      <c r="AJ525" s="1254"/>
      <c r="AK525" s="1245"/>
      <c r="AL525" s="1246"/>
      <c r="AM525" s="1246"/>
      <c r="AN525" s="1247"/>
      <c r="AO525" s="1248"/>
      <c r="AP525" s="1248"/>
      <c r="AQ525" s="1249"/>
      <c r="AR525" s="1255"/>
      <c r="AS525" s="1250"/>
      <c r="AT525" s="1256"/>
      <c r="AU525" s="1257"/>
      <c r="AV525" s="1251"/>
      <c r="AW525" s="1252"/>
      <c r="CE525" s="9">
        <v>1</v>
      </c>
    </row>
    <row r="526" spans="10:83" ht="21" customHeight="1">
      <c r="J526" s="1838"/>
      <c r="K526" s="1151" t="str">
        <f>IF(UPPER(TRIM(K45))="X",K530,K524)</f>
        <v/>
      </c>
      <c r="L526" s="1143" t="str" cm="1">
        <f t="array" ref="L526">IF(ROW()=ROW(L523),K526,INDEX(M523:M536,ROW()-ROW(L523)))</f>
        <v/>
      </c>
      <c r="M526" s="1144" t="str">
        <f>IF(OR(L526="",K525="",K525&lt;=0,N526=""),"",TRIM(MID(L526,LEN(N526)+1+IF(MID(L526,LEN(N526)+1,1)=" ",1,0),99999)))</f>
        <v/>
      </c>
      <c r="N526" s="1143" t="str">
        <f>IF(OR(O526="",O526=0,O526="0"),"",IF(LEN(O526)&lt;=K525,O526,IF(LEN(SUBSTITUTE(P526," ",""))=K525+1,LEFT(O526,K525),LEFT(O526,FIND("§",SUBSTITUTE(P526," ","§",LEN(P526)-LEN(SUBSTITUTE(P526," ",""))))-1))))</f>
        <v/>
      </c>
      <c r="O526" s="1143" t="str">
        <f t="shared" si="129"/>
        <v/>
      </c>
      <c r="P526" s="1143" t="str">
        <f>IF(OR(O526="",O526=0,O526="0"),"",LEFT(O526,K525+1))</f>
        <v/>
      </c>
      <c r="Q526" s="1143"/>
      <c r="R526" s="1186"/>
      <c r="S526" s="1147" t="str">
        <f>IF(LEN(TRIM(T526))&gt;0,MAX(S46:S525)+1,"")</f>
        <v/>
      </c>
      <c r="T526" s="1148"/>
      <c r="U526" s="1186"/>
      <c r="V526" s="1186"/>
      <c r="X526" s="1253"/>
      <c r="Y526" s="1238"/>
      <c r="Z526" s="1239"/>
      <c r="AA526" s="1238"/>
      <c r="AB526" s="1239"/>
      <c r="AC526" s="1240"/>
      <c r="AD526" s="1241"/>
      <c r="AE526" s="1242"/>
      <c r="AF526" s="1241"/>
      <c r="AG526" s="1243"/>
      <c r="AH526" s="1244"/>
      <c r="AI526"/>
      <c r="AJ526" s="1254"/>
      <c r="AK526" s="1245"/>
      <c r="AL526" s="1246"/>
      <c r="AM526" s="1246"/>
      <c r="AN526" s="1247"/>
      <c r="AO526" s="1248"/>
      <c r="AP526" s="1248"/>
      <c r="AQ526" s="1249"/>
      <c r="AR526" s="1255"/>
      <c r="AS526" s="1250"/>
      <c r="AT526" s="1256"/>
      <c r="AU526" s="1257"/>
      <c r="AV526" s="1251"/>
      <c r="AW526" s="1252"/>
      <c r="CE526" s="9">
        <v>1</v>
      </c>
    </row>
    <row r="527" spans="10:83" ht="21" customHeight="1">
      <c r="J527" s="1838"/>
      <c r="K527" s="1155" t="str">
        <f>TRIM(SUBSTITUTE(SUBSTITUTE(SUBSTITUTE(SUBSTITUTE(SUBSTITUTE(SUBSTITUTE(SUBSTITUTE(SUBSTITUTE(SUBSTITUTE(SUBSTITUTE(K524,","," "),";"," "),":"," "),"!"," "),"?"," "),"…"," "),"»"," "),"«"," "),"/"," "),"."," "))</f>
        <v/>
      </c>
      <c r="L527" s="1143" t="str" cm="1">
        <f t="array" ref="L527">IF(ROW()=ROW(L523),K526,INDEX(M523:M536,ROW()-ROW(L523)))</f>
        <v/>
      </c>
      <c r="M527" s="1144" t="str">
        <f>IF(OR(L527="",K525="",K525&lt;=0,N527=""),"",TRIM(MID(L527,LEN(N527)+1+IF(MID(L527,LEN(N527)+1,1)=" ",1,0),99999)))</f>
        <v/>
      </c>
      <c r="N527" s="1143" t="str">
        <f>IF(OR(O527="",O527=0,O527="0"),"",IF(LEN(O527)&lt;=K525,O527,IF(LEN(SUBSTITUTE(P527," ",""))=K525+1,LEFT(O527,K525),LEFT(O527,FIND("§",SUBSTITUTE(P527," ","§",LEN(P527)-LEN(SUBSTITUTE(P527," ",""))))-1))))</f>
        <v/>
      </c>
      <c r="O527" s="1143" t="str">
        <f t="shared" si="129"/>
        <v/>
      </c>
      <c r="P527" s="1143" t="str">
        <f>IF(OR(O527="",O527=0,O527="0"),"",LEFT(O527,K525+1))</f>
        <v/>
      </c>
      <c r="Q527" s="1143"/>
      <c r="R527" s="1186"/>
      <c r="S527" s="1147" t="str">
        <f>IF(LEN(TRIM(T527))&gt;0,MAX(S46:S526)+1,"")</f>
        <v/>
      </c>
      <c r="T527" s="1148"/>
      <c r="U527" s="1186"/>
      <c r="V527" s="1186"/>
      <c r="X527" s="1253"/>
      <c r="Y527" s="1238"/>
      <c r="Z527" s="1239"/>
      <c r="AA527" s="1238"/>
      <c r="AB527" s="1239"/>
      <c r="AC527" s="1240"/>
      <c r="AD527" s="1241"/>
      <c r="AE527" s="1242"/>
      <c r="AF527" s="1241"/>
      <c r="AG527" s="1243"/>
      <c r="AH527" s="1244"/>
      <c r="AI527"/>
      <c r="AJ527" s="1254"/>
      <c r="AK527" s="1245"/>
      <c r="AL527" s="1246"/>
      <c r="AM527" s="1246"/>
      <c r="AN527" s="1247"/>
      <c r="AO527" s="1248"/>
      <c r="AP527" s="1248"/>
      <c r="AQ527" s="1249"/>
      <c r="AR527" s="1255"/>
      <c r="AS527" s="1250"/>
      <c r="AT527" s="1256"/>
      <c r="AU527" s="1257"/>
      <c r="AV527" s="1251"/>
      <c r="AW527" s="1252"/>
      <c r="CE527" s="9">
        <v>1</v>
      </c>
    </row>
    <row r="528" spans="10:83" ht="21" customHeight="1">
      <c r="J528" s="1838"/>
      <c r="K528" s="1143" t="str">
        <f>TRIM(SUBSTITUTE(SUBSTITUTE(SUBSTITUTE(SUBSTITUTE(SUBSTITUTE(SUBSTITUTE(SUBSTITUTE(SUBSTITUTE(K527,"("," "),")"," "),CHAR(34)," "),"-"," "),"_"," "),"&lt;"," "),"&gt;"," "),"="," "))</f>
        <v/>
      </c>
      <c r="L528" s="1143" t="str" cm="1">
        <f t="array" ref="L528">IF(ROW()=ROW(L523),K526,INDEX(M523:M536,ROW()-ROW(L523)))</f>
        <v/>
      </c>
      <c r="M528" s="1144" t="str">
        <f>IF(OR(L528="",K525="",K525&lt;=0,N528=""),"",TRIM(MID(L528,LEN(N528)+1+IF(MID(L528,LEN(N528)+1,1)=" ",1,0),99999)))</f>
        <v/>
      </c>
      <c r="N528" s="1143" t="str">
        <f>IF(OR(O528="",O528=0,O528="0"),"",IF(LEN(O528)&lt;=K525,O528,IF(LEN(SUBSTITUTE(P528," ",""))=K525+1,LEFT(O528,K525),LEFT(O528,FIND("§",SUBSTITUTE(P528," ","§",LEN(P528)-LEN(SUBSTITUTE(P528," ",""))))-1))))</f>
        <v/>
      </c>
      <c r="O528" s="1143" t="str">
        <f t="shared" si="129"/>
        <v/>
      </c>
      <c r="P528" s="1143" t="str">
        <f>IF(OR(O528="",O528=0,O528="0"),"",LEFT(O528,K525+1))</f>
        <v/>
      </c>
      <c r="Q528" s="1143"/>
      <c r="R528" s="1186"/>
      <c r="S528" s="1147" t="str">
        <f>IF(LEN(TRIM(T528))&gt;0,MAX(S46:S527)+1,"")</f>
        <v/>
      </c>
      <c r="T528" s="1148"/>
      <c r="U528" s="1186"/>
      <c r="V528" s="1186"/>
      <c r="X528" s="1253"/>
      <c r="Y528" s="1238"/>
      <c r="Z528" s="1239"/>
      <c r="AA528" s="1238"/>
      <c r="AB528" s="1239"/>
      <c r="AC528" s="1240"/>
      <c r="AD528" s="1241"/>
      <c r="AE528" s="1242"/>
      <c r="AF528" s="1241"/>
      <c r="AG528" s="1243"/>
      <c r="AH528" s="1244"/>
      <c r="AI528"/>
      <c r="AJ528" s="1254"/>
      <c r="AK528" s="1245"/>
      <c r="AL528" s="1246"/>
      <c r="AM528" s="1246"/>
      <c r="AN528" s="1247"/>
      <c r="AO528" s="1248"/>
      <c r="AP528" s="1248"/>
      <c r="AQ528" s="1249"/>
      <c r="AR528" s="1255"/>
      <c r="AS528" s="1250"/>
      <c r="AT528" s="1256"/>
      <c r="AU528" s="1257"/>
      <c r="AV528" s="1251"/>
      <c r="AW528" s="1252"/>
      <c r="CE528" s="9">
        <v>1</v>
      </c>
    </row>
    <row r="529" spans="10:83" ht="21" customHeight="1">
      <c r="J529" s="1838"/>
      <c r="K529" s="1151" t="str">
        <f>TRIM(SUBSTITUTE(SUBSTITUTE(SUBSTITUTE(SUBSTITUTE(K528,"►"," "),"▼"," "),"▲"," "),"◄"," "))</f>
        <v/>
      </c>
      <c r="L529" s="1143" t="str" cm="1">
        <f t="array" ref="L529">IF(ROW()=ROW(L523),K526,INDEX(M523:M536,ROW()-ROW(L523)))</f>
        <v/>
      </c>
      <c r="M529" s="1144" t="str">
        <f>IF(OR(L529="",K525="",K525&lt;=0,N529=""),"",TRIM(MID(L529,LEN(N529)+1+IF(MID(L529,LEN(N529)+1,1)=" ",1,0),99999)))</f>
        <v/>
      </c>
      <c r="N529" s="1143" t="str">
        <f>IF(OR(O529="",O529=0,O529="0"),"",IF(LEN(O529)&lt;=K525,O529,IF(LEN(SUBSTITUTE(P529," ",""))=K525+1,LEFT(O529,K525),LEFT(O529,FIND("§",SUBSTITUTE(P529," ","§",LEN(P529)-LEN(SUBSTITUTE(P529," ",""))))-1))))</f>
        <v/>
      </c>
      <c r="O529" s="1143" t="str">
        <f t="shared" si="129"/>
        <v/>
      </c>
      <c r="P529" s="1143" t="str">
        <f>IF(OR(O529="",O529=0,O529="0"),"",LEFT(O529,K525+1))</f>
        <v/>
      </c>
      <c r="Q529" s="1143"/>
      <c r="R529" s="1186"/>
      <c r="S529" s="1147" t="str">
        <f>IF(LEN(TRIM(T529))&gt;0,MAX(S46:S528)+1,"")</f>
        <v/>
      </c>
      <c r="T529" s="1148"/>
      <c r="U529" s="1186"/>
      <c r="V529" s="1186"/>
      <c r="X529" s="1253"/>
      <c r="Y529" s="1238"/>
      <c r="Z529" s="1239"/>
      <c r="AA529" s="1238"/>
      <c r="AB529" s="1239"/>
      <c r="AC529" s="1240"/>
      <c r="AD529" s="1241"/>
      <c r="AE529" s="1242"/>
      <c r="AF529" s="1241"/>
      <c r="AG529" s="1243"/>
      <c r="AH529" s="1244"/>
      <c r="AI529"/>
      <c r="AJ529" s="1254"/>
      <c r="AK529" s="1245"/>
      <c r="AL529" s="1246"/>
      <c r="AM529" s="1246"/>
      <c r="AN529" s="1247"/>
      <c r="AO529" s="1248"/>
      <c r="AP529" s="1248"/>
      <c r="AQ529" s="1249"/>
      <c r="AR529" s="1255"/>
      <c r="AS529" s="1250"/>
      <c r="AT529" s="1256"/>
      <c r="AU529" s="1257"/>
      <c r="AV529" s="1251"/>
      <c r="AW529" s="1252"/>
      <c r="CE529" s="9">
        <v>1</v>
      </c>
    </row>
    <row r="530" spans="10:83" ht="21" customHeight="1">
      <c r="J530" s="1838"/>
      <c r="K530" s="1151" t="str">
        <f>TRIM(SUBSTITUTE(SUBSTITUTE(K529,"“"," "),"”"," "))</f>
        <v/>
      </c>
      <c r="L530" s="1143" t="str" cm="1">
        <f t="array" ref="L530">IF(ROW()=ROW(L523),K526,INDEX(M523:M536,ROW()-ROW(L523)))</f>
        <v/>
      </c>
      <c r="M530" s="1144" t="str">
        <f>IF(OR(L530="",K525="",K525&lt;=0,N530=""),"",TRIM(MID(L530,LEN(N530)+1+IF(MID(L530,LEN(N530)+1,1)=" ",1,0),99999)))</f>
        <v/>
      </c>
      <c r="N530" s="1143" t="str">
        <f>IF(OR(O530="",O530=0,O530="0"),"",IF(LEN(O530)&lt;=K525,O530,IF(LEN(SUBSTITUTE(P530," ",""))=K525+1,LEFT(O530,K525),LEFT(O530,FIND("§",SUBSTITUTE(P530," ","§",LEN(P530)-LEN(SUBSTITUTE(P530," ",""))))-1))))</f>
        <v/>
      </c>
      <c r="O530" s="1143" t="str">
        <f t="shared" si="129"/>
        <v/>
      </c>
      <c r="P530" s="1143" t="str">
        <f>IF(OR(O530="",O530=0,O530="0"),"",LEFT(O530,K525+1))</f>
        <v/>
      </c>
      <c r="Q530" s="1143"/>
      <c r="R530" s="1186"/>
      <c r="S530" s="1147" t="str">
        <f>IF(LEN(TRIM(T530))&gt;0,MAX(S46:S529)+1,"")</f>
        <v/>
      </c>
      <c r="T530" s="1148"/>
      <c r="U530" s="1186"/>
      <c r="V530" s="1186"/>
      <c r="X530" s="1253"/>
      <c r="Y530" s="1238"/>
      <c r="Z530" s="1239"/>
      <c r="AA530" s="1238"/>
      <c r="AB530" s="1239"/>
      <c r="AC530" s="1240"/>
      <c r="AD530" s="1241"/>
      <c r="AE530" s="1242"/>
      <c r="AF530" s="1241"/>
      <c r="AG530" s="1243"/>
      <c r="AH530" s="1244"/>
      <c r="AI530"/>
      <c r="AJ530" s="1254"/>
      <c r="AK530" s="1245"/>
      <c r="AL530" s="1246"/>
      <c r="AM530" s="1246"/>
      <c r="AN530" s="1247"/>
      <c r="AO530" s="1248"/>
      <c r="AP530" s="1248"/>
      <c r="AQ530" s="1249"/>
      <c r="AR530" s="1255"/>
      <c r="AS530" s="1250"/>
      <c r="AT530" s="1256"/>
      <c r="AU530" s="1257"/>
      <c r="AV530" s="1251"/>
      <c r="AW530" s="1252"/>
      <c r="CE530" s="9">
        <v>1</v>
      </c>
    </row>
    <row r="531" spans="10:83" ht="21" customHeight="1">
      <c r="J531" s="1838"/>
      <c r="K531" s="1151"/>
      <c r="L531" s="1143" t="str" cm="1">
        <f t="array" ref="L531">IF(ROW()=ROW(L523),K526,INDEX(M523:M536,ROW()-ROW(L523)))</f>
        <v/>
      </c>
      <c r="M531" s="1144" t="str">
        <f>IF(OR(L531="",K525="",K525&lt;=0,N531=""),"",TRIM(MID(L531,LEN(N531)+1+IF(MID(L531,LEN(N531)+1,1)=" ",1,0),99999)))</f>
        <v/>
      </c>
      <c r="N531" s="1143" t="str">
        <f>IF(OR(O531="",O531=0,O531="0"),"",IF(LEN(O531)&lt;=K525,O531,IF(LEN(SUBSTITUTE(P531," ",""))=K525+1,LEFT(O531,K525),LEFT(O531,FIND("§",SUBSTITUTE(P531," ","§",LEN(P531)-LEN(SUBSTITUTE(P531," ",""))))-1))))</f>
        <v/>
      </c>
      <c r="O531" s="1143" t="str">
        <f t="shared" si="129"/>
        <v/>
      </c>
      <c r="P531" s="1143" t="str">
        <f>IF(OR(O531="",O531=0,O531="0"),"",LEFT(O531,K525+1))</f>
        <v/>
      </c>
      <c r="Q531" s="1143"/>
      <c r="R531" s="1186"/>
      <c r="S531" s="1147" t="str">
        <f>IF(LEN(TRIM(T531))&gt;0,MAX(S46:S530)+1,"")</f>
        <v/>
      </c>
      <c r="T531" s="1148"/>
      <c r="U531" s="1186"/>
      <c r="V531" s="1186"/>
      <c r="X531" s="1253"/>
      <c r="Y531" s="1238"/>
      <c r="Z531" s="1239"/>
      <c r="AA531" s="1238"/>
      <c r="AB531" s="1239"/>
      <c r="AC531" s="1240"/>
      <c r="AD531" s="1241"/>
      <c r="AE531" s="1242"/>
      <c r="AF531" s="1241"/>
      <c r="AG531" s="1243"/>
      <c r="AH531" s="1244"/>
      <c r="AI531"/>
      <c r="AJ531" s="1254"/>
      <c r="AK531" s="1245"/>
      <c r="AL531" s="1246"/>
      <c r="AM531" s="1246"/>
      <c r="AN531" s="1247"/>
      <c r="AO531" s="1248"/>
      <c r="AP531" s="1248"/>
      <c r="AQ531" s="1249"/>
      <c r="AR531" s="1255"/>
      <c r="AS531" s="1250"/>
      <c r="AT531" s="1256"/>
      <c r="AU531" s="1257"/>
      <c r="AV531" s="1251"/>
      <c r="AW531" s="1252"/>
      <c r="CE531" s="9">
        <v>1</v>
      </c>
    </row>
    <row r="532" spans="10:83" ht="21" customHeight="1">
      <c r="J532" s="1838"/>
      <c r="K532" s="1151"/>
      <c r="L532" s="1143" t="str" cm="1">
        <f t="array" ref="L532">IF(ROW()=ROW(L523),K526,INDEX(M523:M536,ROW()-ROW(L523)))</f>
        <v/>
      </c>
      <c r="M532" s="1144" t="str">
        <f>IF(OR(L532="",K525="",K525&lt;=0,N532=""),"",TRIM(MID(L532,LEN(N532)+1+IF(MID(L532,LEN(N532)+1,1)=" ",1,0),99999)))</f>
        <v/>
      </c>
      <c r="N532" s="1143" t="str">
        <f>IF(OR(O532="",O532=0,O532="0"),"",IF(LEN(O532)&lt;=K525,O532,IF(LEN(SUBSTITUTE(P532," ",""))=K525+1,LEFT(O532,K525),LEFT(O532,FIND("§",SUBSTITUTE(P532," ","§",LEN(P532)-LEN(SUBSTITUTE(P532," ",""))))-1))))</f>
        <v/>
      </c>
      <c r="O532" s="1143" t="str">
        <f t="shared" si="129"/>
        <v/>
      </c>
      <c r="P532" s="1143" t="str">
        <f>IF(OR(O532="",O532=0,O532="0"),"",LEFT(O532,K525+1))</f>
        <v/>
      </c>
      <c r="Q532" s="1143"/>
      <c r="R532" s="1186"/>
      <c r="S532" s="1147" t="str">
        <f>IF(LEN(TRIM(T532))&gt;0,MAX(S46:S531)+1,"")</f>
        <v/>
      </c>
      <c r="T532" s="1148"/>
      <c r="U532" s="1186"/>
      <c r="V532" s="1186"/>
      <c r="X532" s="1253"/>
      <c r="Y532" s="1238"/>
      <c r="Z532" s="1239"/>
      <c r="AA532" s="1238"/>
      <c r="AB532" s="1239"/>
      <c r="AC532" s="1240"/>
      <c r="AD532" s="1241"/>
      <c r="AE532" s="1242"/>
      <c r="AF532" s="1241"/>
      <c r="AG532" s="1243"/>
      <c r="AH532" s="1244"/>
      <c r="AI532"/>
      <c r="AJ532" s="1254"/>
      <c r="AK532" s="1245"/>
      <c r="AL532" s="1246"/>
      <c r="AM532" s="1246"/>
      <c r="AN532" s="1247"/>
      <c r="AO532" s="1248"/>
      <c r="AP532" s="1248"/>
      <c r="AQ532" s="1249"/>
      <c r="AR532" s="1255"/>
      <c r="AS532" s="1250"/>
      <c r="AT532" s="1256"/>
      <c r="AU532" s="1257"/>
      <c r="AV532" s="1251"/>
      <c r="AW532" s="1252"/>
      <c r="CE532" s="9">
        <v>1</v>
      </c>
    </row>
    <row r="533" spans="10:83" ht="21" customHeight="1">
      <c r="J533" s="1838"/>
      <c r="K533" s="1151"/>
      <c r="L533" s="1143" t="str" cm="1">
        <f t="array" ref="L533">IF(ROW()=ROW(L523),K526,INDEX(M523:M536,ROW()-ROW(L523)))</f>
        <v/>
      </c>
      <c r="M533" s="1144" t="str">
        <f>IF(OR(L533="",K525="",K525&lt;=0,N533=""),"",TRIM(MID(L533,LEN(N533)+1+IF(MID(L533,LEN(N533)+1,1)=" ",1,0),99999)))</f>
        <v/>
      </c>
      <c r="N533" s="1143" t="str">
        <f>IF(OR(O533="",O533=0,O533="0"),"",IF(LEN(O533)&lt;=K525,O533,IF(LEN(SUBSTITUTE(P533," ",""))=K525+1,LEFT(O533,K525),LEFT(O533,FIND("§",SUBSTITUTE(P533," ","§",LEN(P533)-LEN(SUBSTITUTE(P533," ",""))))-1))))</f>
        <v/>
      </c>
      <c r="O533" s="1143" t="str">
        <f t="shared" si="129"/>
        <v/>
      </c>
      <c r="P533" s="1143" t="str">
        <f>IF(OR(O533="",O533=0,O533="0"),"",LEFT(O533,K525+1))</f>
        <v/>
      </c>
      <c r="Q533" s="1143"/>
      <c r="R533" s="1186"/>
      <c r="S533" s="1147" t="str">
        <f>IF(LEN(TRIM(T533))&gt;0,MAX(S46:S532)+1,"")</f>
        <v/>
      </c>
      <c r="T533" s="1148"/>
      <c r="U533" s="1186"/>
      <c r="V533" s="1186"/>
      <c r="X533" s="1253"/>
      <c r="Y533" s="1238"/>
      <c r="Z533" s="1239"/>
      <c r="AA533" s="1238"/>
      <c r="AB533" s="1239"/>
      <c r="AC533" s="1240"/>
      <c r="AD533" s="1241"/>
      <c r="AE533" s="1242"/>
      <c r="AF533" s="1241"/>
      <c r="AG533" s="1243"/>
      <c r="AH533" s="1244"/>
      <c r="AI533"/>
      <c r="AJ533" s="1254"/>
      <c r="AK533" s="1245"/>
      <c r="AL533" s="1246"/>
      <c r="AM533" s="1246"/>
      <c r="AN533" s="1247"/>
      <c r="AO533" s="1248"/>
      <c r="AP533" s="1248"/>
      <c r="AQ533" s="1249"/>
      <c r="AR533" s="1255"/>
      <c r="AS533" s="1250"/>
      <c r="AT533" s="1256"/>
      <c r="AU533" s="1257"/>
      <c r="AV533" s="1251"/>
      <c r="AW533" s="1252"/>
      <c r="CE533" s="9">
        <v>1</v>
      </c>
    </row>
    <row r="534" spans="10:83" ht="21" customHeight="1">
      <c r="J534" s="1838"/>
      <c r="K534" s="1151"/>
      <c r="L534" s="1143" t="str" cm="1">
        <f t="array" ref="L534">IF(ROW()=ROW(L523),K526,INDEX(M523:M536,ROW()-ROW(L523)))</f>
        <v/>
      </c>
      <c r="M534" s="1144" t="str">
        <f>IF(OR(L534="",K525="",K525&lt;=0,N534=""),"",TRIM(MID(L534,LEN(N534)+1+IF(MID(L534,LEN(N534)+1,1)=" ",1,0),99999)))</f>
        <v/>
      </c>
      <c r="N534" s="1143" t="str">
        <f>IF(OR(O534="",O534=0,O534="0"),"",IF(LEN(O534)&lt;=K525,O534,IF(LEN(SUBSTITUTE(P534," ",""))=K525+1,LEFT(O534,K525),LEFT(O534,FIND("§",SUBSTITUTE(P534," ","§",LEN(P534)-LEN(SUBSTITUTE(P534," ",""))))-1))))</f>
        <v/>
      </c>
      <c r="O534" s="1143" t="str">
        <f t="shared" si="129"/>
        <v/>
      </c>
      <c r="P534" s="1143" t="str">
        <f>IF(OR(O534="",O534=0,O534="0"),"",LEFT(O534,K525+1))</f>
        <v/>
      </c>
      <c r="Q534" s="1143"/>
      <c r="R534" s="1186"/>
      <c r="S534" s="1147" t="str">
        <f>IF(LEN(TRIM(T534))&gt;0,MAX(S46:S533)+1,"")</f>
        <v/>
      </c>
      <c r="T534" s="1148"/>
      <c r="U534" s="1186"/>
      <c r="V534" s="1186"/>
      <c r="X534" s="1253"/>
      <c r="Y534" s="1238"/>
      <c r="Z534" s="1239"/>
      <c r="AA534" s="1238"/>
      <c r="AB534" s="1239"/>
      <c r="AC534" s="1240"/>
      <c r="AD534" s="1241"/>
      <c r="AE534" s="1242"/>
      <c r="AF534" s="1241"/>
      <c r="AG534" s="1243"/>
      <c r="AH534" s="1244"/>
      <c r="AI534"/>
      <c r="AJ534" s="1254"/>
      <c r="AK534" s="1245"/>
      <c r="AL534" s="1246"/>
      <c r="AM534" s="1246"/>
      <c r="AN534" s="1247"/>
      <c r="AO534" s="1248"/>
      <c r="AP534" s="1248"/>
      <c r="AQ534" s="1249"/>
      <c r="AR534" s="1255"/>
      <c r="AS534" s="1250"/>
      <c r="AT534" s="1256"/>
      <c r="AU534" s="1257"/>
      <c r="AV534" s="1251"/>
      <c r="AW534" s="1252"/>
      <c r="CE534" s="9">
        <v>1</v>
      </c>
    </row>
    <row r="535" spans="10:83" ht="21" customHeight="1">
      <c r="J535" s="1838"/>
      <c r="K535" s="1151"/>
      <c r="L535" s="1143" t="str" cm="1">
        <f t="array" ref="L535">IF(ROW()=ROW(L523),K526,INDEX(M523:M536,ROW()-ROW(L523)))</f>
        <v/>
      </c>
      <c r="M535" s="1144" t="str">
        <f>IF(OR(L535="",K525="",K525&lt;=0,N535=""),"",TRIM(MID(L535,LEN(N535)+1+IF(MID(L535,LEN(N535)+1,1)=" ",1,0),99999)))</f>
        <v/>
      </c>
      <c r="N535" s="1143" t="str">
        <f>IF(OR(O535="",O535=0,O535="0"),"",IF(LEN(O535)&lt;=K525,O535,IF(LEN(SUBSTITUTE(P535," ",""))=K525+1,LEFT(O535,K525),LEFT(O535,FIND("§",SUBSTITUTE(P535," ","§",LEN(P535)-LEN(SUBSTITUTE(P535," ",""))))-1))))</f>
        <v/>
      </c>
      <c r="O535" s="1143" t="str">
        <f t="shared" si="129"/>
        <v/>
      </c>
      <c r="P535" s="1143" t="str">
        <f>IF(OR(O535="",O535=0,O535="0"),"",LEFT(O535,K525+1))</f>
        <v/>
      </c>
      <c r="Q535" s="1143"/>
      <c r="R535" s="1186"/>
      <c r="S535" s="1147" t="str">
        <f>IF(LEN(TRIM(T535))&gt;0,MAX(S46:S534)+1,"")</f>
        <v/>
      </c>
      <c r="T535" s="1148"/>
      <c r="U535" s="1186"/>
      <c r="V535" s="1186"/>
      <c r="X535" s="1253"/>
      <c r="Y535" s="1238"/>
      <c r="Z535" s="1239"/>
      <c r="AA535" s="1238"/>
      <c r="AB535" s="1239"/>
      <c r="AC535" s="1240"/>
      <c r="AD535" s="1241"/>
      <c r="AE535" s="1242"/>
      <c r="AF535" s="1241"/>
      <c r="AG535" s="1243"/>
      <c r="AH535" s="1244"/>
      <c r="AI535"/>
      <c r="AJ535" s="1254"/>
      <c r="AK535" s="1245"/>
      <c r="AL535" s="1246"/>
      <c r="AM535" s="1246"/>
      <c r="AN535" s="1247"/>
      <c r="AO535" s="1248"/>
      <c r="AP535" s="1248"/>
      <c r="AQ535" s="1249"/>
      <c r="AR535" s="1255"/>
      <c r="AS535" s="1250"/>
      <c r="AT535" s="1256"/>
      <c r="AU535" s="1257"/>
      <c r="AV535" s="1251"/>
      <c r="AW535" s="1252"/>
      <c r="CE535" s="9">
        <v>1</v>
      </c>
    </row>
    <row r="536" spans="10:83" ht="21" customHeight="1">
      <c r="J536" s="1838"/>
      <c r="K536" s="1151"/>
      <c r="L536" s="1143" t="str" cm="1">
        <f t="array" ref="L536">IF(ROW()=ROW(L523),K526,INDEX(M523:M536,ROW()-ROW(L523)))</f>
        <v/>
      </c>
      <c r="M536" s="1144" t="str">
        <f>IF(OR(L536="",K525="",K525&lt;=0,N536=""),"",TRIM(MID(L536,LEN(N536)+1+IF(MID(L536,LEN(N536)+1,1)=" ",1,0),99999)))</f>
        <v/>
      </c>
      <c r="N536" s="1143" t="str">
        <f>IF(OR(O536="",O536=0,O536="0"),"",IF(LEN(O536)&lt;=K525,O536,IF(LEN(SUBSTITUTE(P536," ",""))=K525+1,LEFT(O536,K525),LEFT(O536,FIND("§",SUBSTITUTE(P536," ","§",LEN(P536)-LEN(SUBSTITUTE(P536," ",""))))-1))))</f>
        <v/>
      </c>
      <c r="O536" s="1143" t="str">
        <f t="shared" si="129"/>
        <v/>
      </c>
      <c r="P536" s="1143" t="str">
        <f>IF(OR(O536="",O536=0,O536="0"),"",LEFT(O536,K525+1))</f>
        <v/>
      </c>
      <c r="Q536" s="1143"/>
      <c r="R536" s="1186"/>
      <c r="S536" s="1147" t="str">
        <f>IF(LEN(TRIM(T536))&gt;0,MAX(S46:S535)+1,"")</f>
        <v/>
      </c>
      <c r="T536" s="1148"/>
      <c r="U536" s="1186"/>
      <c r="V536" s="1186"/>
      <c r="X536" s="1253"/>
      <c r="Y536" s="1238"/>
      <c r="Z536" s="1239"/>
      <c r="AA536" s="1238"/>
      <c r="AB536" s="1239"/>
      <c r="AC536" s="1240"/>
      <c r="AD536" s="1241"/>
      <c r="AE536" s="1242"/>
      <c r="AF536" s="1241"/>
      <c r="AG536" s="1243"/>
      <c r="AH536" s="1244"/>
      <c r="AI536"/>
      <c r="AJ536" s="1254"/>
      <c r="AK536" s="1245"/>
      <c r="AL536" s="1246"/>
      <c r="AM536" s="1246"/>
      <c r="AN536" s="1247"/>
      <c r="AO536" s="1248"/>
      <c r="AP536" s="1248"/>
      <c r="AQ536" s="1249"/>
      <c r="AR536" s="1255"/>
      <c r="AS536" s="1250"/>
      <c r="AT536" s="1256"/>
      <c r="AU536" s="1257"/>
      <c r="AV536" s="1251"/>
      <c r="AW536" s="1252"/>
      <c r="CE536" s="9">
        <v>1</v>
      </c>
    </row>
    <row r="537" spans="10:83" ht="21" customHeight="1">
      <c r="J537" s="1838"/>
      <c r="K537" s="1142" t="str">
        <f>IF(TRIM(SUBSTITUTE(R82,CHAR(160),""))="","",R82)</f>
        <v/>
      </c>
      <c r="L537" s="1143" t="str" cm="1">
        <f t="array" ref="L537">IF(ROW()=ROW(L537),K540,INDEX(M537:M550,ROW()-ROW(L537)))</f>
        <v/>
      </c>
      <c r="M537" s="1144" t="str">
        <f>IF(OR(L537="",K539="",K539&lt;=0,N537=""),"",TRIM(MID(L537,LEN(N537)+1+IF(MID(L537,LEN(N537)+1,1)=" ",1,0),99999)))</f>
        <v/>
      </c>
      <c r="N537" s="1143" t="str">
        <f>IF(OR(O537="",O537=0,O537="0"),"",IF(LEN(O537)&lt;=K539,O537,IF(LEN(SUBSTITUTE(P537," ",""))=K539+1,LEFT(O537,K539),LEFT(O537,FIND("§",SUBSTITUTE(P537," ","§",LEN(P537)-LEN(SUBSTITUTE(P537," ",""))))-1))))</f>
        <v/>
      </c>
      <c r="O537" s="1143" t="str">
        <f t="shared" si="129"/>
        <v/>
      </c>
      <c r="P537" s="1143" t="str">
        <f>IF(OR(O537="",O537=0,O537="0"),"",LEFT(O537,K539+1))</f>
        <v/>
      </c>
      <c r="Q537" s="1143"/>
      <c r="R537" s="1186"/>
      <c r="S537" s="1147" t="str">
        <f>IF(LEN(TRIM(T537))&gt;0,MAX(S46:S536)+1,"")</f>
        <v/>
      </c>
      <c r="T537" s="1148"/>
      <c r="U537" s="1186"/>
      <c r="V537" s="1186"/>
      <c r="X537" s="1253"/>
      <c r="Y537" s="1238"/>
      <c r="Z537" s="1239"/>
      <c r="AA537" s="1238"/>
      <c r="AB537" s="1239"/>
      <c r="AC537" s="1240"/>
      <c r="AD537" s="1241"/>
      <c r="AE537" s="1242"/>
      <c r="AF537" s="1241"/>
      <c r="AG537" s="1243"/>
      <c r="AH537" s="1244"/>
      <c r="AI537"/>
      <c r="AJ537" s="1254"/>
      <c r="AK537" s="1245"/>
      <c r="AL537" s="1246"/>
      <c r="AM537" s="1246"/>
      <c r="AN537" s="1247"/>
      <c r="AO537" s="1248"/>
      <c r="AP537" s="1248"/>
      <c r="AQ537" s="1249"/>
      <c r="AR537" s="1255"/>
      <c r="AS537" s="1250"/>
      <c r="AT537" s="1256"/>
      <c r="AU537" s="1257"/>
      <c r="AV537" s="1251"/>
      <c r="AW537" s="1252"/>
      <c r="CE537" s="9">
        <v>1</v>
      </c>
    </row>
    <row r="538" spans="10:83" ht="21" customHeight="1">
      <c r="J538" s="1838"/>
      <c r="K538" s="1151" t="str">
        <f>TRIM(SUBSTITUTE(SUBSTITUTE(SUBSTITUTE(SUBSTITUTE(SUBSTITUTE(SUBSTITUTE(SUBSTITUTE(SUBSTITUTE(SUBSTITUTE(CLEAN(IF(OR(LEFT(K537,1)="-",LEFT(K537,1)="="),MID(K537,2,99999),K537)),"—","-"),"–","-"),CHAR(160)," "),CHAR(9)," "),CHAR(13)," "),CHAR(10)," ")," "," ")," "," ")," "," "))</f>
        <v/>
      </c>
      <c r="L538" s="1143" t="str" cm="1">
        <f t="array" ref="L538">IF(ROW()=ROW(L537),K540,INDEX(M537:M550,ROW()-ROW(L537)))</f>
        <v/>
      </c>
      <c r="M538" s="1144" t="str">
        <f>IF(OR(L538="",K539="",K539&lt;=0,N538=""),"",TRIM(MID(L538,LEN(N538)+1+IF(MID(L538,LEN(N538)+1,1)=" ",1,0),99999)))</f>
        <v/>
      </c>
      <c r="N538" s="1143" t="str">
        <f>IF(OR(O538="",O538=0,O538="0"),"",IF(LEN(O538)&lt;=K539,O538,IF(LEN(SUBSTITUTE(P538," ",""))=K539+1,LEFT(O538,K539),LEFT(O538,FIND("§",SUBSTITUTE(P538," ","§",LEN(P538)-LEN(SUBSTITUTE(P538," ",""))))-1))))</f>
        <v/>
      </c>
      <c r="O538" s="1143" t="str">
        <f t="shared" si="129"/>
        <v/>
      </c>
      <c r="P538" s="1143" t="str">
        <f>IF(OR(O538="",O538=0,O538="0"),"",LEFT(O538,K539+1))</f>
        <v/>
      </c>
      <c r="Q538" s="1143"/>
      <c r="R538" s="1186"/>
      <c r="S538" s="1147" t="str">
        <f>IF(LEN(TRIM(T538))&gt;0,MAX(S46:S537)+1,"")</f>
        <v/>
      </c>
      <c r="T538" s="1148"/>
      <c r="U538" s="1186"/>
      <c r="V538" s="1186"/>
      <c r="X538" s="1253"/>
      <c r="Y538" s="1238"/>
      <c r="Z538" s="1239"/>
      <c r="AA538" s="1238"/>
      <c r="AB538" s="1239"/>
      <c r="AC538" s="1240"/>
      <c r="AD538" s="1241"/>
      <c r="AE538" s="1242"/>
      <c r="AF538" s="1241"/>
      <c r="AG538" s="1243"/>
      <c r="AH538" s="1244"/>
      <c r="AI538"/>
      <c r="AJ538" s="1254"/>
      <c r="AK538" s="1245"/>
      <c r="AL538" s="1246"/>
      <c r="AM538" s="1246"/>
      <c r="AN538" s="1247"/>
      <c r="AO538" s="1248"/>
      <c r="AP538" s="1248"/>
      <c r="AQ538" s="1249"/>
      <c r="AR538" s="1255"/>
      <c r="AS538" s="1250"/>
      <c r="AT538" s="1256"/>
      <c r="AU538" s="1257"/>
      <c r="AV538" s="1251"/>
      <c r="AW538" s="1252"/>
      <c r="CE538" s="9">
        <v>1</v>
      </c>
    </row>
    <row r="539" spans="10:83" ht="21" customHeight="1">
      <c r="J539" s="1838"/>
      <c r="K539" s="1152">
        <f>K44</f>
        <v>120</v>
      </c>
      <c r="L539" s="1143" t="str" cm="1">
        <f t="array" ref="L539">IF(ROW()=ROW(L537),K540,INDEX(M537:M550,ROW()-ROW(L537)))</f>
        <v/>
      </c>
      <c r="M539" s="1144" t="str">
        <f>IF(OR(L539="",K539="",K539&lt;=0,N539=""),"",TRIM(MID(L539,LEN(N539)+1+IF(MID(L539,LEN(N539)+1,1)=" ",1,0),99999)))</f>
        <v/>
      </c>
      <c r="N539" s="1143" t="str">
        <f>IF(OR(O539="",O539=0,O539="0"),"",IF(LEN(O539)&lt;=K539,O539,IF(LEN(SUBSTITUTE(P539," ",""))=K539+1,LEFT(O539,K539),LEFT(O539,FIND("§",SUBSTITUTE(P539," ","§",LEN(P539)-LEN(SUBSTITUTE(P539," ",""))))-1))))</f>
        <v/>
      </c>
      <c r="O539" s="1143" t="str">
        <f t="shared" si="129"/>
        <v/>
      </c>
      <c r="P539" s="1143" t="str">
        <f>IF(OR(O539="",O539=0,O539="0"),"",LEFT(O539,K539+1))</f>
        <v/>
      </c>
      <c r="Q539" s="1143"/>
      <c r="R539" s="1186"/>
      <c r="S539" s="1147" t="str">
        <f>IF(LEN(TRIM(T539))&gt;0,MAX(S46:S538)+1,"")</f>
        <v/>
      </c>
      <c r="T539" s="1148"/>
      <c r="U539" s="1186"/>
      <c r="V539" s="1186"/>
      <c r="X539" s="1253"/>
      <c r="Y539" s="1238"/>
      <c r="Z539" s="1239"/>
      <c r="AA539" s="1238"/>
      <c r="AB539" s="1239"/>
      <c r="AC539" s="1240"/>
      <c r="AD539" s="1241"/>
      <c r="AE539" s="1242"/>
      <c r="AF539" s="1241"/>
      <c r="AG539" s="1243"/>
      <c r="AH539" s="1244"/>
      <c r="AI539"/>
      <c r="AJ539" s="1254"/>
      <c r="AK539" s="1245"/>
      <c r="AL539" s="1246"/>
      <c r="AM539" s="1246"/>
      <c r="AN539" s="1247"/>
      <c r="AO539" s="1248"/>
      <c r="AP539" s="1248"/>
      <c r="AQ539" s="1249"/>
      <c r="AR539" s="1255"/>
      <c r="AS539" s="1250"/>
      <c r="AT539" s="1256"/>
      <c r="AU539" s="1257"/>
      <c r="AV539" s="1251"/>
      <c r="AW539" s="1252"/>
      <c r="CE539" s="9">
        <v>1</v>
      </c>
    </row>
    <row r="540" spans="10:83" ht="21" customHeight="1">
      <c r="J540" s="1838"/>
      <c r="K540" s="1151" t="str">
        <f>IF(UPPER(TRIM(K45))="X",K544,K538)</f>
        <v/>
      </c>
      <c r="L540" s="1143" t="str" cm="1">
        <f t="array" ref="L540">IF(ROW()=ROW(L537),K540,INDEX(M537:M550,ROW()-ROW(L537)))</f>
        <v/>
      </c>
      <c r="M540" s="1144" t="str">
        <f>IF(OR(L540="",K539="",K539&lt;=0,N540=""),"",TRIM(MID(L540,LEN(N540)+1+IF(MID(L540,LEN(N540)+1,1)=" ",1,0),99999)))</f>
        <v/>
      </c>
      <c r="N540" s="1143" t="str">
        <f>IF(OR(O540="",O540=0,O540="0"),"",IF(LEN(O540)&lt;=K539,O540,IF(LEN(SUBSTITUTE(P540," ",""))=K539+1,LEFT(O540,K539),LEFT(O540,FIND("§",SUBSTITUTE(P540," ","§",LEN(P540)-LEN(SUBSTITUTE(P540," ",""))))-1))))</f>
        <v/>
      </c>
      <c r="O540" s="1143" t="str">
        <f t="shared" si="129"/>
        <v/>
      </c>
      <c r="P540" s="1143" t="str">
        <f>IF(OR(O540="",O540=0,O540="0"),"",LEFT(O540,K539+1))</f>
        <v/>
      </c>
      <c r="Q540" s="1143"/>
      <c r="R540" s="1186"/>
      <c r="S540" s="1147" t="str">
        <f>IF(LEN(TRIM(T540))&gt;0,MAX(S46:S539)+1,"")</f>
        <v/>
      </c>
      <c r="T540" s="1148"/>
      <c r="U540" s="1186"/>
      <c r="V540" s="1186"/>
      <c r="X540" s="1253"/>
      <c r="Y540" s="1238"/>
      <c r="Z540" s="1239"/>
      <c r="AA540" s="1238"/>
      <c r="AB540" s="1239"/>
      <c r="AC540" s="1240"/>
      <c r="AD540" s="1241"/>
      <c r="AE540" s="1242"/>
      <c r="AF540" s="1241"/>
      <c r="AG540" s="1243"/>
      <c r="AH540" s="1244"/>
      <c r="AI540"/>
      <c r="AJ540" s="1254"/>
      <c r="AK540" s="1245"/>
      <c r="AL540" s="1246"/>
      <c r="AM540" s="1246"/>
      <c r="AN540" s="1247"/>
      <c r="AO540" s="1248"/>
      <c r="AP540" s="1248"/>
      <c r="AQ540" s="1249"/>
      <c r="AR540" s="1255"/>
      <c r="AS540" s="1250"/>
      <c r="AT540" s="1256"/>
      <c r="AU540" s="1257"/>
      <c r="AV540" s="1251"/>
      <c r="AW540" s="1252"/>
      <c r="CE540" s="9">
        <v>1</v>
      </c>
    </row>
    <row r="541" spans="10:83" ht="21" customHeight="1">
      <c r="J541" s="1838"/>
      <c r="K541" s="1155" t="str">
        <f>TRIM(SUBSTITUTE(SUBSTITUTE(SUBSTITUTE(SUBSTITUTE(SUBSTITUTE(SUBSTITUTE(SUBSTITUTE(SUBSTITUTE(SUBSTITUTE(SUBSTITUTE(K538,","," "),";"," "),":"," "),"!"," "),"?"," "),"…"," "),"»"," "),"«"," "),"/"," "),"."," "))</f>
        <v/>
      </c>
      <c r="L541" s="1143" t="str" cm="1">
        <f t="array" ref="L541">IF(ROW()=ROW(L537),K540,INDEX(M537:M550,ROW()-ROW(L537)))</f>
        <v/>
      </c>
      <c r="M541" s="1144" t="str">
        <f>IF(OR(L541="",K539="",K539&lt;=0,N541=""),"",TRIM(MID(L541,LEN(N541)+1+IF(MID(L541,LEN(N541)+1,1)=" ",1,0),99999)))</f>
        <v/>
      </c>
      <c r="N541" s="1143" t="str">
        <f>IF(OR(O541="",O541=0,O541="0"),"",IF(LEN(O541)&lt;=K539,O541,IF(LEN(SUBSTITUTE(P541," ",""))=K539+1,LEFT(O541,K539),LEFT(O541,FIND("§",SUBSTITUTE(P541," ","§",LEN(P541)-LEN(SUBSTITUTE(P541," ",""))))-1))))</f>
        <v/>
      </c>
      <c r="O541" s="1143" t="str">
        <f t="shared" si="129"/>
        <v/>
      </c>
      <c r="P541" s="1143" t="str">
        <f>IF(OR(O541="",O541=0,O541="0"),"",LEFT(O541,K539+1))</f>
        <v/>
      </c>
      <c r="Q541" s="1143"/>
      <c r="R541" s="1186"/>
      <c r="S541" s="1147" t="str">
        <f>IF(LEN(TRIM(T541))&gt;0,MAX(S46:S540)+1,"")</f>
        <v/>
      </c>
      <c r="T541" s="1148"/>
      <c r="U541" s="1186"/>
      <c r="V541" s="1186"/>
      <c r="X541" s="1253"/>
      <c r="Y541" s="1238"/>
      <c r="Z541" s="1239"/>
      <c r="AA541" s="1238"/>
      <c r="AB541" s="1239"/>
      <c r="AC541" s="1240"/>
      <c r="AD541" s="1241"/>
      <c r="AE541" s="1242"/>
      <c r="AF541" s="1241"/>
      <c r="AG541" s="1243"/>
      <c r="AH541" s="1244"/>
      <c r="AI541"/>
      <c r="AJ541" s="1254"/>
      <c r="AK541" s="1245"/>
      <c r="AL541" s="1246"/>
      <c r="AM541" s="1246"/>
      <c r="AN541" s="1247"/>
      <c r="AO541" s="1248"/>
      <c r="AP541" s="1248"/>
      <c r="AQ541" s="1249"/>
      <c r="AR541" s="1255"/>
      <c r="AS541" s="1250"/>
      <c r="AT541" s="1256"/>
      <c r="AU541" s="1257"/>
      <c r="AV541" s="1251"/>
      <c r="AW541" s="1252"/>
      <c r="CE541" s="9">
        <v>1</v>
      </c>
    </row>
    <row r="542" spans="10:83" ht="21" customHeight="1">
      <c r="J542" s="1838"/>
      <c r="K542" s="1143" t="str">
        <f>TRIM(SUBSTITUTE(SUBSTITUTE(SUBSTITUTE(SUBSTITUTE(SUBSTITUTE(SUBSTITUTE(SUBSTITUTE(SUBSTITUTE(K541,"("," "),")"," "),CHAR(34)," "),"-"," "),"_"," "),"&lt;"," "),"&gt;"," "),"="," "))</f>
        <v/>
      </c>
      <c r="L542" s="1143" t="str" cm="1">
        <f t="array" ref="L542">IF(ROW()=ROW(L537),K540,INDEX(M537:M550,ROW()-ROW(L537)))</f>
        <v/>
      </c>
      <c r="M542" s="1144" t="str">
        <f>IF(OR(L542="",K539="",K539&lt;=0,N542=""),"",TRIM(MID(L542,LEN(N542)+1+IF(MID(L542,LEN(N542)+1,1)=" ",1,0),99999)))</f>
        <v/>
      </c>
      <c r="N542" s="1143" t="str">
        <f>IF(OR(O542="",O542=0,O542="0"),"",IF(LEN(O542)&lt;=K539,O542,IF(LEN(SUBSTITUTE(P542," ",""))=K539+1,LEFT(O542,K539),LEFT(O542,FIND("§",SUBSTITUTE(P542," ","§",LEN(P542)-LEN(SUBSTITUTE(P542," ",""))))-1))))</f>
        <v/>
      </c>
      <c r="O542" s="1143" t="str">
        <f t="shared" si="129"/>
        <v/>
      </c>
      <c r="P542" s="1143" t="str">
        <f>IF(OR(O542="",O542=0,O542="0"),"",LEFT(O542,K539+1))</f>
        <v/>
      </c>
      <c r="Q542" s="1143"/>
      <c r="R542" s="1186"/>
      <c r="S542" s="1147" t="str">
        <f>IF(LEN(TRIM(T542))&gt;0,MAX(S46:S541)+1,"")</f>
        <v/>
      </c>
      <c r="T542" s="1148"/>
      <c r="U542" s="1186"/>
      <c r="V542" s="1186"/>
      <c r="X542" s="1253"/>
      <c r="Y542" s="1238"/>
      <c r="Z542" s="1239"/>
      <c r="AA542" s="1238"/>
      <c r="AB542" s="1239"/>
      <c r="AC542" s="1240"/>
      <c r="AD542" s="1241"/>
      <c r="AE542" s="1242"/>
      <c r="AF542" s="1241"/>
      <c r="AG542" s="1243"/>
      <c r="AH542" s="1244"/>
      <c r="AI542"/>
      <c r="AJ542" s="1254"/>
      <c r="AK542" s="1245"/>
      <c r="AL542" s="1246"/>
      <c r="AM542" s="1246"/>
      <c r="AN542" s="1247"/>
      <c r="AO542" s="1248"/>
      <c r="AP542" s="1248"/>
      <c r="AQ542" s="1249"/>
      <c r="AR542" s="1255"/>
      <c r="AS542" s="1250"/>
      <c r="AT542" s="1256"/>
      <c r="AU542" s="1257"/>
      <c r="AV542" s="1251"/>
      <c r="AW542" s="1252"/>
      <c r="CE542" s="9">
        <v>1</v>
      </c>
    </row>
    <row r="543" spans="10:83" ht="21" customHeight="1">
      <c r="J543" s="1838"/>
      <c r="K543" s="1151" t="str">
        <f>TRIM(SUBSTITUTE(SUBSTITUTE(SUBSTITUTE(SUBSTITUTE(K542,"►"," "),"▼"," "),"▲"," "),"◄"," "))</f>
        <v/>
      </c>
      <c r="L543" s="1143" t="str" cm="1">
        <f t="array" ref="L543">IF(ROW()=ROW(L537),K540,INDEX(M537:M550,ROW()-ROW(L537)))</f>
        <v/>
      </c>
      <c r="M543" s="1144" t="str">
        <f>IF(OR(L543="",K539="",K539&lt;=0,N543=""),"",TRIM(MID(L543,LEN(N543)+1+IF(MID(L543,LEN(N543)+1,1)=" ",1,0),99999)))</f>
        <v/>
      </c>
      <c r="N543" s="1143" t="str">
        <f>IF(OR(O543="",O543=0,O543="0"),"",IF(LEN(O543)&lt;=K539,O543,IF(LEN(SUBSTITUTE(P543," ",""))=K539+1,LEFT(O543,K539),LEFT(O543,FIND("§",SUBSTITUTE(P543," ","§",LEN(P543)-LEN(SUBSTITUTE(P543," ",""))))-1))))</f>
        <v/>
      </c>
      <c r="O543" s="1143" t="str">
        <f t="shared" si="129"/>
        <v/>
      </c>
      <c r="P543" s="1143" t="str">
        <f>IF(OR(O543="",O543=0,O543="0"),"",LEFT(O543,K539+1))</f>
        <v/>
      </c>
      <c r="Q543" s="1143"/>
      <c r="R543" s="1186"/>
      <c r="S543" s="1147" t="str">
        <f>IF(LEN(TRIM(T543))&gt;0,MAX(S46:S542)+1,"")</f>
        <v/>
      </c>
      <c r="T543" s="1148"/>
      <c r="U543" s="1186"/>
      <c r="V543" s="1186"/>
      <c r="X543" s="1253"/>
      <c r="Y543" s="1238"/>
      <c r="Z543" s="1239"/>
      <c r="AA543" s="1238"/>
      <c r="AB543" s="1239"/>
      <c r="AC543" s="1240"/>
      <c r="AD543" s="1241"/>
      <c r="AE543" s="1242"/>
      <c r="AF543" s="1241"/>
      <c r="AG543" s="1243"/>
      <c r="AH543" s="1244"/>
      <c r="AI543"/>
      <c r="AJ543" s="1254"/>
      <c r="AK543" s="1245"/>
      <c r="AL543" s="1246"/>
      <c r="AM543" s="1246"/>
      <c r="AN543" s="1247"/>
      <c r="AO543" s="1248"/>
      <c r="AP543" s="1248"/>
      <c r="AQ543" s="1249"/>
      <c r="AR543" s="1255"/>
      <c r="AS543" s="1250"/>
      <c r="AT543" s="1256"/>
      <c r="AU543" s="1257"/>
      <c r="AV543" s="1251"/>
      <c r="AW543" s="1252"/>
      <c r="CE543" s="9">
        <v>1</v>
      </c>
    </row>
    <row r="544" spans="10:83" ht="21" customHeight="1">
      <c r="J544" s="1838"/>
      <c r="K544" s="1151" t="str">
        <f>TRIM(SUBSTITUTE(SUBSTITUTE(K543,"“"," "),"”"," "))</f>
        <v/>
      </c>
      <c r="L544" s="1143" t="str" cm="1">
        <f t="array" ref="L544">IF(ROW()=ROW(L537),K540,INDEX(M537:M550,ROW()-ROW(L537)))</f>
        <v/>
      </c>
      <c r="M544" s="1144" t="str">
        <f>IF(OR(L544="",K539="",K539&lt;=0,N544=""),"",TRIM(MID(L544,LEN(N544)+1+IF(MID(L544,LEN(N544)+1,1)=" ",1,0),99999)))</f>
        <v/>
      </c>
      <c r="N544" s="1143" t="str">
        <f>IF(OR(O544="",O544=0,O544="0"),"",IF(LEN(O544)&lt;=K539,O544,IF(LEN(SUBSTITUTE(P544," ",""))=K539+1,LEFT(O544,K539),LEFT(O544,FIND("§",SUBSTITUTE(P544," ","§",LEN(P544)-LEN(SUBSTITUTE(P544," ",""))))-1))))</f>
        <v/>
      </c>
      <c r="O544" s="1143" t="str">
        <f t="shared" si="129"/>
        <v/>
      </c>
      <c r="P544" s="1143" t="str">
        <f>IF(OR(O544="",O544=0,O544="0"),"",LEFT(O544,K539+1))</f>
        <v/>
      </c>
      <c r="Q544" s="1143"/>
      <c r="R544" s="1186"/>
      <c r="S544" s="1147" t="str">
        <f>IF(LEN(TRIM(T544))&gt;0,MAX(S46:S543)+1,"")</f>
        <v/>
      </c>
      <c r="T544" s="1148"/>
      <c r="U544" s="1186"/>
      <c r="V544" s="1186"/>
      <c r="X544" s="1253"/>
      <c r="Y544" s="1238"/>
      <c r="Z544" s="1239"/>
      <c r="AA544" s="1238"/>
      <c r="AB544" s="1239"/>
      <c r="AC544" s="1240"/>
      <c r="AD544" s="1241"/>
      <c r="AE544" s="1242"/>
      <c r="AF544" s="1241"/>
      <c r="AG544" s="1243"/>
      <c r="AH544" s="1244"/>
      <c r="AI544"/>
      <c r="AJ544" s="1254"/>
      <c r="AK544" s="1245"/>
      <c r="AL544" s="1246"/>
      <c r="AM544" s="1246"/>
      <c r="AN544" s="1247"/>
      <c r="AO544" s="1248"/>
      <c r="AP544" s="1248"/>
      <c r="AQ544" s="1249"/>
      <c r="AR544" s="1255"/>
      <c r="AS544" s="1250"/>
      <c r="AT544" s="1256"/>
      <c r="AU544" s="1257"/>
      <c r="AV544" s="1251"/>
      <c r="AW544" s="1252"/>
      <c r="CE544" s="9">
        <v>1</v>
      </c>
    </row>
    <row r="545" spans="10:83" ht="21" customHeight="1">
      <c r="J545" s="1838"/>
      <c r="K545" s="1151"/>
      <c r="L545" s="1143" t="str" cm="1">
        <f t="array" ref="L545">IF(ROW()=ROW(L537),K540,INDEX(M537:M550,ROW()-ROW(L537)))</f>
        <v/>
      </c>
      <c r="M545" s="1144" t="str">
        <f>IF(OR(L545="",K539="",K539&lt;=0,N545=""),"",TRIM(MID(L545,LEN(N545)+1+IF(MID(L545,LEN(N545)+1,1)=" ",1,0),99999)))</f>
        <v/>
      </c>
      <c r="N545" s="1143" t="str">
        <f>IF(OR(O545="",O545=0,O545="0"),"",IF(LEN(O545)&lt;=K539,O545,IF(LEN(SUBSTITUTE(P545," ",""))=K539+1,LEFT(O545,K539),LEFT(O545,FIND("§",SUBSTITUTE(P545," ","§",LEN(P545)-LEN(SUBSTITUTE(P545," ",""))))-1))))</f>
        <v/>
      </c>
      <c r="O545" s="1143" t="str">
        <f t="shared" si="129"/>
        <v/>
      </c>
      <c r="P545" s="1143" t="str">
        <f>IF(OR(O545="",O545=0,O545="0"),"",LEFT(O545,K539+1))</f>
        <v/>
      </c>
      <c r="Q545" s="1143"/>
      <c r="R545" s="1186"/>
      <c r="S545" s="1147" t="str">
        <f>IF(LEN(TRIM(T545))&gt;0,MAX(S46:S544)+1,"")</f>
        <v/>
      </c>
      <c r="T545" s="1148"/>
      <c r="U545" s="1186"/>
      <c r="V545" s="1186"/>
      <c r="X545" s="1253"/>
      <c r="Y545" s="1238"/>
      <c r="Z545" s="1239"/>
      <c r="AA545" s="1238"/>
      <c r="AB545" s="1239"/>
      <c r="AC545" s="1240"/>
      <c r="AD545" s="1241"/>
      <c r="AE545" s="1242"/>
      <c r="AF545" s="1241"/>
      <c r="AG545" s="1243"/>
      <c r="AH545" s="1244"/>
      <c r="AI545"/>
      <c r="AJ545" s="1254"/>
      <c r="AK545" s="1245"/>
      <c r="AL545" s="1246"/>
      <c r="AM545" s="1246"/>
      <c r="AN545" s="1247"/>
      <c r="AO545" s="1248"/>
      <c r="AP545" s="1248"/>
      <c r="AQ545" s="1249"/>
      <c r="AR545" s="1255"/>
      <c r="AS545" s="1250"/>
      <c r="AT545" s="1256"/>
      <c r="AU545" s="1257"/>
      <c r="AV545" s="1251"/>
      <c r="AW545" s="1252"/>
      <c r="CE545" s="9">
        <v>1</v>
      </c>
    </row>
    <row r="546" spans="10:83" ht="21" customHeight="1">
      <c r="J546" s="1838"/>
      <c r="K546" s="1151"/>
      <c r="L546" s="1143" t="str" cm="1">
        <f t="array" ref="L546">IF(ROW()=ROW(L537),K540,INDEX(M537:M550,ROW()-ROW(L537)))</f>
        <v/>
      </c>
      <c r="M546" s="1144" t="str">
        <f>IF(OR(L546="",K539="",K539&lt;=0,N546=""),"",TRIM(MID(L546,LEN(N546)+1+IF(MID(L546,LEN(N546)+1,1)=" ",1,0),99999)))</f>
        <v/>
      </c>
      <c r="N546" s="1143" t="str">
        <f>IF(OR(O546="",O546=0,O546="0"),"",IF(LEN(O546)&lt;=K539,O546,IF(LEN(SUBSTITUTE(P546," ",""))=K539+1,LEFT(O546,K539),LEFT(O546,FIND("§",SUBSTITUTE(P546," ","§",LEN(P546)-LEN(SUBSTITUTE(P546," ",""))))-1))))</f>
        <v/>
      </c>
      <c r="O546" s="1143" t="str">
        <f t="shared" si="129"/>
        <v/>
      </c>
      <c r="P546" s="1143" t="str">
        <f>IF(OR(O546="",O546=0,O546="0"),"",LEFT(O546,K539+1))</f>
        <v/>
      </c>
      <c r="Q546" s="1143"/>
      <c r="R546" s="1186"/>
      <c r="S546" s="1147" t="str">
        <f>IF(LEN(TRIM(T546))&gt;0,MAX(S46:S545)+1,"")</f>
        <v/>
      </c>
      <c r="T546" s="1148"/>
      <c r="U546" s="1186"/>
      <c r="V546" s="1186"/>
      <c r="X546" s="1253"/>
      <c r="Y546" s="1238"/>
      <c r="Z546" s="1239"/>
      <c r="AA546" s="1238"/>
      <c r="AB546" s="1239"/>
      <c r="AC546" s="1240"/>
      <c r="AD546" s="1241"/>
      <c r="AE546" s="1242"/>
      <c r="AF546" s="1241"/>
      <c r="AG546" s="1243"/>
      <c r="AH546" s="1244"/>
      <c r="AI546"/>
      <c r="AJ546" s="1254"/>
      <c r="AK546" s="1245"/>
      <c r="AL546" s="1246"/>
      <c r="AM546" s="1246"/>
      <c r="AN546" s="1247"/>
      <c r="AO546" s="1248"/>
      <c r="AP546" s="1248"/>
      <c r="AQ546" s="1249"/>
      <c r="AR546" s="1255"/>
      <c r="AS546" s="1250"/>
      <c r="AT546" s="1256"/>
      <c r="AU546" s="1257"/>
      <c r="AV546" s="1251"/>
      <c r="AW546" s="1252"/>
      <c r="CE546" s="9">
        <v>1</v>
      </c>
    </row>
    <row r="547" spans="10:83" ht="21" customHeight="1">
      <c r="J547" s="1838"/>
      <c r="K547" s="1151"/>
      <c r="L547" s="1143" t="str" cm="1">
        <f t="array" ref="L547">IF(ROW()=ROW(L537),K540,INDEX(M537:M550,ROW()-ROW(L537)))</f>
        <v/>
      </c>
      <c r="M547" s="1144" t="str">
        <f>IF(OR(L547="",K539="",K539&lt;=0,N547=""),"",TRIM(MID(L547,LEN(N547)+1+IF(MID(L547,LEN(N547)+1,1)=" ",1,0),99999)))</f>
        <v/>
      </c>
      <c r="N547" s="1143" t="str">
        <f>IF(OR(O547="",O547=0,O547="0"),"",IF(LEN(O547)&lt;=K539,O547,IF(LEN(SUBSTITUTE(P547," ",""))=K539+1,LEFT(O547,K539),LEFT(O547,FIND("§",SUBSTITUTE(P547," ","§",LEN(P547)-LEN(SUBSTITUTE(P547," ",""))))-1))))</f>
        <v/>
      </c>
      <c r="O547" s="1143" t="str">
        <f t="shared" si="129"/>
        <v/>
      </c>
      <c r="P547" s="1143" t="str">
        <f>IF(OR(O547="",O547=0,O547="0"),"",LEFT(O547,K539+1))</f>
        <v/>
      </c>
      <c r="Q547" s="1143"/>
      <c r="R547" s="1186"/>
      <c r="S547" s="1147" t="str">
        <f>IF(LEN(TRIM(T547))&gt;0,MAX(S46:S546)+1,"")</f>
        <v/>
      </c>
      <c r="T547" s="1148"/>
      <c r="U547" s="1186"/>
      <c r="V547" s="1186"/>
      <c r="X547" s="1253"/>
      <c r="Y547" s="1238"/>
      <c r="Z547" s="1239"/>
      <c r="AA547" s="1238"/>
      <c r="AB547" s="1239"/>
      <c r="AC547" s="1240"/>
      <c r="AD547" s="1241"/>
      <c r="AE547" s="1242"/>
      <c r="AF547" s="1241"/>
      <c r="AG547" s="1243"/>
      <c r="AH547" s="1244"/>
      <c r="AI547"/>
      <c r="AJ547" s="1254"/>
      <c r="AK547" s="1245"/>
      <c r="AL547" s="1246"/>
      <c r="AM547" s="1246"/>
      <c r="AN547" s="1247"/>
      <c r="AO547" s="1248"/>
      <c r="AP547" s="1248"/>
      <c r="AQ547" s="1249"/>
      <c r="AR547" s="1255"/>
      <c r="AS547" s="1250"/>
      <c r="AT547" s="1256"/>
      <c r="AU547" s="1257"/>
      <c r="AV547" s="1251"/>
      <c r="AW547" s="1252"/>
      <c r="CE547" s="9">
        <v>1</v>
      </c>
    </row>
    <row r="548" spans="10:83" ht="21" customHeight="1">
      <c r="J548" s="1838"/>
      <c r="K548" s="1151"/>
      <c r="L548" s="1143" t="str" cm="1">
        <f t="array" ref="L548">IF(ROW()=ROW(L537),K540,INDEX(M537:M550,ROW()-ROW(L537)))</f>
        <v/>
      </c>
      <c r="M548" s="1144" t="str">
        <f>IF(OR(L548="",K539="",K539&lt;=0,N548=""),"",TRIM(MID(L548,LEN(N548)+1+IF(MID(L548,LEN(N548)+1,1)=" ",1,0),99999)))</f>
        <v/>
      </c>
      <c r="N548" s="1143" t="str">
        <f>IF(OR(O548="",O548=0,O548="0"),"",IF(LEN(O548)&lt;=K539,O548,IF(LEN(SUBSTITUTE(P548," ",""))=K539+1,LEFT(O548,K539),LEFT(O548,FIND("§",SUBSTITUTE(P548," ","§",LEN(P548)-LEN(SUBSTITUTE(P548," ",""))))-1))))</f>
        <v/>
      </c>
      <c r="O548" s="1143" t="str">
        <f t="shared" si="129"/>
        <v/>
      </c>
      <c r="P548" s="1143" t="str">
        <f>IF(OR(O548="",O548=0,O548="0"),"",LEFT(O548,K539+1))</f>
        <v/>
      </c>
      <c r="Q548" s="1143"/>
      <c r="R548" s="1186"/>
      <c r="S548" s="1147" t="str">
        <f>IF(LEN(TRIM(T548))&gt;0,MAX(S46:S547)+1,"")</f>
        <v/>
      </c>
      <c r="T548" s="1148"/>
      <c r="U548" s="1186"/>
      <c r="V548" s="1186"/>
      <c r="X548" s="1253"/>
      <c r="Y548" s="1238"/>
      <c r="Z548" s="1239"/>
      <c r="AA548" s="1238"/>
      <c r="AB548" s="1239"/>
      <c r="AC548" s="1240"/>
      <c r="AD548" s="1241"/>
      <c r="AE548" s="1242"/>
      <c r="AF548" s="1241"/>
      <c r="AG548" s="1243"/>
      <c r="AH548" s="1244"/>
      <c r="AI548"/>
      <c r="AJ548" s="1254"/>
      <c r="AK548" s="1245"/>
      <c r="AL548" s="1246"/>
      <c r="AM548" s="1246"/>
      <c r="AN548" s="1247"/>
      <c r="AO548" s="1248"/>
      <c r="AP548" s="1248"/>
      <c r="AQ548" s="1249"/>
      <c r="AR548" s="1255"/>
      <c r="AS548" s="1250"/>
      <c r="AT548" s="1256"/>
      <c r="AU548" s="1257"/>
      <c r="AV548" s="1251"/>
      <c r="AW548" s="1252"/>
      <c r="CE548" s="9">
        <v>1</v>
      </c>
    </row>
    <row r="549" spans="10:83" ht="21" customHeight="1">
      <c r="J549" s="1838"/>
      <c r="K549" s="1151"/>
      <c r="L549" s="1143" t="str" cm="1">
        <f t="array" ref="L549">IF(ROW()=ROW(L537),K540,INDEX(M537:M550,ROW()-ROW(L537)))</f>
        <v/>
      </c>
      <c r="M549" s="1144" t="str">
        <f>IF(OR(L549="",K539="",K539&lt;=0,N549=""),"",TRIM(MID(L549,LEN(N549)+1+IF(MID(L549,LEN(N549)+1,1)=" ",1,0),99999)))</f>
        <v/>
      </c>
      <c r="N549" s="1143" t="str">
        <f>IF(OR(O549="",O549=0,O549="0"),"",IF(LEN(O549)&lt;=K539,O549,IF(LEN(SUBSTITUTE(P549," ",""))=K539+1,LEFT(O549,K539),LEFT(O549,FIND("§",SUBSTITUTE(P549," ","§",LEN(P549)-LEN(SUBSTITUTE(P549," ",""))))-1))))</f>
        <v/>
      </c>
      <c r="O549" s="1143" t="str">
        <f t="shared" si="129"/>
        <v/>
      </c>
      <c r="P549" s="1143" t="str">
        <f>IF(OR(O549="",O549=0,O549="0"),"",LEFT(O549,K539+1))</f>
        <v/>
      </c>
      <c r="Q549" s="1143"/>
      <c r="R549" s="1186"/>
      <c r="S549" s="1147" t="str">
        <f>IF(LEN(TRIM(T549))&gt;0,MAX(S46:S548)+1,"")</f>
        <v/>
      </c>
      <c r="T549" s="1148"/>
      <c r="U549" s="1186"/>
      <c r="V549" s="1186"/>
      <c r="X549" s="1253"/>
      <c r="Y549" s="1238"/>
      <c r="Z549" s="1239"/>
      <c r="AA549" s="1238"/>
      <c r="AB549" s="1239"/>
      <c r="AC549" s="1240"/>
      <c r="AD549" s="1241"/>
      <c r="AE549" s="1242"/>
      <c r="AF549" s="1241"/>
      <c r="AG549" s="1243"/>
      <c r="AH549" s="1244"/>
      <c r="AI549"/>
      <c r="AJ549" s="1254"/>
      <c r="AK549" s="1245"/>
      <c r="AL549" s="1246"/>
      <c r="AM549" s="1246"/>
      <c r="AN549" s="1247"/>
      <c r="AO549" s="1248"/>
      <c r="AP549" s="1248"/>
      <c r="AQ549" s="1249"/>
      <c r="AR549" s="1255"/>
      <c r="AS549" s="1250"/>
      <c r="AT549" s="1256"/>
      <c r="AU549" s="1257"/>
      <c r="AV549" s="1251"/>
      <c r="AW549" s="1252"/>
      <c r="CE549" s="9">
        <v>1</v>
      </c>
    </row>
    <row r="550" spans="10:83" ht="21" customHeight="1">
      <c r="J550" s="1838"/>
      <c r="K550" s="1151"/>
      <c r="L550" s="1143" t="str" cm="1">
        <f t="array" ref="L550">IF(ROW()=ROW(L537),K540,INDEX(M537:M550,ROW()-ROW(L537)))</f>
        <v/>
      </c>
      <c r="M550" s="1144" t="str">
        <f>IF(OR(L550="",K539="",K539&lt;=0,N550=""),"",TRIM(MID(L550,LEN(N550)+1+IF(MID(L550,LEN(N550)+1,1)=" ",1,0),99999)))</f>
        <v/>
      </c>
      <c r="N550" s="1143" t="str">
        <f>IF(OR(O550="",O550=0,O550="0"),"",IF(LEN(O550)&lt;=K539,O550,IF(LEN(SUBSTITUTE(P550," ",""))=K539+1,LEFT(O550,K539),LEFT(O550,FIND("§",SUBSTITUTE(P550," ","§",LEN(P550)-LEN(SUBSTITUTE(P550," ",""))))-1))))</f>
        <v/>
      </c>
      <c r="O550" s="1143" t="str">
        <f t="shared" si="129"/>
        <v/>
      </c>
      <c r="P550" s="1143" t="str">
        <f>IF(OR(O550="",O550=0,O550="0"),"",LEFT(O550,K539+1))</f>
        <v/>
      </c>
      <c r="Q550" s="1143"/>
      <c r="R550" s="1186"/>
      <c r="S550" s="1147" t="str">
        <f>IF(LEN(TRIM(T550))&gt;0,MAX(S46:S549)+1,"")</f>
        <v/>
      </c>
      <c r="T550" s="1148"/>
      <c r="U550" s="1186"/>
      <c r="V550" s="1186"/>
      <c r="X550" s="1253"/>
      <c r="Y550" s="1238"/>
      <c r="Z550" s="1239"/>
      <c r="AA550" s="1238"/>
      <c r="AB550" s="1239"/>
      <c r="AC550" s="1240"/>
      <c r="AD550" s="1241"/>
      <c r="AE550" s="1242"/>
      <c r="AF550" s="1241"/>
      <c r="AG550" s="1243"/>
      <c r="AH550" s="1244"/>
      <c r="AI550"/>
      <c r="AJ550" s="1254"/>
      <c r="AK550" s="1245"/>
      <c r="AL550" s="1246"/>
      <c r="AM550" s="1246"/>
      <c r="AN550" s="1247"/>
      <c r="AO550" s="1248"/>
      <c r="AP550" s="1248"/>
      <c r="AQ550" s="1249"/>
      <c r="AR550" s="1255"/>
      <c r="AS550" s="1250"/>
      <c r="AT550" s="1256"/>
      <c r="AU550" s="1257"/>
      <c r="AV550" s="1251"/>
      <c r="AW550" s="1252"/>
      <c r="CE550" s="9">
        <v>1</v>
      </c>
    </row>
    <row r="551" spans="10:83" ht="21" customHeight="1">
      <c r="J551" s="1838"/>
      <c r="K551" s="1142" t="str">
        <f>IF(TRIM(SUBSTITUTE(R83,CHAR(160),""))="","",R83)</f>
        <v/>
      </c>
      <c r="L551" s="1143" t="str" cm="1">
        <f t="array" ref="L551">IF(ROW()=ROW(L551),K554,INDEX(M551:M564,ROW()-ROW(L551)))</f>
        <v/>
      </c>
      <c r="M551" s="1144" t="str">
        <f>IF(OR(L551="",K553="",K553&lt;=0,N551=""),"",TRIM(MID(L551,LEN(N551)+1+IF(MID(L551,LEN(N551)+1,1)=" ",1,0),99999)))</f>
        <v/>
      </c>
      <c r="N551" s="1143" t="str">
        <f>IF(OR(O551="",O551=0,O551="0"),"",IF(LEN(O551)&lt;=K553,O551,IF(LEN(SUBSTITUTE(P551," ",""))=K553+1,LEFT(O551,K553),LEFT(O551,FIND("§",SUBSTITUTE(P551," ","§",LEN(P551)-LEN(SUBSTITUTE(P551," ",""))))-1))))</f>
        <v/>
      </c>
      <c r="O551" s="1143" t="str">
        <f t="shared" si="129"/>
        <v/>
      </c>
      <c r="P551" s="1143" t="str">
        <f>IF(OR(O551="",O551=0,O551="0"),"",LEFT(O551,K553+1))</f>
        <v/>
      </c>
      <c r="Q551" s="1143"/>
      <c r="R551" s="1186"/>
      <c r="S551" s="1147" t="str">
        <f>IF(LEN(TRIM(T551))&gt;0,MAX(S46:S550)+1,"")</f>
        <v/>
      </c>
      <c r="T551" s="1148"/>
      <c r="U551" s="1186"/>
      <c r="V551" s="1186"/>
      <c r="X551" s="1253"/>
      <c r="Y551" s="1238"/>
      <c r="Z551" s="1239"/>
      <c r="AA551" s="1238"/>
      <c r="AB551" s="1239"/>
      <c r="AC551" s="1240"/>
      <c r="AD551" s="1241"/>
      <c r="AE551" s="1242"/>
      <c r="AF551" s="1241"/>
      <c r="AG551" s="1243"/>
      <c r="AH551" s="1244"/>
      <c r="AI551"/>
      <c r="AJ551" s="1254"/>
      <c r="AK551" s="1245"/>
      <c r="AL551" s="1246"/>
      <c r="AM551" s="1246"/>
      <c r="AN551" s="1247"/>
      <c r="AO551" s="1248"/>
      <c r="AP551" s="1248"/>
      <c r="AQ551" s="1249"/>
      <c r="AR551" s="1255"/>
      <c r="AS551" s="1250"/>
      <c r="AT551" s="1256"/>
      <c r="AU551" s="1257"/>
      <c r="AV551" s="1251"/>
      <c r="AW551" s="1252"/>
      <c r="CE551" s="9">
        <v>1</v>
      </c>
    </row>
    <row r="552" spans="10:83" ht="21" customHeight="1">
      <c r="J552" s="1838"/>
      <c r="K552" s="1151" t="str">
        <f>TRIM(SUBSTITUTE(SUBSTITUTE(SUBSTITUTE(SUBSTITUTE(SUBSTITUTE(SUBSTITUTE(SUBSTITUTE(SUBSTITUTE(SUBSTITUTE(CLEAN(IF(OR(LEFT(K551,1)="-",LEFT(K551,1)="="),MID(K551,2,99999),K551)),"—","-"),"–","-"),CHAR(160)," "),CHAR(9)," "),CHAR(13)," "),CHAR(10)," ")," "," ")," "," ")," "," "))</f>
        <v/>
      </c>
      <c r="L552" s="1143" t="str" cm="1">
        <f t="array" ref="L552">IF(ROW()=ROW(L551),K554,INDEX(M551:M564,ROW()-ROW(L551)))</f>
        <v/>
      </c>
      <c r="M552" s="1144" t="str">
        <f>IF(OR(L552="",K553="",K553&lt;=0,N552=""),"",TRIM(MID(L552,LEN(N552)+1+IF(MID(L552,LEN(N552)+1,1)=" ",1,0),99999)))</f>
        <v/>
      </c>
      <c r="N552" s="1143" t="str">
        <f>IF(OR(O552="",O552=0,O552="0"),"",IF(LEN(O552)&lt;=K553,O552,IF(LEN(SUBSTITUTE(P552," ",""))=K553+1,LEFT(O552,K553),LEFT(O552,FIND("§",SUBSTITUTE(P552," ","§",LEN(P552)-LEN(SUBSTITUTE(P552," ",""))))-1))))</f>
        <v/>
      </c>
      <c r="O552" s="1143" t="str">
        <f t="shared" si="129"/>
        <v/>
      </c>
      <c r="P552" s="1143" t="str">
        <f>IF(OR(O552="",O552=0,O552="0"),"",LEFT(O552,K553+1))</f>
        <v/>
      </c>
      <c r="Q552" s="1143"/>
      <c r="R552" s="1186"/>
      <c r="S552" s="1147" t="str">
        <f>IF(LEN(TRIM(T552))&gt;0,MAX(S46:S551)+1,"")</f>
        <v/>
      </c>
      <c r="T552" s="1148"/>
      <c r="U552" s="1186"/>
      <c r="V552" s="1186"/>
      <c r="X552" s="1253"/>
      <c r="Y552" s="1238"/>
      <c r="Z552" s="1239"/>
      <c r="AA552" s="1238"/>
      <c r="AB552" s="1239"/>
      <c r="AC552" s="1240"/>
      <c r="AD552" s="1241"/>
      <c r="AE552" s="1242"/>
      <c r="AF552" s="1241"/>
      <c r="AG552" s="1243"/>
      <c r="AH552" s="1244"/>
      <c r="AI552"/>
      <c r="AJ552" s="1254"/>
      <c r="AK552" s="1245"/>
      <c r="AL552" s="1246"/>
      <c r="AM552" s="1246"/>
      <c r="AN552" s="1247"/>
      <c r="AO552" s="1248"/>
      <c r="AP552" s="1248"/>
      <c r="AQ552" s="1249"/>
      <c r="AR552" s="1255"/>
      <c r="AS552" s="1250"/>
      <c r="AT552" s="1256"/>
      <c r="AU552" s="1257"/>
      <c r="AV552" s="1251"/>
      <c r="AW552" s="1252"/>
      <c r="CE552" s="9">
        <v>1</v>
      </c>
    </row>
    <row r="553" spans="10:83" ht="21" customHeight="1">
      <c r="J553" s="1838"/>
      <c r="K553" s="1152">
        <f>K44</f>
        <v>120</v>
      </c>
      <c r="L553" s="1143" t="str" cm="1">
        <f t="array" ref="L553">IF(ROW()=ROW(L551),K554,INDEX(M551:M564,ROW()-ROW(L551)))</f>
        <v/>
      </c>
      <c r="M553" s="1144" t="str">
        <f>IF(OR(L553="",K553="",K553&lt;=0,N553=""),"",TRIM(MID(L553,LEN(N553)+1+IF(MID(L553,LEN(N553)+1,1)=" ",1,0),99999)))</f>
        <v/>
      </c>
      <c r="N553" s="1143" t="str">
        <f>IF(OR(O553="",O553=0,O553="0"),"",IF(LEN(O553)&lt;=K553,O553,IF(LEN(SUBSTITUTE(P553," ",""))=K553+1,LEFT(O553,K553),LEFT(O553,FIND("§",SUBSTITUTE(P553," ","§",LEN(P553)-LEN(SUBSTITUTE(P553," ",""))))-1))))</f>
        <v/>
      </c>
      <c r="O553" s="1143" t="str">
        <f t="shared" si="129"/>
        <v/>
      </c>
      <c r="P553" s="1143" t="str">
        <f>IF(OR(O553="",O553=0,O553="0"),"",LEFT(O553,K553+1))</f>
        <v/>
      </c>
      <c r="Q553" s="1143"/>
      <c r="R553" s="1186"/>
      <c r="S553" s="1147" t="str">
        <f>IF(LEN(TRIM(T553))&gt;0,MAX(S46:S552)+1,"")</f>
        <v/>
      </c>
      <c r="T553" s="1148"/>
      <c r="U553" s="1186"/>
      <c r="V553" s="1186"/>
      <c r="X553" s="1253"/>
      <c r="Y553" s="1238"/>
      <c r="Z553" s="1239"/>
      <c r="AA553" s="1238"/>
      <c r="AB553" s="1239"/>
      <c r="AC553" s="1240"/>
      <c r="AD553" s="1241"/>
      <c r="AE553" s="1242"/>
      <c r="AF553" s="1241"/>
      <c r="AG553" s="1243"/>
      <c r="AH553" s="1244"/>
      <c r="AI553"/>
      <c r="AJ553" s="1254"/>
      <c r="AK553" s="1245"/>
      <c r="AL553" s="1246"/>
      <c r="AM553" s="1246"/>
      <c r="AN553" s="1247"/>
      <c r="AO553" s="1248"/>
      <c r="AP553" s="1248"/>
      <c r="AQ553" s="1249"/>
      <c r="AR553" s="1255"/>
      <c r="AS553" s="1250"/>
      <c r="AT553" s="1256"/>
      <c r="AU553" s="1257"/>
      <c r="AV553" s="1251"/>
      <c r="AW553" s="1252"/>
      <c r="CE553" s="9">
        <v>1</v>
      </c>
    </row>
    <row r="554" spans="10:83" ht="21" customHeight="1">
      <c r="J554" s="1838"/>
      <c r="K554" s="1151" t="str">
        <f>IF(UPPER(TRIM(K45))="X",K558,K552)</f>
        <v/>
      </c>
      <c r="L554" s="1143" t="str" cm="1">
        <f t="array" ref="L554">IF(ROW()=ROW(L551),K554,INDEX(M551:M564,ROW()-ROW(L551)))</f>
        <v/>
      </c>
      <c r="M554" s="1144" t="str">
        <f>IF(OR(L554="",K553="",K553&lt;=0,N554=""),"",TRIM(MID(L554,LEN(N554)+1+IF(MID(L554,LEN(N554)+1,1)=" ",1,0),99999)))</f>
        <v/>
      </c>
      <c r="N554" s="1143" t="str">
        <f>IF(OR(O554="",O554=0,O554="0"),"",IF(LEN(O554)&lt;=K553,O554,IF(LEN(SUBSTITUTE(P554," ",""))=K553+1,LEFT(O554,K553),LEFT(O554,FIND("§",SUBSTITUTE(P554," ","§",LEN(P554)-LEN(SUBSTITUTE(P554," ",""))))-1))))</f>
        <v/>
      </c>
      <c r="O554" s="1143" t="str">
        <f t="shared" si="129"/>
        <v/>
      </c>
      <c r="P554" s="1143" t="str">
        <f>IF(OR(O554="",O554=0,O554="0"),"",LEFT(O554,K553+1))</f>
        <v/>
      </c>
      <c r="Q554" s="1143"/>
      <c r="R554" s="1186"/>
      <c r="S554" s="1147" t="str">
        <f>IF(LEN(TRIM(T554))&gt;0,MAX(S46:S553)+1,"")</f>
        <v/>
      </c>
      <c r="T554" s="1148"/>
      <c r="U554" s="1186"/>
      <c r="V554" s="1186"/>
      <c r="X554" s="1253"/>
      <c r="Y554" s="1238"/>
      <c r="Z554" s="1239"/>
      <c r="AA554" s="1238"/>
      <c r="AB554" s="1239"/>
      <c r="AC554" s="1240"/>
      <c r="AD554" s="1241"/>
      <c r="AE554" s="1242"/>
      <c r="AF554" s="1241"/>
      <c r="AG554" s="1243"/>
      <c r="AH554" s="1244"/>
      <c r="AI554"/>
      <c r="AJ554" s="1254"/>
      <c r="AK554" s="1245"/>
      <c r="AL554" s="1246"/>
      <c r="AM554" s="1246"/>
      <c r="AN554" s="1247"/>
      <c r="AO554" s="1248"/>
      <c r="AP554" s="1248"/>
      <c r="AQ554" s="1249"/>
      <c r="AR554" s="1255"/>
      <c r="AS554" s="1250"/>
      <c r="AT554" s="1256"/>
      <c r="AU554" s="1257"/>
      <c r="AV554" s="1251"/>
      <c r="AW554" s="1252"/>
      <c r="CE554" s="9">
        <v>1</v>
      </c>
    </row>
    <row r="555" spans="10:83" ht="21" customHeight="1">
      <c r="J555" s="1838"/>
      <c r="K555" s="1155" t="str">
        <f>TRIM(SUBSTITUTE(SUBSTITUTE(SUBSTITUTE(SUBSTITUTE(SUBSTITUTE(SUBSTITUTE(SUBSTITUTE(SUBSTITUTE(SUBSTITUTE(SUBSTITUTE(K552,","," "),";"," "),":"," "),"!"," "),"?"," "),"…"," "),"»"," "),"«"," "),"/"," "),"."," "))</f>
        <v/>
      </c>
      <c r="L555" s="1143" t="str" cm="1">
        <f t="array" ref="L555">IF(ROW()=ROW(L551),K554,INDEX(M551:M564,ROW()-ROW(L551)))</f>
        <v/>
      </c>
      <c r="M555" s="1144" t="str">
        <f>IF(OR(L555="",K553="",K553&lt;=0,N555=""),"",TRIM(MID(L555,LEN(N555)+1+IF(MID(L555,LEN(N555)+1,1)=" ",1,0),99999)))</f>
        <v/>
      </c>
      <c r="N555" s="1143" t="str">
        <f>IF(OR(O555="",O555=0,O555="0"),"",IF(LEN(O555)&lt;=K553,O555,IF(LEN(SUBSTITUTE(P555," ",""))=K553+1,LEFT(O555,K553),LEFT(O555,FIND("§",SUBSTITUTE(P555," ","§",LEN(P555)-LEN(SUBSTITUTE(P555," ",""))))-1))))</f>
        <v/>
      </c>
      <c r="O555" s="1143" t="str">
        <f t="shared" si="129"/>
        <v/>
      </c>
      <c r="P555" s="1143" t="str">
        <f>IF(OR(O555="",O555=0,O555="0"),"",LEFT(O555,K553+1))</f>
        <v/>
      </c>
      <c r="Q555" s="1143"/>
      <c r="R555" s="1186"/>
      <c r="S555" s="1147" t="str">
        <f>IF(LEN(TRIM(T555))&gt;0,MAX(S46:S554)+1,"")</f>
        <v/>
      </c>
      <c r="T555" s="1148"/>
      <c r="U555" s="1186"/>
      <c r="V555" s="1186"/>
      <c r="X555" s="1253"/>
      <c r="Y555" s="1238"/>
      <c r="Z555" s="1239"/>
      <c r="AA555" s="1238"/>
      <c r="AB555" s="1239"/>
      <c r="AC555" s="1240"/>
      <c r="AD555" s="1241"/>
      <c r="AE555" s="1242"/>
      <c r="AF555" s="1241"/>
      <c r="AG555" s="1243"/>
      <c r="AH555" s="1244"/>
      <c r="AI555"/>
      <c r="AJ555" s="1254"/>
      <c r="AK555" s="1245"/>
      <c r="AL555" s="1246"/>
      <c r="AM555" s="1246"/>
      <c r="AN555" s="1247"/>
      <c r="AO555" s="1248"/>
      <c r="AP555" s="1248"/>
      <c r="AQ555" s="1249"/>
      <c r="AR555" s="1255"/>
      <c r="AS555" s="1250"/>
      <c r="AT555" s="1256"/>
      <c r="AU555" s="1257"/>
      <c r="AV555" s="1251"/>
      <c r="AW555" s="1252"/>
      <c r="CE555" s="9">
        <v>1</v>
      </c>
    </row>
    <row r="556" spans="10:83" ht="21" customHeight="1">
      <c r="J556" s="1838"/>
      <c r="K556" s="1143" t="str">
        <f>TRIM(SUBSTITUTE(SUBSTITUTE(SUBSTITUTE(SUBSTITUTE(SUBSTITUTE(SUBSTITUTE(SUBSTITUTE(SUBSTITUTE(K555,"("," "),")"," "),CHAR(34)," "),"-"," "),"_"," "),"&lt;"," "),"&gt;"," "),"="," "))</f>
        <v/>
      </c>
      <c r="L556" s="1143" t="str" cm="1">
        <f t="array" ref="L556">IF(ROW()=ROW(L551),K554,INDEX(M551:M564,ROW()-ROW(L551)))</f>
        <v/>
      </c>
      <c r="M556" s="1144" t="str">
        <f>IF(OR(L556="",K553="",K553&lt;=0,N556=""),"",TRIM(MID(L556,LEN(N556)+1+IF(MID(L556,LEN(N556)+1,1)=" ",1,0),99999)))</f>
        <v/>
      </c>
      <c r="N556" s="1143" t="str">
        <f>IF(OR(O556="",O556=0,O556="0"),"",IF(LEN(O556)&lt;=K553,O556,IF(LEN(SUBSTITUTE(P556," ",""))=K553+1,LEFT(O556,K553),LEFT(O556,FIND("§",SUBSTITUTE(P556," ","§",LEN(P556)-LEN(SUBSTITUTE(P556," ",""))))-1))))</f>
        <v/>
      </c>
      <c r="O556" s="1143" t="str">
        <f t="shared" si="129"/>
        <v/>
      </c>
      <c r="P556" s="1143" t="str">
        <f>IF(OR(O556="",O556=0,O556="0"),"",LEFT(O556,K553+1))</f>
        <v/>
      </c>
      <c r="Q556" s="1143"/>
      <c r="R556" s="1186"/>
      <c r="S556" s="1147" t="str">
        <f>IF(LEN(TRIM(T556))&gt;0,MAX(S46:S555)+1,"")</f>
        <v/>
      </c>
      <c r="T556" s="1148"/>
      <c r="U556" s="1186"/>
      <c r="V556" s="1186"/>
      <c r="X556" s="1253"/>
      <c r="Y556" s="1238"/>
      <c r="Z556" s="1239"/>
      <c r="AA556" s="1238"/>
      <c r="AB556" s="1239"/>
      <c r="AC556" s="1240"/>
      <c r="AD556" s="1241"/>
      <c r="AE556" s="1242"/>
      <c r="AF556" s="1241"/>
      <c r="AG556" s="1243"/>
      <c r="AH556" s="1244"/>
      <c r="AI556"/>
      <c r="AJ556" s="1254"/>
      <c r="AK556" s="1245"/>
      <c r="AL556" s="1246"/>
      <c r="AM556" s="1246"/>
      <c r="AN556" s="1247"/>
      <c r="AO556" s="1248"/>
      <c r="AP556" s="1248"/>
      <c r="AQ556" s="1249"/>
      <c r="AR556" s="1255"/>
      <c r="AS556" s="1250"/>
      <c r="AT556" s="1256"/>
      <c r="AU556" s="1257"/>
      <c r="AV556" s="1251"/>
      <c r="AW556" s="1252"/>
      <c r="CE556" s="9">
        <v>1</v>
      </c>
    </row>
    <row r="557" spans="10:83" ht="21" customHeight="1">
      <c r="J557" s="1838"/>
      <c r="K557" s="1151" t="str">
        <f>TRIM(SUBSTITUTE(SUBSTITUTE(SUBSTITUTE(SUBSTITUTE(K556,"►"," "),"▼"," "),"▲"," "),"◄"," "))</f>
        <v/>
      </c>
      <c r="L557" s="1143" t="str" cm="1">
        <f t="array" ref="L557">IF(ROW()=ROW(L551),K554,INDEX(M551:M564,ROW()-ROW(L551)))</f>
        <v/>
      </c>
      <c r="M557" s="1144" t="str">
        <f>IF(OR(L557="",K553="",K553&lt;=0,N557=""),"",TRIM(MID(L557,LEN(N557)+1+IF(MID(L557,LEN(N557)+1,1)=" ",1,0),99999)))</f>
        <v/>
      </c>
      <c r="N557" s="1143" t="str">
        <f>IF(OR(O557="",O557=0,O557="0"),"",IF(LEN(O557)&lt;=K553,O557,IF(LEN(SUBSTITUTE(P557," ",""))=K553+1,LEFT(O557,K553),LEFT(O557,FIND("§",SUBSTITUTE(P557," ","§",LEN(P557)-LEN(SUBSTITUTE(P557," ",""))))-1))))</f>
        <v/>
      </c>
      <c r="O557" s="1143" t="str">
        <f t="shared" si="129"/>
        <v/>
      </c>
      <c r="P557" s="1143" t="str">
        <f>IF(OR(O557="",O557=0,O557="0"),"",LEFT(O557,K553+1))</f>
        <v/>
      </c>
      <c r="Q557" s="1143"/>
      <c r="R557" s="1186"/>
      <c r="S557" s="1147" t="str">
        <f>IF(LEN(TRIM(T557))&gt;0,MAX(S46:S556)+1,"")</f>
        <v/>
      </c>
      <c r="T557" s="1148"/>
      <c r="U557" s="1186"/>
      <c r="V557" s="1186"/>
      <c r="X557" s="1253"/>
      <c r="Y557" s="1238"/>
      <c r="Z557" s="1239"/>
      <c r="AA557" s="1238"/>
      <c r="AB557" s="1239"/>
      <c r="AC557" s="1240"/>
      <c r="AD557" s="1241"/>
      <c r="AE557" s="1242"/>
      <c r="AF557" s="1241"/>
      <c r="AG557" s="1243"/>
      <c r="AH557" s="1244"/>
      <c r="AI557"/>
      <c r="AJ557" s="1254"/>
      <c r="AK557" s="1245"/>
      <c r="AL557" s="1246"/>
      <c r="AM557" s="1246"/>
      <c r="AN557" s="1247"/>
      <c r="AO557" s="1248"/>
      <c r="AP557" s="1248"/>
      <c r="AQ557" s="1249"/>
      <c r="AR557" s="1255"/>
      <c r="AS557" s="1250"/>
      <c r="AT557" s="1256"/>
      <c r="AU557" s="1257"/>
      <c r="AV557" s="1251"/>
      <c r="AW557" s="1252"/>
      <c r="CE557" s="9">
        <v>1</v>
      </c>
    </row>
    <row r="558" spans="10:83" ht="21" customHeight="1">
      <c r="J558" s="1838"/>
      <c r="K558" s="1151" t="str">
        <f>TRIM(SUBSTITUTE(SUBSTITUTE(K557,"“"," "),"”"," "))</f>
        <v/>
      </c>
      <c r="L558" s="1143" t="str" cm="1">
        <f t="array" ref="L558">IF(ROW()=ROW(L551),K554,INDEX(M551:M564,ROW()-ROW(L551)))</f>
        <v/>
      </c>
      <c r="M558" s="1144" t="str">
        <f>IF(OR(L558="",K553="",K553&lt;=0,N558=""),"",TRIM(MID(L558,LEN(N558)+1+IF(MID(L558,LEN(N558)+1,1)=" ",1,0),99999)))</f>
        <v/>
      </c>
      <c r="N558" s="1143" t="str">
        <f>IF(OR(O558="",O558=0,O558="0"),"",IF(LEN(O558)&lt;=K553,O558,IF(LEN(SUBSTITUTE(P558," ",""))=K553+1,LEFT(O558,K553),LEFT(O558,FIND("§",SUBSTITUTE(P558," ","§",LEN(P558)-LEN(SUBSTITUTE(P558," ",""))))-1))))</f>
        <v/>
      </c>
      <c r="O558" s="1143" t="str">
        <f t="shared" si="129"/>
        <v/>
      </c>
      <c r="P558" s="1143" t="str">
        <f>IF(OR(O558="",O558=0,O558="0"),"",LEFT(O558,K553+1))</f>
        <v/>
      </c>
      <c r="Q558" s="1143"/>
      <c r="R558" s="1186"/>
      <c r="S558" s="1147" t="str">
        <f>IF(LEN(TRIM(T558))&gt;0,MAX(S46:S557)+1,"")</f>
        <v/>
      </c>
      <c r="T558" s="1148"/>
      <c r="U558" s="1186"/>
      <c r="V558" s="1186"/>
      <c r="X558" s="1253"/>
      <c r="Y558" s="1238"/>
      <c r="Z558" s="1239"/>
      <c r="AA558" s="1238"/>
      <c r="AB558" s="1239"/>
      <c r="AC558" s="1240"/>
      <c r="AD558" s="1241"/>
      <c r="AE558" s="1242"/>
      <c r="AF558" s="1241"/>
      <c r="AG558" s="1243"/>
      <c r="AH558" s="1244"/>
      <c r="AI558"/>
      <c r="AJ558" s="1254"/>
      <c r="AK558" s="1245"/>
      <c r="AL558" s="1246"/>
      <c r="AM558" s="1246"/>
      <c r="AN558" s="1247"/>
      <c r="AO558" s="1248"/>
      <c r="AP558" s="1248"/>
      <c r="AQ558" s="1249"/>
      <c r="AR558" s="1255"/>
      <c r="AS558" s="1250"/>
      <c r="AT558" s="1256"/>
      <c r="AU558" s="1257"/>
      <c r="AV558" s="1251"/>
      <c r="AW558" s="1252"/>
      <c r="CE558" s="9">
        <v>1</v>
      </c>
    </row>
    <row r="559" spans="10:83" ht="21" customHeight="1">
      <c r="J559" s="1838"/>
      <c r="K559" s="1151"/>
      <c r="L559" s="1143" t="str" cm="1">
        <f t="array" ref="L559">IF(ROW()=ROW(L551),K554,INDEX(M551:M564,ROW()-ROW(L551)))</f>
        <v/>
      </c>
      <c r="M559" s="1144" t="str">
        <f>IF(OR(L559="",K553="",K553&lt;=0,N559=""),"",TRIM(MID(L559,LEN(N559)+1+IF(MID(L559,LEN(N559)+1,1)=" ",1,0),99999)))</f>
        <v/>
      </c>
      <c r="N559" s="1143" t="str">
        <f>IF(OR(O559="",O559=0,O559="0"),"",IF(LEN(O559)&lt;=K553,O559,IF(LEN(SUBSTITUTE(P559," ",""))=K553+1,LEFT(O559,K553),LEFT(O559,FIND("§",SUBSTITUTE(P559," ","§",LEN(P559)-LEN(SUBSTITUTE(P559," ",""))))-1))))</f>
        <v/>
      </c>
      <c r="O559" s="1143" t="str">
        <f t="shared" ref="O559:O622" si="130">IF(OR(L559="",L559=0),"",TRIM(SUBSTITUTE(SUBSTITUTE(L559,CHAR(160)," "),CHAR(10)," ")))</f>
        <v/>
      </c>
      <c r="P559" s="1143" t="str">
        <f>IF(OR(O559="",O559=0,O559="0"),"",LEFT(O559,K553+1))</f>
        <v/>
      </c>
      <c r="Q559" s="1143"/>
      <c r="R559" s="1186"/>
      <c r="S559" s="1147" t="str">
        <f>IF(LEN(TRIM(T559))&gt;0,MAX(S46:S558)+1,"")</f>
        <v/>
      </c>
      <c r="T559" s="1148"/>
      <c r="U559" s="1186"/>
      <c r="V559" s="1186"/>
      <c r="X559" s="1253"/>
      <c r="Y559" s="1238"/>
      <c r="Z559" s="1239"/>
      <c r="AA559" s="1238"/>
      <c r="AB559" s="1239"/>
      <c r="AC559" s="1240"/>
      <c r="AD559" s="1241"/>
      <c r="AE559" s="1242"/>
      <c r="AF559" s="1241"/>
      <c r="AG559" s="1243"/>
      <c r="AH559" s="1244"/>
      <c r="AI559"/>
      <c r="AJ559" s="1254"/>
      <c r="AK559" s="1245"/>
      <c r="AL559" s="1246"/>
      <c r="AM559" s="1246"/>
      <c r="AN559" s="1247"/>
      <c r="AO559" s="1248"/>
      <c r="AP559" s="1248"/>
      <c r="AQ559" s="1249"/>
      <c r="AR559" s="1255"/>
      <c r="AS559" s="1250"/>
      <c r="AT559" s="1256"/>
      <c r="AU559" s="1257"/>
      <c r="AV559" s="1251"/>
      <c r="AW559" s="1252"/>
      <c r="CE559" s="9">
        <v>1</v>
      </c>
    </row>
    <row r="560" spans="10:83" ht="21" customHeight="1">
      <c r="J560" s="1838"/>
      <c r="K560" s="1151"/>
      <c r="L560" s="1143" t="str" cm="1">
        <f t="array" ref="L560">IF(ROW()=ROW(L551),K554,INDEX(M551:M564,ROW()-ROW(L551)))</f>
        <v/>
      </c>
      <c r="M560" s="1144" t="str">
        <f>IF(OR(L560="",K553="",K553&lt;=0,N560=""),"",TRIM(MID(L560,LEN(N560)+1+IF(MID(L560,LEN(N560)+1,1)=" ",1,0),99999)))</f>
        <v/>
      </c>
      <c r="N560" s="1143" t="str">
        <f>IF(OR(O560="",O560=0,O560="0"),"",IF(LEN(O560)&lt;=K553,O560,IF(LEN(SUBSTITUTE(P560," ",""))=K553+1,LEFT(O560,K553),LEFT(O560,FIND("§",SUBSTITUTE(P560," ","§",LEN(P560)-LEN(SUBSTITUTE(P560," ",""))))-1))))</f>
        <v/>
      </c>
      <c r="O560" s="1143" t="str">
        <f t="shared" si="130"/>
        <v/>
      </c>
      <c r="P560" s="1143" t="str">
        <f>IF(OR(O560="",O560=0,O560="0"),"",LEFT(O560,K553+1))</f>
        <v/>
      </c>
      <c r="Q560" s="1143"/>
      <c r="R560" s="1186"/>
      <c r="S560" s="1147" t="str">
        <f>IF(LEN(TRIM(T560))&gt;0,MAX(S46:S559)+1,"")</f>
        <v/>
      </c>
      <c r="T560" s="1148"/>
      <c r="U560" s="1186"/>
      <c r="V560" s="1186"/>
      <c r="X560" s="1253"/>
      <c r="Y560" s="1238"/>
      <c r="Z560" s="1239"/>
      <c r="AA560" s="1238"/>
      <c r="AB560" s="1239"/>
      <c r="AC560" s="1240"/>
      <c r="AD560" s="1241"/>
      <c r="AE560" s="1242"/>
      <c r="AF560" s="1241"/>
      <c r="AG560" s="1243"/>
      <c r="AH560" s="1244"/>
      <c r="AI560"/>
      <c r="AJ560" s="1254"/>
      <c r="AK560" s="1245"/>
      <c r="AL560" s="1246"/>
      <c r="AM560" s="1246"/>
      <c r="AN560" s="1247"/>
      <c r="AO560" s="1248"/>
      <c r="AP560" s="1248"/>
      <c r="AQ560" s="1249"/>
      <c r="AR560" s="1255"/>
      <c r="AS560" s="1250"/>
      <c r="AT560" s="1256"/>
      <c r="AU560" s="1257"/>
      <c r="AV560" s="1251"/>
      <c r="AW560" s="1252"/>
      <c r="CE560" s="9">
        <v>1</v>
      </c>
    </row>
    <row r="561" spans="10:83" ht="21" customHeight="1">
      <c r="J561" s="1838"/>
      <c r="K561" s="1151"/>
      <c r="L561" s="1143" t="str" cm="1">
        <f t="array" ref="L561">IF(ROW()=ROW(L551),K554,INDEX(M551:M564,ROW()-ROW(L551)))</f>
        <v/>
      </c>
      <c r="M561" s="1144" t="str">
        <f>IF(OR(L561="",K553="",K553&lt;=0,N561=""),"",TRIM(MID(L561,LEN(N561)+1+IF(MID(L561,LEN(N561)+1,1)=" ",1,0),99999)))</f>
        <v/>
      </c>
      <c r="N561" s="1143" t="str">
        <f>IF(OR(O561="",O561=0,O561="0"),"",IF(LEN(O561)&lt;=K553,O561,IF(LEN(SUBSTITUTE(P561," ",""))=K553+1,LEFT(O561,K553),LEFT(O561,FIND("§",SUBSTITUTE(P561," ","§",LEN(P561)-LEN(SUBSTITUTE(P561," ",""))))-1))))</f>
        <v/>
      </c>
      <c r="O561" s="1143" t="str">
        <f t="shared" si="130"/>
        <v/>
      </c>
      <c r="P561" s="1143" t="str">
        <f>IF(OR(O561="",O561=0,O561="0"),"",LEFT(O561,K553+1))</f>
        <v/>
      </c>
      <c r="Q561" s="1143"/>
      <c r="R561" s="1186"/>
      <c r="S561" s="1147" t="str">
        <f>IF(LEN(TRIM(T561))&gt;0,MAX(S46:S560)+1,"")</f>
        <v/>
      </c>
      <c r="T561" s="1148"/>
      <c r="U561" s="1186"/>
      <c r="V561" s="1186"/>
      <c r="X561" s="1253"/>
      <c r="Y561" s="1238"/>
      <c r="Z561" s="1239"/>
      <c r="AA561" s="1238"/>
      <c r="AB561" s="1239"/>
      <c r="AC561" s="1240"/>
      <c r="AD561" s="1241"/>
      <c r="AE561" s="1242"/>
      <c r="AF561" s="1241"/>
      <c r="AG561" s="1243"/>
      <c r="AH561" s="1244"/>
      <c r="AI561"/>
      <c r="AJ561" s="1254"/>
      <c r="AK561" s="1245"/>
      <c r="AL561" s="1246"/>
      <c r="AM561" s="1246"/>
      <c r="AN561" s="1247"/>
      <c r="AO561" s="1248"/>
      <c r="AP561" s="1248"/>
      <c r="AQ561" s="1249"/>
      <c r="AR561" s="1255"/>
      <c r="AS561" s="1250"/>
      <c r="AT561" s="1256"/>
      <c r="AU561" s="1257"/>
      <c r="AV561" s="1251"/>
      <c r="AW561" s="1252"/>
      <c r="CE561" s="9">
        <v>1</v>
      </c>
    </row>
    <row r="562" spans="10:83" ht="21" customHeight="1">
      <c r="J562" s="1838"/>
      <c r="K562" s="1151"/>
      <c r="L562" s="1143" t="str" cm="1">
        <f t="array" ref="L562">IF(ROW()=ROW(L551),K554,INDEX(M551:M564,ROW()-ROW(L551)))</f>
        <v/>
      </c>
      <c r="M562" s="1144" t="str">
        <f>IF(OR(L562="",K553="",K553&lt;=0,N562=""),"",TRIM(MID(L562,LEN(N562)+1+IF(MID(L562,LEN(N562)+1,1)=" ",1,0),99999)))</f>
        <v/>
      </c>
      <c r="N562" s="1143" t="str">
        <f>IF(OR(O562="",O562=0,O562="0"),"",IF(LEN(O562)&lt;=K553,O562,IF(LEN(SUBSTITUTE(P562," ",""))=K553+1,LEFT(O562,K553),LEFT(O562,FIND("§",SUBSTITUTE(P562," ","§",LEN(P562)-LEN(SUBSTITUTE(P562," ",""))))-1))))</f>
        <v/>
      </c>
      <c r="O562" s="1143" t="str">
        <f t="shared" si="130"/>
        <v/>
      </c>
      <c r="P562" s="1143" t="str">
        <f>IF(OR(O562="",O562=0,O562="0"),"",LEFT(O562,K553+1))</f>
        <v/>
      </c>
      <c r="Q562" s="1143"/>
      <c r="R562" s="1186"/>
      <c r="S562" s="1147" t="str">
        <f>IF(LEN(TRIM(T562))&gt;0,MAX(S46:S561)+1,"")</f>
        <v/>
      </c>
      <c r="T562" s="1148"/>
      <c r="U562" s="1186"/>
      <c r="V562" s="1186"/>
      <c r="X562" s="1253"/>
      <c r="Y562" s="1238"/>
      <c r="Z562" s="1239"/>
      <c r="AA562" s="1238"/>
      <c r="AB562" s="1239"/>
      <c r="AC562" s="1240"/>
      <c r="AD562" s="1241"/>
      <c r="AE562" s="1242"/>
      <c r="AF562" s="1241"/>
      <c r="AG562" s="1243"/>
      <c r="AH562" s="1244"/>
      <c r="AI562"/>
      <c r="AJ562" s="1254"/>
      <c r="AK562" s="1245"/>
      <c r="AL562" s="1246"/>
      <c r="AM562" s="1246"/>
      <c r="AN562" s="1247"/>
      <c r="AO562" s="1248"/>
      <c r="AP562" s="1248"/>
      <c r="AQ562" s="1249"/>
      <c r="AR562" s="1255"/>
      <c r="AS562" s="1250"/>
      <c r="AT562" s="1256"/>
      <c r="AU562" s="1257"/>
      <c r="AV562" s="1251"/>
      <c r="AW562" s="1252"/>
      <c r="CE562" s="9">
        <v>1</v>
      </c>
    </row>
    <row r="563" spans="10:83" ht="21" customHeight="1">
      <c r="J563" s="1838"/>
      <c r="K563" s="1151"/>
      <c r="L563" s="1143" t="str" cm="1">
        <f t="array" ref="L563">IF(ROW()=ROW(L551),K554,INDEX(M551:M564,ROW()-ROW(L551)))</f>
        <v/>
      </c>
      <c r="M563" s="1144" t="str">
        <f>IF(OR(L563="",K553="",K553&lt;=0,N563=""),"",TRIM(MID(L563,LEN(N563)+1+IF(MID(L563,LEN(N563)+1,1)=" ",1,0),99999)))</f>
        <v/>
      </c>
      <c r="N563" s="1143" t="str">
        <f>IF(OR(O563="",O563=0,O563="0"),"",IF(LEN(O563)&lt;=K553,O563,IF(LEN(SUBSTITUTE(P563," ",""))=K553+1,LEFT(O563,K553),LEFT(O563,FIND("§",SUBSTITUTE(P563," ","§",LEN(P563)-LEN(SUBSTITUTE(P563," ",""))))-1))))</f>
        <v/>
      </c>
      <c r="O563" s="1143" t="str">
        <f t="shared" si="130"/>
        <v/>
      </c>
      <c r="P563" s="1143" t="str">
        <f>IF(OR(O563="",O563=0,O563="0"),"",LEFT(O563,K553+1))</f>
        <v/>
      </c>
      <c r="Q563" s="1143"/>
      <c r="R563" s="1186"/>
      <c r="S563" s="1147" t="str">
        <f>IF(LEN(TRIM(T563))&gt;0,MAX(S46:S562)+1,"")</f>
        <v/>
      </c>
      <c r="T563" s="1148"/>
      <c r="U563" s="1186"/>
      <c r="V563" s="1186"/>
      <c r="X563" s="1253"/>
      <c r="Y563" s="1238"/>
      <c r="Z563" s="1239"/>
      <c r="AA563" s="1238"/>
      <c r="AB563" s="1239"/>
      <c r="AC563" s="1240"/>
      <c r="AD563" s="1241"/>
      <c r="AE563" s="1242"/>
      <c r="AF563" s="1241"/>
      <c r="AG563" s="1243"/>
      <c r="AH563" s="1244"/>
      <c r="AI563"/>
      <c r="AJ563" s="1254"/>
      <c r="AK563" s="1245"/>
      <c r="AL563" s="1246"/>
      <c r="AM563" s="1246"/>
      <c r="AN563" s="1247"/>
      <c r="AO563" s="1248"/>
      <c r="AP563" s="1248"/>
      <c r="AQ563" s="1249"/>
      <c r="AR563" s="1255"/>
      <c r="AS563" s="1250"/>
      <c r="AT563" s="1256"/>
      <c r="AU563" s="1257"/>
      <c r="AV563" s="1251"/>
      <c r="AW563" s="1252"/>
      <c r="CE563" s="9">
        <v>1</v>
      </c>
    </row>
    <row r="564" spans="10:83" ht="21" customHeight="1">
      <c r="J564" s="1838"/>
      <c r="K564" s="1151"/>
      <c r="L564" s="1143" t="str" cm="1">
        <f t="array" ref="L564">IF(ROW()=ROW(L551),K554,INDEX(M551:M564,ROW()-ROW(L551)))</f>
        <v/>
      </c>
      <c r="M564" s="1144" t="str">
        <f>IF(OR(L564="",K553="",K553&lt;=0,N564=""),"",TRIM(MID(L564,LEN(N564)+1+IF(MID(L564,LEN(N564)+1,1)=" ",1,0),99999)))</f>
        <v/>
      </c>
      <c r="N564" s="1143" t="str">
        <f>IF(OR(O564="",O564=0,O564="0"),"",IF(LEN(O564)&lt;=K553,O564,IF(LEN(SUBSTITUTE(P564," ",""))=K553+1,LEFT(O564,K553),LEFT(O564,FIND("§",SUBSTITUTE(P564," ","§",LEN(P564)-LEN(SUBSTITUTE(P564," ",""))))-1))))</f>
        <v/>
      </c>
      <c r="O564" s="1143" t="str">
        <f t="shared" si="130"/>
        <v/>
      </c>
      <c r="P564" s="1143" t="str">
        <f>IF(OR(O564="",O564=0,O564="0"),"",LEFT(O564,K553+1))</f>
        <v/>
      </c>
      <c r="Q564" s="1143"/>
      <c r="R564" s="1186"/>
      <c r="S564" s="1147" t="str">
        <f>IF(LEN(TRIM(T564))&gt;0,MAX(S46:S563)+1,"")</f>
        <v/>
      </c>
      <c r="T564" s="1148"/>
      <c r="U564" s="1186"/>
      <c r="V564" s="1186"/>
      <c r="X564" s="1253"/>
      <c r="Y564" s="1238"/>
      <c r="Z564" s="1239"/>
      <c r="AA564" s="1238"/>
      <c r="AB564" s="1239"/>
      <c r="AC564" s="1240"/>
      <c r="AD564" s="1241"/>
      <c r="AE564" s="1242"/>
      <c r="AF564" s="1241"/>
      <c r="AG564" s="1243"/>
      <c r="AH564" s="1244"/>
      <c r="AI564"/>
      <c r="AJ564" s="1254"/>
      <c r="AK564" s="1245"/>
      <c r="AL564" s="1246"/>
      <c r="AM564" s="1246"/>
      <c r="AN564" s="1247"/>
      <c r="AO564" s="1248"/>
      <c r="AP564" s="1248"/>
      <c r="AQ564" s="1249"/>
      <c r="AR564" s="1255"/>
      <c r="AS564" s="1250"/>
      <c r="AT564" s="1256"/>
      <c r="AU564" s="1257"/>
      <c r="AV564" s="1251"/>
      <c r="AW564" s="1252"/>
      <c r="CE564" s="9">
        <v>1</v>
      </c>
    </row>
    <row r="565" spans="10:83" ht="21" customHeight="1">
      <c r="J565" s="1838"/>
      <c r="K565" s="1142" t="str">
        <f>IF(TRIM(SUBSTITUTE(R84,CHAR(160),""))="","",R84)</f>
        <v/>
      </c>
      <c r="L565" s="1143" t="str" cm="1">
        <f t="array" ref="L565">IF(ROW()=ROW(L565),K568,INDEX(M565:M578,ROW()-ROW(L565)))</f>
        <v/>
      </c>
      <c r="M565" s="1144" t="str">
        <f>IF(OR(L565="",K567="",K567&lt;=0,N565=""),"",TRIM(MID(L565,LEN(N565)+1+IF(MID(L565,LEN(N565)+1,1)=" ",1,0),99999)))</f>
        <v/>
      </c>
      <c r="N565" s="1143" t="str">
        <f>IF(OR(O565="",O565=0,O565="0"),"",IF(LEN(O565)&lt;=K567,O565,IF(LEN(SUBSTITUTE(P565," ",""))=K567+1,LEFT(O565,K567),LEFT(O565,FIND("§",SUBSTITUTE(P565," ","§",LEN(P565)-LEN(SUBSTITUTE(P565," ",""))))-1))))</f>
        <v/>
      </c>
      <c r="O565" s="1143" t="str">
        <f t="shared" si="130"/>
        <v/>
      </c>
      <c r="P565" s="1143" t="str">
        <f>IF(OR(O565="",O565=0,O565="0"),"",LEFT(O565,K567+1))</f>
        <v/>
      </c>
      <c r="Q565" s="1143"/>
      <c r="R565" s="1186"/>
      <c r="S565" s="1147" t="str">
        <f>IF(LEN(TRIM(T565))&gt;0,MAX(S46:S564)+1,"")</f>
        <v/>
      </c>
      <c r="T565" s="1148"/>
      <c r="U565" s="1186"/>
      <c r="V565" s="1186"/>
      <c r="X565" s="1253"/>
      <c r="Y565" s="1238"/>
      <c r="Z565" s="1239"/>
      <c r="AA565" s="1238"/>
      <c r="AB565" s="1239"/>
      <c r="AC565" s="1240"/>
      <c r="AD565" s="1241"/>
      <c r="AE565" s="1242"/>
      <c r="AF565" s="1241"/>
      <c r="AG565" s="1243"/>
      <c r="AH565" s="1244"/>
      <c r="AI565"/>
      <c r="AJ565" s="1254"/>
      <c r="AK565" s="1245"/>
      <c r="AL565" s="1246"/>
      <c r="AM565" s="1246"/>
      <c r="AN565" s="1247"/>
      <c r="AO565" s="1248"/>
      <c r="AP565" s="1248"/>
      <c r="AQ565" s="1249"/>
      <c r="AR565" s="1255"/>
      <c r="AS565" s="1250"/>
      <c r="AT565" s="1256"/>
      <c r="AU565" s="1257"/>
      <c r="AV565" s="1251"/>
      <c r="AW565" s="1252"/>
      <c r="CE565" s="9">
        <v>1</v>
      </c>
    </row>
    <row r="566" spans="10:83" ht="21" customHeight="1">
      <c r="J566" s="1838"/>
      <c r="K566" s="1151" t="str">
        <f>TRIM(SUBSTITUTE(SUBSTITUTE(SUBSTITUTE(SUBSTITUTE(SUBSTITUTE(SUBSTITUTE(SUBSTITUTE(SUBSTITUTE(SUBSTITUTE(CLEAN(IF(OR(LEFT(K565,1)="-",LEFT(K565,1)="="),MID(K565,2,99999),K565)),"—","-"),"–","-"),CHAR(160)," "),CHAR(9)," "),CHAR(13)," "),CHAR(10)," ")," "," ")," "," ")," "," "))</f>
        <v/>
      </c>
      <c r="L566" s="1143" t="str" cm="1">
        <f t="array" ref="L566">IF(ROW()=ROW(L565),K568,INDEX(M565:M578,ROW()-ROW(L565)))</f>
        <v/>
      </c>
      <c r="M566" s="1144" t="str">
        <f>IF(OR(L566="",K567="",K567&lt;=0,N566=""),"",TRIM(MID(L566,LEN(N566)+1+IF(MID(L566,LEN(N566)+1,1)=" ",1,0),99999)))</f>
        <v/>
      </c>
      <c r="N566" s="1143" t="str">
        <f>IF(OR(O566="",O566=0,O566="0"),"",IF(LEN(O566)&lt;=K567,O566,IF(LEN(SUBSTITUTE(P566," ",""))=K567+1,LEFT(O566,K567),LEFT(O566,FIND("§",SUBSTITUTE(P566," ","§",LEN(P566)-LEN(SUBSTITUTE(P566," ",""))))-1))))</f>
        <v/>
      </c>
      <c r="O566" s="1143" t="str">
        <f t="shared" si="130"/>
        <v/>
      </c>
      <c r="P566" s="1143" t="str">
        <f>IF(OR(O566="",O566=0,O566="0"),"",LEFT(O566,K567+1))</f>
        <v/>
      </c>
      <c r="Q566" s="1143"/>
      <c r="R566" s="1186"/>
      <c r="S566" s="1147" t="str">
        <f>IF(LEN(TRIM(T566))&gt;0,MAX(S46:S565)+1,"")</f>
        <v/>
      </c>
      <c r="T566" s="1148"/>
      <c r="U566" s="1186"/>
      <c r="V566" s="1186"/>
      <c r="X566" s="1253"/>
      <c r="Y566" s="1238"/>
      <c r="Z566" s="1239"/>
      <c r="AA566" s="1238"/>
      <c r="AB566" s="1239"/>
      <c r="AC566" s="1240"/>
      <c r="AD566" s="1241"/>
      <c r="AE566" s="1242"/>
      <c r="AF566" s="1241"/>
      <c r="AG566" s="1243"/>
      <c r="AH566" s="1244"/>
      <c r="AI566"/>
      <c r="AJ566" s="1254"/>
      <c r="AK566" s="1245"/>
      <c r="AL566" s="1246"/>
      <c r="AM566" s="1246"/>
      <c r="AN566" s="1247"/>
      <c r="AO566" s="1248"/>
      <c r="AP566" s="1248"/>
      <c r="AQ566" s="1249"/>
      <c r="AR566" s="1255"/>
      <c r="AS566" s="1250"/>
      <c r="AT566" s="1256"/>
      <c r="AU566" s="1257"/>
      <c r="AV566" s="1251"/>
      <c r="AW566" s="1252"/>
      <c r="CE566" s="9">
        <v>1</v>
      </c>
    </row>
    <row r="567" spans="10:83" ht="21" customHeight="1">
      <c r="J567" s="1838"/>
      <c r="K567" s="1152">
        <f>K44</f>
        <v>120</v>
      </c>
      <c r="L567" s="1143" t="str" cm="1">
        <f t="array" ref="L567">IF(ROW()=ROW(L565),K568,INDEX(M565:M578,ROW()-ROW(L565)))</f>
        <v/>
      </c>
      <c r="M567" s="1144" t="str">
        <f>IF(OR(L567="",K567="",K567&lt;=0,N567=""),"",TRIM(MID(L567,LEN(N567)+1+IF(MID(L567,LEN(N567)+1,1)=" ",1,0),99999)))</f>
        <v/>
      </c>
      <c r="N567" s="1143" t="str">
        <f>IF(OR(O567="",O567=0,O567="0"),"",IF(LEN(O567)&lt;=K567,O567,IF(LEN(SUBSTITUTE(P567," ",""))=K567+1,LEFT(O567,K567),LEFT(O567,FIND("§",SUBSTITUTE(P567," ","§",LEN(P567)-LEN(SUBSTITUTE(P567," ",""))))-1))))</f>
        <v/>
      </c>
      <c r="O567" s="1143" t="str">
        <f t="shared" si="130"/>
        <v/>
      </c>
      <c r="P567" s="1143" t="str">
        <f>IF(OR(O567="",O567=0,O567="0"),"",LEFT(O567,K567+1))</f>
        <v/>
      </c>
      <c r="Q567" s="1143"/>
      <c r="R567" s="1186"/>
      <c r="S567" s="1147" t="str">
        <f>IF(LEN(TRIM(T567))&gt;0,MAX(S46:S566)+1,"")</f>
        <v/>
      </c>
      <c r="T567" s="1148"/>
      <c r="U567" s="1186"/>
      <c r="V567" s="1186"/>
      <c r="X567" s="1253"/>
      <c r="Y567" s="1238"/>
      <c r="Z567" s="1239"/>
      <c r="AA567" s="1238"/>
      <c r="AB567" s="1239"/>
      <c r="AC567" s="1240"/>
      <c r="AD567" s="1241"/>
      <c r="AE567" s="1242"/>
      <c r="AF567" s="1241"/>
      <c r="AG567" s="1243"/>
      <c r="AH567" s="1244"/>
      <c r="AI567"/>
      <c r="AJ567" s="1254"/>
      <c r="AK567" s="1245"/>
      <c r="AL567" s="1246"/>
      <c r="AM567" s="1246"/>
      <c r="AN567" s="1247"/>
      <c r="AO567" s="1248"/>
      <c r="AP567" s="1248"/>
      <c r="AQ567" s="1249"/>
      <c r="AR567" s="1255"/>
      <c r="AS567" s="1250"/>
      <c r="AT567" s="1256"/>
      <c r="AU567" s="1257"/>
      <c r="AV567" s="1251"/>
      <c r="AW567" s="1252"/>
      <c r="CE567" s="9">
        <v>1</v>
      </c>
    </row>
    <row r="568" spans="10:83" ht="21" customHeight="1">
      <c r="J568" s="1838"/>
      <c r="K568" s="1151" t="str">
        <f>IF(UPPER(TRIM(K45))="X",K572,K566)</f>
        <v/>
      </c>
      <c r="L568" s="1143" t="str" cm="1">
        <f t="array" ref="L568">IF(ROW()=ROW(L565),K568,INDEX(M565:M578,ROW()-ROW(L565)))</f>
        <v/>
      </c>
      <c r="M568" s="1144" t="str">
        <f>IF(OR(L568="",K567="",K567&lt;=0,N568=""),"",TRIM(MID(L568,LEN(N568)+1+IF(MID(L568,LEN(N568)+1,1)=" ",1,0),99999)))</f>
        <v/>
      </c>
      <c r="N568" s="1143" t="str">
        <f>IF(OR(O568="",O568=0,O568="0"),"",IF(LEN(O568)&lt;=K567,O568,IF(LEN(SUBSTITUTE(P568," ",""))=K567+1,LEFT(O568,K567),LEFT(O568,FIND("§",SUBSTITUTE(P568," ","§",LEN(P568)-LEN(SUBSTITUTE(P568," ",""))))-1))))</f>
        <v/>
      </c>
      <c r="O568" s="1143" t="str">
        <f t="shared" si="130"/>
        <v/>
      </c>
      <c r="P568" s="1143" t="str">
        <f>IF(OR(O568="",O568=0,O568="0"),"",LEFT(O568,K567+1))</f>
        <v/>
      </c>
      <c r="Q568" s="1143"/>
      <c r="R568" s="1186"/>
      <c r="S568" s="1147" t="str">
        <f>IF(LEN(TRIM(T568))&gt;0,MAX(S46:S567)+1,"")</f>
        <v/>
      </c>
      <c r="T568" s="1148"/>
      <c r="U568" s="1186"/>
      <c r="V568" s="1186"/>
      <c r="X568" s="1253"/>
      <c r="Y568" s="1238"/>
      <c r="Z568" s="1239"/>
      <c r="AA568" s="1238"/>
      <c r="AB568" s="1239"/>
      <c r="AC568" s="1240"/>
      <c r="AD568" s="1241"/>
      <c r="AE568" s="1242"/>
      <c r="AF568" s="1241"/>
      <c r="AG568" s="1243"/>
      <c r="AH568" s="1244"/>
      <c r="AI568"/>
      <c r="AJ568" s="1254"/>
      <c r="AK568" s="1245"/>
      <c r="AL568" s="1246"/>
      <c r="AM568" s="1246"/>
      <c r="AN568" s="1247"/>
      <c r="AO568" s="1248"/>
      <c r="AP568" s="1248"/>
      <c r="AQ568" s="1249"/>
      <c r="AR568" s="1255"/>
      <c r="AS568" s="1250"/>
      <c r="AT568" s="1256"/>
      <c r="AU568" s="1257"/>
      <c r="AV568" s="1251"/>
      <c r="AW568" s="1252"/>
      <c r="CE568" s="9">
        <v>1</v>
      </c>
    </row>
    <row r="569" spans="10:83" ht="21" customHeight="1">
      <c r="J569" s="1838"/>
      <c r="K569" s="1155" t="str">
        <f>TRIM(SUBSTITUTE(SUBSTITUTE(SUBSTITUTE(SUBSTITUTE(SUBSTITUTE(SUBSTITUTE(SUBSTITUTE(SUBSTITUTE(SUBSTITUTE(SUBSTITUTE(K566,","," "),";"," "),":"," "),"!"," "),"?"," "),"…"," "),"»"," "),"«"," "),"/"," "),"."," "))</f>
        <v/>
      </c>
      <c r="L569" s="1143" t="str" cm="1">
        <f t="array" ref="L569">IF(ROW()=ROW(L565),K568,INDEX(M565:M578,ROW()-ROW(L565)))</f>
        <v/>
      </c>
      <c r="M569" s="1144" t="str">
        <f>IF(OR(L569="",K567="",K567&lt;=0,N569=""),"",TRIM(MID(L569,LEN(N569)+1+IF(MID(L569,LEN(N569)+1,1)=" ",1,0),99999)))</f>
        <v/>
      </c>
      <c r="N569" s="1143" t="str">
        <f>IF(OR(O569="",O569=0,O569="0"),"",IF(LEN(O569)&lt;=K567,O569,IF(LEN(SUBSTITUTE(P569," ",""))=K567+1,LEFT(O569,K567),LEFT(O569,FIND("§",SUBSTITUTE(P569," ","§",LEN(P569)-LEN(SUBSTITUTE(P569," ",""))))-1))))</f>
        <v/>
      </c>
      <c r="O569" s="1143" t="str">
        <f t="shared" si="130"/>
        <v/>
      </c>
      <c r="P569" s="1143" t="str">
        <f>IF(OR(O569="",O569=0,O569="0"),"",LEFT(O569,K567+1))</f>
        <v/>
      </c>
      <c r="Q569" s="1143"/>
      <c r="R569" s="1186"/>
      <c r="S569" s="1147" t="str">
        <f>IF(LEN(TRIM(T569))&gt;0,MAX(S46:S568)+1,"")</f>
        <v/>
      </c>
      <c r="T569" s="1148"/>
      <c r="U569" s="1186"/>
      <c r="V569" s="1186"/>
      <c r="X569" s="1253"/>
      <c r="Y569" s="1238"/>
      <c r="Z569" s="1239"/>
      <c r="AA569" s="1238"/>
      <c r="AB569" s="1239"/>
      <c r="AC569" s="1240"/>
      <c r="AD569" s="1241"/>
      <c r="AE569" s="1242"/>
      <c r="AF569" s="1241"/>
      <c r="AG569" s="1243"/>
      <c r="AH569" s="1244"/>
      <c r="AI569"/>
      <c r="AJ569" s="1254"/>
      <c r="AK569" s="1245"/>
      <c r="AL569" s="1246"/>
      <c r="AM569" s="1246"/>
      <c r="AN569" s="1247"/>
      <c r="AO569" s="1248"/>
      <c r="AP569" s="1248"/>
      <c r="AQ569" s="1249"/>
      <c r="AR569" s="1255"/>
      <c r="AS569" s="1250"/>
      <c r="AT569" s="1256"/>
      <c r="AU569" s="1257"/>
      <c r="AV569" s="1251"/>
      <c r="AW569" s="1252"/>
      <c r="CE569" s="9">
        <v>1</v>
      </c>
    </row>
    <row r="570" spans="10:83" ht="21" customHeight="1">
      <c r="J570" s="1838"/>
      <c r="K570" s="1143" t="str">
        <f>TRIM(SUBSTITUTE(SUBSTITUTE(SUBSTITUTE(SUBSTITUTE(SUBSTITUTE(SUBSTITUTE(SUBSTITUTE(SUBSTITUTE(K569,"("," "),")"," "),CHAR(34)," "),"-"," "),"_"," "),"&lt;"," "),"&gt;"," "),"="," "))</f>
        <v/>
      </c>
      <c r="L570" s="1143" t="str" cm="1">
        <f t="array" ref="L570">IF(ROW()=ROW(L565),K568,INDEX(M565:M578,ROW()-ROW(L565)))</f>
        <v/>
      </c>
      <c r="M570" s="1144" t="str">
        <f>IF(OR(L570="",K567="",K567&lt;=0,N570=""),"",TRIM(MID(L570,LEN(N570)+1+IF(MID(L570,LEN(N570)+1,1)=" ",1,0),99999)))</f>
        <v/>
      </c>
      <c r="N570" s="1143" t="str">
        <f>IF(OR(O570="",O570=0,O570="0"),"",IF(LEN(O570)&lt;=K567,O570,IF(LEN(SUBSTITUTE(P570," ",""))=K567+1,LEFT(O570,K567),LEFT(O570,FIND("§",SUBSTITUTE(P570," ","§",LEN(P570)-LEN(SUBSTITUTE(P570," ",""))))-1))))</f>
        <v/>
      </c>
      <c r="O570" s="1143" t="str">
        <f t="shared" si="130"/>
        <v/>
      </c>
      <c r="P570" s="1143" t="str">
        <f>IF(OR(O570="",O570=0,O570="0"),"",LEFT(O570,K567+1))</f>
        <v/>
      </c>
      <c r="Q570" s="1143"/>
      <c r="R570" s="1186"/>
      <c r="S570" s="1147" t="str">
        <f>IF(LEN(TRIM(T570))&gt;0,MAX(S46:S569)+1,"")</f>
        <v/>
      </c>
      <c r="T570" s="1148"/>
      <c r="U570" s="1186"/>
      <c r="V570" s="1186"/>
      <c r="X570" s="1253"/>
      <c r="Y570" s="1238"/>
      <c r="Z570" s="1239"/>
      <c r="AA570" s="1238"/>
      <c r="AB570" s="1239"/>
      <c r="AC570" s="1240"/>
      <c r="AD570" s="1241"/>
      <c r="AE570" s="1242"/>
      <c r="AF570" s="1241"/>
      <c r="AG570" s="1243"/>
      <c r="AH570" s="1244"/>
      <c r="AI570"/>
      <c r="AJ570" s="1254"/>
      <c r="AK570" s="1245"/>
      <c r="AL570" s="1246"/>
      <c r="AM570" s="1246"/>
      <c r="AN570" s="1247"/>
      <c r="AO570" s="1248"/>
      <c r="AP570" s="1248"/>
      <c r="AQ570" s="1249"/>
      <c r="AR570" s="1255"/>
      <c r="AS570" s="1250"/>
      <c r="AT570" s="1256"/>
      <c r="AU570" s="1257"/>
      <c r="AV570" s="1251"/>
      <c r="AW570" s="1252"/>
      <c r="CE570" s="9">
        <v>1</v>
      </c>
    </row>
    <row r="571" spans="10:83" ht="21" customHeight="1">
      <c r="J571" s="1838"/>
      <c r="K571" s="1151" t="str">
        <f>TRIM(SUBSTITUTE(SUBSTITUTE(SUBSTITUTE(SUBSTITUTE(K570,"►"," "),"▼"," "),"▲"," "),"◄"," "))</f>
        <v/>
      </c>
      <c r="L571" s="1143" t="str" cm="1">
        <f t="array" ref="L571">IF(ROW()=ROW(L565),K568,INDEX(M565:M578,ROW()-ROW(L565)))</f>
        <v/>
      </c>
      <c r="M571" s="1144" t="str">
        <f>IF(OR(L571="",K567="",K567&lt;=0,N571=""),"",TRIM(MID(L571,LEN(N571)+1+IF(MID(L571,LEN(N571)+1,1)=" ",1,0),99999)))</f>
        <v/>
      </c>
      <c r="N571" s="1143" t="str">
        <f>IF(OR(O571="",O571=0,O571="0"),"",IF(LEN(O571)&lt;=K567,O571,IF(LEN(SUBSTITUTE(P571," ",""))=K567+1,LEFT(O571,K567),LEFT(O571,FIND("§",SUBSTITUTE(P571," ","§",LEN(P571)-LEN(SUBSTITUTE(P571," ",""))))-1))))</f>
        <v/>
      </c>
      <c r="O571" s="1143" t="str">
        <f t="shared" si="130"/>
        <v/>
      </c>
      <c r="P571" s="1143" t="str">
        <f>IF(OR(O571="",O571=0,O571="0"),"",LEFT(O571,K567+1))</f>
        <v/>
      </c>
      <c r="Q571" s="1143"/>
      <c r="R571" s="1186"/>
      <c r="S571" s="1147" t="str">
        <f>IF(LEN(TRIM(T571))&gt;0,MAX(S46:S570)+1,"")</f>
        <v/>
      </c>
      <c r="T571" s="1148"/>
      <c r="U571" s="1186"/>
      <c r="V571" s="1186"/>
      <c r="X571" s="1253"/>
      <c r="Y571" s="1238"/>
      <c r="Z571" s="1239"/>
      <c r="AA571" s="1238"/>
      <c r="AB571" s="1239"/>
      <c r="AC571" s="1240"/>
      <c r="AD571" s="1241"/>
      <c r="AE571" s="1242"/>
      <c r="AF571" s="1241"/>
      <c r="AG571" s="1243"/>
      <c r="AH571" s="1244"/>
      <c r="AI571"/>
      <c r="AJ571" s="1254"/>
      <c r="AK571" s="1245"/>
      <c r="AL571" s="1246"/>
      <c r="AM571" s="1246"/>
      <c r="AN571" s="1247"/>
      <c r="AO571" s="1248"/>
      <c r="AP571" s="1248"/>
      <c r="AQ571" s="1249"/>
      <c r="AR571" s="1255"/>
      <c r="AS571" s="1250"/>
      <c r="AT571" s="1256"/>
      <c r="AU571" s="1257"/>
      <c r="AV571" s="1251"/>
      <c r="AW571" s="1252"/>
      <c r="CE571" s="9">
        <v>1</v>
      </c>
    </row>
    <row r="572" spans="10:83" ht="21" customHeight="1">
      <c r="J572" s="1838"/>
      <c r="K572" s="1151" t="str">
        <f>TRIM(SUBSTITUTE(SUBSTITUTE(K571,"“"," "),"”"," "))</f>
        <v/>
      </c>
      <c r="L572" s="1143" t="str" cm="1">
        <f t="array" ref="L572">IF(ROW()=ROW(L565),K568,INDEX(M565:M578,ROW()-ROW(L565)))</f>
        <v/>
      </c>
      <c r="M572" s="1144" t="str">
        <f>IF(OR(L572="",K567="",K567&lt;=0,N572=""),"",TRIM(MID(L572,LEN(N572)+1+IF(MID(L572,LEN(N572)+1,1)=" ",1,0),99999)))</f>
        <v/>
      </c>
      <c r="N572" s="1143" t="str">
        <f>IF(OR(O572="",O572=0,O572="0"),"",IF(LEN(O572)&lt;=K567,O572,IF(LEN(SUBSTITUTE(P572," ",""))=K567+1,LEFT(O572,K567),LEFT(O572,FIND("§",SUBSTITUTE(P572," ","§",LEN(P572)-LEN(SUBSTITUTE(P572," ",""))))-1))))</f>
        <v/>
      </c>
      <c r="O572" s="1143" t="str">
        <f t="shared" si="130"/>
        <v/>
      </c>
      <c r="P572" s="1143" t="str">
        <f>IF(OR(O572="",O572=0,O572="0"),"",LEFT(O572,K567+1))</f>
        <v/>
      </c>
      <c r="Q572" s="1143"/>
      <c r="R572" s="1186"/>
      <c r="S572" s="1147" t="str">
        <f>IF(LEN(TRIM(T572))&gt;0,MAX(S46:S571)+1,"")</f>
        <v/>
      </c>
      <c r="T572" s="1148"/>
      <c r="U572" s="1186"/>
      <c r="V572" s="1186"/>
      <c r="X572" s="1253"/>
      <c r="Y572" s="1238"/>
      <c r="Z572" s="1239"/>
      <c r="AA572" s="1238"/>
      <c r="AB572" s="1239"/>
      <c r="AC572" s="1240"/>
      <c r="AD572" s="1241"/>
      <c r="AE572" s="1242"/>
      <c r="AF572" s="1241"/>
      <c r="AG572" s="1243"/>
      <c r="AH572" s="1244"/>
      <c r="AI572"/>
      <c r="AJ572" s="1254"/>
      <c r="AK572" s="1245"/>
      <c r="AL572" s="1246"/>
      <c r="AM572" s="1246"/>
      <c r="AN572" s="1247"/>
      <c r="AO572" s="1248"/>
      <c r="AP572" s="1248"/>
      <c r="AQ572" s="1249"/>
      <c r="AR572" s="1255"/>
      <c r="AS572" s="1250"/>
      <c r="AT572" s="1256"/>
      <c r="AU572" s="1257"/>
      <c r="AV572" s="1251"/>
      <c r="AW572" s="1252"/>
      <c r="CE572" s="9">
        <v>1</v>
      </c>
    </row>
    <row r="573" spans="10:83" ht="21" customHeight="1">
      <c r="J573" s="1838"/>
      <c r="K573" s="1151"/>
      <c r="L573" s="1143" t="str" cm="1">
        <f t="array" ref="L573">IF(ROW()=ROW(L565),K568,INDEX(M565:M578,ROW()-ROW(L565)))</f>
        <v/>
      </c>
      <c r="M573" s="1144" t="str">
        <f>IF(OR(L573="",K567="",K567&lt;=0,N573=""),"",TRIM(MID(L573,LEN(N573)+1+IF(MID(L573,LEN(N573)+1,1)=" ",1,0),99999)))</f>
        <v/>
      </c>
      <c r="N573" s="1143" t="str">
        <f>IF(OR(O573="",O573=0,O573="0"),"",IF(LEN(O573)&lt;=K567,O573,IF(LEN(SUBSTITUTE(P573," ",""))=K567+1,LEFT(O573,K567),LEFT(O573,FIND("§",SUBSTITUTE(P573," ","§",LEN(P573)-LEN(SUBSTITUTE(P573," ",""))))-1))))</f>
        <v/>
      </c>
      <c r="O573" s="1143" t="str">
        <f t="shared" si="130"/>
        <v/>
      </c>
      <c r="P573" s="1143" t="str">
        <f>IF(OR(O573="",O573=0,O573="0"),"",LEFT(O573,K567+1))</f>
        <v/>
      </c>
      <c r="Q573" s="1143"/>
      <c r="R573" s="1186"/>
      <c r="S573" s="1147" t="str">
        <f>IF(LEN(TRIM(T573))&gt;0,MAX(S46:S572)+1,"")</f>
        <v/>
      </c>
      <c r="T573" s="1148"/>
      <c r="U573" s="1186"/>
      <c r="V573" s="1186"/>
      <c r="X573" s="1253"/>
      <c r="Y573" s="1238"/>
      <c r="Z573" s="1239"/>
      <c r="AA573" s="1238"/>
      <c r="AB573" s="1239"/>
      <c r="AC573" s="1240"/>
      <c r="AD573" s="1241"/>
      <c r="AE573" s="1242"/>
      <c r="AF573" s="1241"/>
      <c r="AG573" s="1243"/>
      <c r="AH573" s="1244"/>
      <c r="AI573"/>
      <c r="AJ573" s="1254"/>
      <c r="AK573" s="1245"/>
      <c r="AL573" s="1246"/>
      <c r="AM573" s="1246"/>
      <c r="AN573" s="1247"/>
      <c r="AO573" s="1248"/>
      <c r="AP573" s="1248"/>
      <c r="AQ573" s="1249"/>
      <c r="AR573" s="1255"/>
      <c r="AS573" s="1250"/>
      <c r="AT573" s="1256"/>
      <c r="AU573" s="1257"/>
      <c r="AV573" s="1251"/>
      <c r="AW573" s="1252"/>
      <c r="CE573" s="9">
        <v>1</v>
      </c>
    </row>
    <row r="574" spans="10:83" ht="21" customHeight="1">
      <c r="J574" s="1838"/>
      <c r="K574" s="1151"/>
      <c r="L574" s="1143" t="str" cm="1">
        <f t="array" ref="L574">IF(ROW()=ROW(L565),K568,INDEX(M565:M578,ROW()-ROW(L565)))</f>
        <v/>
      </c>
      <c r="M574" s="1144" t="str">
        <f>IF(OR(L574="",K567="",K567&lt;=0,N574=""),"",TRIM(MID(L574,LEN(N574)+1+IF(MID(L574,LEN(N574)+1,1)=" ",1,0),99999)))</f>
        <v/>
      </c>
      <c r="N574" s="1143" t="str">
        <f>IF(OR(O574="",O574=0,O574="0"),"",IF(LEN(O574)&lt;=K567,O574,IF(LEN(SUBSTITUTE(P574," ",""))=K567+1,LEFT(O574,K567),LEFT(O574,FIND("§",SUBSTITUTE(P574," ","§",LEN(P574)-LEN(SUBSTITUTE(P574," ",""))))-1))))</f>
        <v/>
      </c>
      <c r="O574" s="1143" t="str">
        <f t="shared" si="130"/>
        <v/>
      </c>
      <c r="P574" s="1143" t="str">
        <f>IF(OR(O574="",O574=0,O574="0"),"",LEFT(O574,K567+1))</f>
        <v/>
      </c>
      <c r="Q574" s="1143"/>
      <c r="R574" s="1186"/>
      <c r="S574" s="1147" t="str">
        <f>IF(LEN(TRIM(T574))&gt;0,MAX(S46:S573)+1,"")</f>
        <v/>
      </c>
      <c r="T574" s="1148"/>
      <c r="U574" s="1186"/>
      <c r="V574" s="1186"/>
      <c r="X574" s="1253"/>
      <c r="Y574" s="1238"/>
      <c r="Z574" s="1239"/>
      <c r="AA574" s="1238"/>
      <c r="AB574" s="1239"/>
      <c r="AC574" s="1240"/>
      <c r="AD574" s="1241"/>
      <c r="AE574" s="1242"/>
      <c r="AF574" s="1241"/>
      <c r="AG574" s="1243"/>
      <c r="AH574" s="1244"/>
      <c r="AI574"/>
      <c r="AJ574" s="1254"/>
      <c r="AK574" s="1245"/>
      <c r="AL574" s="1246"/>
      <c r="AM574" s="1246"/>
      <c r="AN574" s="1247"/>
      <c r="AO574" s="1248"/>
      <c r="AP574" s="1248"/>
      <c r="AQ574" s="1249"/>
      <c r="AR574" s="1255"/>
      <c r="AS574" s="1250"/>
      <c r="AT574" s="1256"/>
      <c r="AU574" s="1257"/>
      <c r="AV574" s="1251"/>
      <c r="AW574" s="1252"/>
      <c r="CE574" s="9">
        <v>1</v>
      </c>
    </row>
    <row r="575" spans="10:83" ht="21" customHeight="1">
      <c r="J575" s="1838"/>
      <c r="K575" s="1151"/>
      <c r="L575" s="1143" t="str" cm="1">
        <f t="array" ref="L575">IF(ROW()=ROW(L565),K568,INDEX(M565:M578,ROW()-ROW(L565)))</f>
        <v/>
      </c>
      <c r="M575" s="1144" t="str">
        <f>IF(OR(L575="",K567="",K567&lt;=0,N575=""),"",TRIM(MID(L575,LEN(N575)+1+IF(MID(L575,LEN(N575)+1,1)=" ",1,0),99999)))</f>
        <v/>
      </c>
      <c r="N575" s="1143" t="str">
        <f>IF(OR(O575="",O575=0,O575="0"),"",IF(LEN(O575)&lt;=K567,O575,IF(LEN(SUBSTITUTE(P575," ",""))=K567+1,LEFT(O575,K567),LEFT(O575,FIND("§",SUBSTITUTE(P575," ","§",LEN(P575)-LEN(SUBSTITUTE(P575," ",""))))-1))))</f>
        <v/>
      </c>
      <c r="O575" s="1143" t="str">
        <f t="shared" si="130"/>
        <v/>
      </c>
      <c r="P575" s="1143" t="str">
        <f>IF(OR(O575="",O575=0,O575="0"),"",LEFT(O575,K567+1))</f>
        <v/>
      </c>
      <c r="Q575" s="1143"/>
      <c r="R575" s="1186"/>
      <c r="S575" s="1147" t="str">
        <f>IF(LEN(TRIM(T575))&gt;0,MAX(S46:S574)+1,"")</f>
        <v/>
      </c>
      <c r="T575" s="1148"/>
      <c r="U575" s="1186"/>
      <c r="V575" s="1186"/>
      <c r="X575" s="1253"/>
      <c r="Y575" s="1238"/>
      <c r="Z575" s="1239"/>
      <c r="AA575" s="1238"/>
      <c r="AB575" s="1239"/>
      <c r="AC575" s="1240"/>
      <c r="AD575" s="1241"/>
      <c r="AE575" s="1242"/>
      <c r="AF575" s="1241"/>
      <c r="AG575" s="1243"/>
      <c r="AH575" s="1244"/>
      <c r="AI575"/>
      <c r="AJ575" s="1254"/>
      <c r="AK575" s="1245"/>
      <c r="AL575" s="1246"/>
      <c r="AM575" s="1246"/>
      <c r="AN575" s="1247"/>
      <c r="AO575" s="1248"/>
      <c r="AP575" s="1248"/>
      <c r="AQ575" s="1249"/>
      <c r="AR575" s="1255"/>
      <c r="AS575" s="1250"/>
      <c r="AT575" s="1256"/>
      <c r="AU575" s="1257"/>
      <c r="AV575" s="1251"/>
      <c r="AW575" s="1252"/>
      <c r="CE575" s="9">
        <v>1</v>
      </c>
    </row>
    <row r="576" spans="10:83" ht="21" customHeight="1">
      <c r="J576" s="1838"/>
      <c r="K576" s="1151"/>
      <c r="L576" s="1143" t="str" cm="1">
        <f t="array" ref="L576">IF(ROW()=ROW(L565),K568,INDEX(M565:M578,ROW()-ROW(L565)))</f>
        <v/>
      </c>
      <c r="M576" s="1144" t="str">
        <f>IF(OR(L576="",K567="",K567&lt;=0,N576=""),"",TRIM(MID(L576,LEN(N576)+1+IF(MID(L576,LEN(N576)+1,1)=" ",1,0),99999)))</f>
        <v/>
      </c>
      <c r="N576" s="1143" t="str">
        <f>IF(OR(O576="",O576=0,O576="0"),"",IF(LEN(O576)&lt;=K567,O576,IF(LEN(SUBSTITUTE(P576," ",""))=K567+1,LEFT(O576,K567),LEFT(O576,FIND("§",SUBSTITUTE(P576," ","§",LEN(P576)-LEN(SUBSTITUTE(P576," ",""))))-1))))</f>
        <v/>
      </c>
      <c r="O576" s="1143" t="str">
        <f t="shared" si="130"/>
        <v/>
      </c>
      <c r="P576" s="1143" t="str">
        <f>IF(OR(O576="",O576=0,O576="0"),"",LEFT(O576,K567+1))</f>
        <v/>
      </c>
      <c r="Q576" s="1143"/>
      <c r="R576" s="1186"/>
      <c r="S576" s="1147" t="str">
        <f>IF(LEN(TRIM(T576))&gt;0,MAX(S46:S575)+1,"")</f>
        <v/>
      </c>
      <c r="T576" s="1148"/>
      <c r="U576" s="1186"/>
      <c r="V576" s="1186"/>
      <c r="X576" s="1253"/>
      <c r="Y576" s="1238"/>
      <c r="Z576" s="1239"/>
      <c r="AA576" s="1238"/>
      <c r="AB576" s="1239"/>
      <c r="AC576" s="1240"/>
      <c r="AD576" s="1241"/>
      <c r="AE576" s="1242"/>
      <c r="AF576" s="1241"/>
      <c r="AG576" s="1243"/>
      <c r="AH576" s="1244"/>
      <c r="AI576"/>
      <c r="AJ576" s="1254"/>
      <c r="AK576" s="1245"/>
      <c r="AL576" s="1246"/>
      <c r="AM576" s="1246"/>
      <c r="AN576" s="1247"/>
      <c r="AO576" s="1248"/>
      <c r="AP576" s="1248"/>
      <c r="AQ576" s="1249"/>
      <c r="AR576" s="1255"/>
      <c r="AS576" s="1250"/>
      <c r="AT576" s="1256"/>
      <c r="AU576" s="1257"/>
      <c r="AV576" s="1251"/>
      <c r="AW576" s="1252"/>
      <c r="CE576" s="9">
        <v>1</v>
      </c>
    </row>
    <row r="577" spans="10:83" ht="21" customHeight="1">
      <c r="J577" s="1838"/>
      <c r="K577" s="1151"/>
      <c r="L577" s="1143" t="str" cm="1">
        <f t="array" ref="L577">IF(ROW()=ROW(L565),K568,INDEX(M565:M578,ROW()-ROW(L565)))</f>
        <v/>
      </c>
      <c r="M577" s="1144" t="str">
        <f>IF(OR(L577="",K567="",K567&lt;=0,N577=""),"",TRIM(MID(L577,LEN(N577)+1+IF(MID(L577,LEN(N577)+1,1)=" ",1,0),99999)))</f>
        <v/>
      </c>
      <c r="N577" s="1143" t="str">
        <f>IF(OR(O577="",O577=0,O577="0"),"",IF(LEN(O577)&lt;=K567,O577,IF(LEN(SUBSTITUTE(P577," ",""))=K567+1,LEFT(O577,K567),LEFT(O577,FIND("§",SUBSTITUTE(P577," ","§",LEN(P577)-LEN(SUBSTITUTE(P577," ",""))))-1))))</f>
        <v/>
      </c>
      <c r="O577" s="1143" t="str">
        <f t="shared" si="130"/>
        <v/>
      </c>
      <c r="P577" s="1143" t="str">
        <f>IF(OR(O577="",O577=0,O577="0"),"",LEFT(O577,K567+1))</f>
        <v/>
      </c>
      <c r="Q577" s="1143"/>
      <c r="R577" s="1186"/>
      <c r="S577" s="1147" t="str">
        <f>IF(LEN(TRIM(T577))&gt;0,MAX(S46:S576)+1,"")</f>
        <v/>
      </c>
      <c r="T577" s="1148"/>
      <c r="U577" s="1186"/>
      <c r="V577" s="1186"/>
      <c r="X577" s="1253"/>
      <c r="Y577" s="1238"/>
      <c r="Z577" s="1239"/>
      <c r="AA577" s="1238"/>
      <c r="AB577" s="1239"/>
      <c r="AC577" s="1240"/>
      <c r="AD577" s="1241"/>
      <c r="AE577" s="1242"/>
      <c r="AF577" s="1241"/>
      <c r="AG577" s="1243"/>
      <c r="AH577" s="1244"/>
      <c r="AI577"/>
      <c r="AJ577" s="1254"/>
      <c r="AK577" s="1245"/>
      <c r="AL577" s="1246"/>
      <c r="AM577" s="1246"/>
      <c r="AN577" s="1247"/>
      <c r="AO577" s="1248"/>
      <c r="AP577" s="1248"/>
      <c r="AQ577" s="1249"/>
      <c r="AR577" s="1255"/>
      <c r="AS577" s="1250"/>
      <c r="AT577" s="1256"/>
      <c r="AU577" s="1257"/>
      <c r="AV577" s="1251"/>
      <c r="AW577" s="1252"/>
      <c r="CE577" s="9">
        <v>1</v>
      </c>
    </row>
    <row r="578" spans="10:83" ht="21" customHeight="1">
      <c r="J578" s="1838"/>
      <c r="K578" s="1151"/>
      <c r="L578" s="1143" t="str" cm="1">
        <f t="array" ref="L578">IF(ROW()=ROW(L565),K568,INDEX(M565:M578,ROW()-ROW(L565)))</f>
        <v/>
      </c>
      <c r="M578" s="1144" t="str">
        <f>IF(OR(L578="",K567="",K567&lt;=0,N578=""),"",TRIM(MID(L578,LEN(N578)+1+IF(MID(L578,LEN(N578)+1,1)=" ",1,0),99999)))</f>
        <v/>
      </c>
      <c r="N578" s="1143" t="str">
        <f>IF(OR(O578="",O578=0,O578="0"),"",IF(LEN(O578)&lt;=K567,O578,IF(LEN(SUBSTITUTE(P578," ",""))=K567+1,LEFT(O578,K567),LEFT(O578,FIND("§",SUBSTITUTE(P578," ","§",LEN(P578)-LEN(SUBSTITUTE(P578," ",""))))-1))))</f>
        <v/>
      </c>
      <c r="O578" s="1143" t="str">
        <f t="shared" si="130"/>
        <v/>
      </c>
      <c r="P578" s="1143" t="str">
        <f>IF(OR(O578="",O578=0,O578="0"),"",LEFT(O578,K567+1))</f>
        <v/>
      </c>
      <c r="Q578" s="1143"/>
      <c r="R578" s="1186"/>
      <c r="S578" s="1147" t="str">
        <f>IF(LEN(TRIM(T578))&gt;0,MAX(S46:S577)+1,"")</f>
        <v/>
      </c>
      <c r="T578" s="1148"/>
      <c r="U578" s="1186"/>
      <c r="V578" s="1186"/>
      <c r="X578" s="1253"/>
      <c r="Y578" s="1238"/>
      <c r="Z578" s="1239"/>
      <c r="AA578" s="1238"/>
      <c r="AB578" s="1239"/>
      <c r="AC578" s="1240"/>
      <c r="AD578" s="1241"/>
      <c r="AE578" s="1242"/>
      <c r="AF578" s="1241"/>
      <c r="AG578" s="1243"/>
      <c r="AH578" s="1244"/>
      <c r="AI578"/>
      <c r="AJ578" s="1254"/>
      <c r="AK578" s="1245"/>
      <c r="AL578" s="1246"/>
      <c r="AM578" s="1246"/>
      <c r="AN578" s="1247"/>
      <c r="AO578" s="1248"/>
      <c r="AP578" s="1248"/>
      <c r="AQ578" s="1249"/>
      <c r="AR578" s="1255"/>
      <c r="AS578" s="1250"/>
      <c r="AT578" s="1256"/>
      <c r="AU578" s="1257"/>
      <c r="AV578" s="1251"/>
      <c r="AW578" s="1252"/>
      <c r="CE578" s="9">
        <v>1</v>
      </c>
    </row>
    <row r="579" spans="10:83" ht="21" customHeight="1">
      <c r="J579" s="1838"/>
      <c r="K579" s="1142" t="str">
        <f>IF(TRIM(SUBSTITUTE(R85,CHAR(160),""))="","",R85)</f>
        <v/>
      </c>
      <c r="L579" s="1143" t="str" cm="1">
        <f t="array" ref="L579">IF(ROW()=ROW(L579),K582,INDEX(M579:M592,ROW()-ROW(L579)))</f>
        <v/>
      </c>
      <c r="M579" s="1144" t="str">
        <f>IF(OR(L579="",K581="",K581&lt;=0,N579=""),"",TRIM(MID(L579,LEN(N579)+1+IF(MID(L579,LEN(N579)+1,1)=" ",1,0),99999)))</f>
        <v/>
      </c>
      <c r="N579" s="1143" t="str">
        <f>IF(OR(O579="",O579=0,O579="0"),"",IF(LEN(O579)&lt;=K581,O579,IF(LEN(SUBSTITUTE(P579," ",""))=K581+1,LEFT(O579,K581),LEFT(O579,FIND("§",SUBSTITUTE(P579," ","§",LEN(P579)-LEN(SUBSTITUTE(P579," ",""))))-1))))</f>
        <v/>
      </c>
      <c r="O579" s="1143" t="str">
        <f t="shared" si="130"/>
        <v/>
      </c>
      <c r="P579" s="1143" t="str">
        <f>IF(OR(O579="",O579=0,O579="0"),"",LEFT(O579,K581+1))</f>
        <v/>
      </c>
      <c r="Q579" s="1143"/>
      <c r="R579" s="1186"/>
      <c r="S579" s="1147" t="str">
        <f>IF(LEN(TRIM(T579))&gt;0,MAX(S46:S578)+1,"")</f>
        <v/>
      </c>
      <c r="T579" s="1148"/>
      <c r="U579" s="1186"/>
      <c r="V579" s="1186"/>
      <c r="X579" s="1253"/>
      <c r="Y579" s="1238"/>
      <c r="Z579" s="1239"/>
      <c r="AA579" s="1238"/>
      <c r="AB579" s="1239"/>
      <c r="AC579" s="1240"/>
      <c r="AD579" s="1241"/>
      <c r="AE579" s="1242"/>
      <c r="AF579" s="1241"/>
      <c r="AG579" s="1243"/>
      <c r="AH579" s="1244"/>
      <c r="AI579"/>
      <c r="AJ579" s="1254"/>
      <c r="AK579" s="1245"/>
      <c r="AL579" s="1246"/>
      <c r="AM579" s="1246"/>
      <c r="AN579" s="1247"/>
      <c r="AO579" s="1248"/>
      <c r="AP579" s="1248"/>
      <c r="AQ579" s="1249"/>
      <c r="AR579" s="1255"/>
      <c r="AS579" s="1250"/>
      <c r="AT579" s="1256"/>
      <c r="AU579" s="1257"/>
      <c r="AV579" s="1251"/>
      <c r="AW579" s="1252"/>
      <c r="CE579" s="9">
        <v>1</v>
      </c>
    </row>
    <row r="580" spans="10:83" ht="21" customHeight="1">
      <c r="J580" s="1838"/>
      <c r="K580" s="1151" t="str">
        <f>TRIM(SUBSTITUTE(SUBSTITUTE(SUBSTITUTE(SUBSTITUTE(SUBSTITUTE(SUBSTITUTE(SUBSTITUTE(SUBSTITUTE(SUBSTITUTE(CLEAN(IF(OR(LEFT(K579,1)="-",LEFT(K579,1)="="),MID(K579,2,99999),K579)),"—","-"),"–","-"),CHAR(160)," "),CHAR(9)," "),CHAR(13)," "),CHAR(10)," ")," "," ")," "," ")," "," "))</f>
        <v/>
      </c>
      <c r="L580" s="1143" t="str" cm="1">
        <f t="array" ref="L580">IF(ROW()=ROW(L579),K582,INDEX(M579:M592,ROW()-ROW(L579)))</f>
        <v/>
      </c>
      <c r="M580" s="1144" t="str">
        <f>IF(OR(L580="",K581="",K581&lt;=0,N580=""),"",TRIM(MID(L580,LEN(N580)+1+IF(MID(L580,LEN(N580)+1,1)=" ",1,0),99999)))</f>
        <v/>
      </c>
      <c r="N580" s="1143" t="str">
        <f>IF(OR(O580="",O580=0,O580="0"),"",IF(LEN(O580)&lt;=K581,O580,IF(LEN(SUBSTITUTE(P580," ",""))=K581+1,LEFT(O580,K581),LEFT(O580,FIND("§",SUBSTITUTE(P580," ","§",LEN(P580)-LEN(SUBSTITUTE(P580," ",""))))-1))))</f>
        <v/>
      </c>
      <c r="O580" s="1143" t="str">
        <f t="shared" si="130"/>
        <v/>
      </c>
      <c r="P580" s="1143" t="str">
        <f>IF(OR(O580="",O580=0,O580="0"),"",LEFT(O580,K581+1))</f>
        <v/>
      </c>
      <c r="Q580" s="1143"/>
      <c r="R580" s="1186"/>
      <c r="S580" s="1147" t="str">
        <f>IF(LEN(TRIM(T580))&gt;0,MAX(S46:S579)+1,"")</f>
        <v/>
      </c>
      <c r="T580" s="1148"/>
      <c r="U580" s="1186"/>
      <c r="V580" s="1186"/>
      <c r="X580" s="1253"/>
      <c r="Y580" s="1238"/>
      <c r="Z580" s="1239"/>
      <c r="AA580" s="1238"/>
      <c r="AB580" s="1239"/>
      <c r="AC580" s="1240"/>
      <c r="AD580" s="1241"/>
      <c r="AE580" s="1242"/>
      <c r="AF580" s="1241"/>
      <c r="AG580" s="1243"/>
      <c r="AH580" s="1244"/>
      <c r="AI580"/>
      <c r="AJ580" s="1254"/>
      <c r="AK580" s="1245"/>
      <c r="AL580" s="1246"/>
      <c r="AM580" s="1246"/>
      <c r="AN580" s="1247"/>
      <c r="AO580" s="1248"/>
      <c r="AP580" s="1248"/>
      <c r="AQ580" s="1249"/>
      <c r="AR580" s="1255"/>
      <c r="AS580" s="1250"/>
      <c r="AT580" s="1256"/>
      <c r="AU580" s="1257"/>
      <c r="AV580" s="1251"/>
      <c r="AW580" s="1252"/>
      <c r="CE580" s="9">
        <v>1</v>
      </c>
    </row>
    <row r="581" spans="10:83" ht="21" customHeight="1">
      <c r="J581" s="1838"/>
      <c r="K581" s="1152">
        <f>K44</f>
        <v>120</v>
      </c>
      <c r="L581" s="1143" t="str" cm="1">
        <f t="array" ref="L581">IF(ROW()=ROW(L579),K582,INDEX(M579:M592,ROW()-ROW(L579)))</f>
        <v/>
      </c>
      <c r="M581" s="1144" t="str">
        <f>IF(OR(L581="",K581="",K581&lt;=0,N581=""),"",TRIM(MID(L581,LEN(N581)+1+IF(MID(L581,LEN(N581)+1,1)=" ",1,0),99999)))</f>
        <v/>
      </c>
      <c r="N581" s="1143" t="str">
        <f>IF(OR(O581="",O581=0,O581="0"),"",IF(LEN(O581)&lt;=K581,O581,IF(LEN(SUBSTITUTE(P581," ",""))=K581+1,LEFT(O581,K581),LEFT(O581,FIND("§",SUBSTITUTE(P581," ","§",LEN(P581)-LEN(SUBSTITUTE(P581," ",""))))-1))))</f>
        <v/>
      </c>
      <c r="O581" s="1143" t="str">
        <f t="shared" si="130"/>
        <v/>
      </c>
      <c r="P581" s="1143" t="str">
        <f>IF(OR(O581="",O581=0,O581="0"),"",LEFT(O581,K581+1))</f>
        <v/>
      </c>
      <c r="Q581" s="1143"/>
      <c r="R581" s="1186"/>
      <c r="S581" s="1147" t="str">
        <f>IF(LEN(TRIM(T581))&gt;0,MAX(S46:S580)+1,"")</f>
        <v/>
      </c>
      <c r="T581" s="1148"/>
      <c r="U581" s="1186"/>
      <c r="V581" s="1186"/>
      <c r="X581" s="1253"/>
      <c r="Y581" s="1238"/>
      <c r="Z581" s="1239"/>
      <c r="AA581" s="1238"/>
      <c r="AB581" s="1239"/>
      <c r="AC581" s="1240"/>
      <c r="AD581" s="1241"/>
      <c r="AE581" s="1242"/>
      <c r="AF581" s="1241"/>
      <c r="AG581" s="1243"/>
      <c r="AH581" s="1244"/>
      <c r="AI581"/>
      <c r="AJ581" s="1254"/>
      <c r="AK581" s="1245"/>
      <c r="AL581" s="1246"/>
      <c r="AM581" s="1246"/>
      <c r="AN581" s="1247"/>
      <c r="AO581" s="1248"/>
      <c r="AP581" s="1248"/>
      <c r="AQ581" s="1249"/>
      <c r="AR581" s="1255"/>
      <c r="AS581" s="1250"/>
      <c r="AT581" s="1256"/>
      <c r="AU581" s="1257"/>
      <c r="AV581" s="1251"/>
      <c r="AW581" s="1252"/>
      <c r="CE581" s="9">
        <v>1</v>
      </c>
    </row>
    <row r="582" spans="10:83" ht="21" customHeight="1">
      <c r="J582" s="1838"/>
      <c r="K582" s="1151" t="str">
        <f>IF(UPPER(TRIM(K45))="X",K586,K580)</f>
        <v/>
      </c>
      <c r="L582" s="1143" t="str" cm="1">
        <f t="array" ref="L582">IF(ROW()=ROW(L579),K582,INDEX(M579:M592,ROW()-ROW(L579)))</f>
        <v/>
      </c>
      <c r="M582" s="1144" t="str">
        <f>IF(OR(L582="",K581="",K581&lt;=0,N582=""),"",TRIM(MID(L582,LEN(N582)+1+IF(MID(L582,LEN(N582)+1,1)=" ",1,0),99999)))</f>
        <v/>
      </c>
      <c r="N582" s="1143" t="str">
        <f>IF(OR(O582="",O582=0,O582="0"),"",IF(LEN(O582)&lt;=K581,O582,IF(LEN(SUBSTITUTE(P582," ",""))=K581+1,LEFT(O582,K581),LEFT(O582,FIND("§",SUBSTITUTE(P582," ","§",LEN(P582)-LEN(SUBSTITUTE(P582," ",""))))-1))))</f>
        <v/>
      </c>
      <c r="O582" s="1143" t="str">
        <f t="shared" si="130"/>
        <v/>
      </c>
      <c r="P582" s="1143" t="str">
        <f>IF(OR(O582="",O582=0,O582="0"),"",LEFT(O582,K581+1))</f>
        <v/>
      </c>
      <c r="Q582" s="1143"/>
      <c r="R582" s="1186"/>
      <c r="S582" s="1147" t="str">
        <f>IF(LEN(TRIM(T582))&gt;0,MAX(S46:S581)+1,"")</f>
        <v/>
      </c>
      <c r="T582" s="1148"/>
      <c r="U582" s="1186"/>
      <c r="V582" s="1186"/>
      <c r="X582" s="1253"/>
      <c r="Y582" s="1238"/>
      <c r="Z582" s="1239"/>
      <c r="AA582" s="1238"/>
      <c r="AB582" s="1239"/>
      <c r="AC582" s="1240"/>
      <c r="AD582" s="1241"/>
      <c r="AE582" s="1242"/>
      <c r="AF582" s="1241"/>
      <c r="AG582" s="1243"/>
      <c r="AH582" s="1244"/>
      <c r="AI582"/>
      <c r="AJ582" s="1254"/>
      <c r="AK582" s="1245"/>
      <c r="AL582" s="1246"/>
      <c r="AM582" s="1246"/>
      <c r="AN582" s="1247"/>
      <c r="AO582" s="1248"/>
      <c r="AP582" s="1248"/>
      <c r="AQ582" s="1249"/>
      <c r="AR582" s="1255"/>
      <c r="AS582" s="1250"/>
      <c r="AT582" s="1256"/>
      <c r="AU582" s="1257"/>
      <c r="AV582" s="1251"/>
      <c r="AW582" s="1252"/>
      <c r="CE582" s="9">
        <v>1</v>
      </c>
    </row>
    <row r="583" spans="10:83" ht="21" customHeight="1">
      <c r="J583" s="1838"/>
      <c r="K583" s="1155" t="str">
        <f>TRIM(SUBSTITUTE(SUBSTITUTE(SUBSTITUTE(SUBSTITUTE(SUBSTITUTE(SUBSTITUTE(SUBSTITUTE(SUBSTITUTE(SUBSTITUTE(SUBSTITUTE(K580,","," "),";"," "),":"," "),"!"," "),"?"," "),"…"," "),"»"," "),"«"," "),"/"," "),"."," "))</f>
        <v/>
      </c>
      <c r="L583" s="1143" t="str" cm="1">
        <f t="array" ref="L583">IF(ROW()=ROW(L579),K582,INDEX(M579:M592,ROW()-ROW(L579)))</f>
        <v/>
      </c>
      <c r="M583" s="1144" t="str">
        <f>IF(OR(L583="",K581="",K581&lt;=0,N583=""),"",TRIM(MID(L583,LEN(N583)+1+IF(MID(L583,LEN(N583)+1,1)=" ",1,0),99999)))</f>
        <v/>
      </c>
      <c r="N583" s="1143" t="str">
        <f>IF(OR(O583="",O583=0,O583="0"),"",IF(LEN(O583)&lt;=K581,O583,IF(LEN(SUBSTITUTE(P583," ",""))=K581+1,LEFT(O583,K581),LEFT(O583,FIND("§",SUBSTITUTE(P583," ","§",LEN(P583)-LEN(SUBSTITUTE(P583," ",""))))-1))))</f>
        <v/>
      </c>
      <c r="O583" s="1143" t="str">
        <f t="shared" si="130"/>
        <v/>
      </c>
      <c r="P583" s="1143" t="str">
        <f>IF(OR(O583="",O583=0,O583="0"),"",LEFT(O583,K581+1))</f>
        <v/>
      </c>
      <c r="Q583" s="1143"/>
      <c r="R583" s="1186"/>
      <c r="S583" s="1147" t="str">
        <f>IF(LEN(TRIM(T583))&gt;0,MAX(S46:S582)+1,"")</f>
        <v/>
      </c>
      <c r="T583" s="1148"/>
      <c r="U583" s="1186"/>
      <c r="V583" s="1186"/>
      <c r="X583" s="1253"/>
      <c r="Y583" s="1238"/>
      <c r="Z583" s="1239"/>
      <c r="AA583" s="1238"/>
      <c r="AB583" s="1239"/>
      <c r="AC583" s="1240"/>
      <c r="AD583" s="1241"/>
      <c r="AE583" s="1242"/>
      <c r="AF583" s="1241"/>
      <c r="AG583" s="1243"/>
      <c r="AH583" s="1244"/>
      <c r="AI583"/>
      <c r="AJ583" s="1254"/>
      <c r="AK583" s="1245"/>
      <c r="AL583" s="1246"/>
      <c r="AM583" s="1246"/>
      <c r="AN583" s="1247"/>
      <c r="AO583" s="1248"/>
      <c r="AP583" s="1248"/>
      <c r="AQ583" s="1249"/>
      <c r="AR583" s="1255"/>
      <c r="AS583" s="1250"/>
      <c r="AT583" s="1256"/>
      <c r="AU583" s="1257"/>
      <c r="AV583" s="1251"/>
      <c r="AW583" s="1252"/>
      <c r="CE583" s="9">
        <v>1</v>
      </c>
    </row>
    <row r="584" spans="10:83" ht="21" customHeight="1">
      <c r="J584" s="1838"/>
      <c r="K584" s="1143" t="str">
        <f>TRIM(SUBSTITUTE(SUBSTITUTE(SUBSTITUTE(SUBSTITUTE(SUBSTITUTE(SUBSTITUTE(SUBSTITUTE(SUBSTITUTE(K583,"("," "),")"," "),CHAR(34)," "),"-"," "),"_"," "),"&lt;"," "),"&gt;"," "),"="," "))</f>
        <v/>
      </c>
      <c r="L584" s="1143" t="str" cm="1">
        <f t="array" ref="L584">IF(ROW()=ROW(L579),K582,INDEX(M579:M592,ROW()-ROW(L579)))</f>
        <v/>
      </c>
      <c r="M584" s="1144" t="str">
        <f>IF(OR(L584="",K581="",K581&lt;=0,N584=""),"",TRIM(MID(L584,LEN(N584)+1+IF(MID(L584,LEN(N584)+1,1)=" ",1,0),99999)))</f>
        <v/>
      </c>
      <c r="N584" s="1143" t="str">
        <f>IF(OR(O584="",O584=0,O584="0"),"",IF(LEN(O584)&lt;=K581,O584,IF(LEN(SUBSTITUTE(P584," ",""))=K581+1,LEFT(O584,K581),LEFT(O584,FIND("§",SUBSTITUTE(P584," ","§",LEN(P584)-LEN(SUBSTITUTE(P584," ",""))))-1))))</f>
        <v/>
      </c>
      <c r="O584" s="1143" t="str">
        <f t="shared" si="130"/>
        <v/>
      </c>
      <c r="P584" s="1143" t="str">
        <f>IF(OR(O584="",O584=0,O584="0"),"",LEFT(O584,K581+1))</f>
        <v/>
      </c>
      <c r="Q584" s="1143"/>
      <c r="R584" s="1186"/>
      <c r="S584" s="1147" t="str">
        <f>IF(LEN(TRIM(T584))&gt;0,MAX(S46:S583)+1,"")</f>
        <v/>
      </c>
      <c r="T584" s="1148"/>
      <c r="U584" s="1186"/>
      <c r="V584" s="1186"/>
      <c r="X584" s="1253"/>
      <c r="Y584" s="1238"/>
      <c r="Z584" s="1239"/>
      <c r="AA584" s="1238"/>
      <c r="AB584" s="1239"/>
      <c r="AC584" s="1240"/>
      <c r="AD584" s="1241"/>
      <c r="AE584" s="1242"/>
      <c r="AF584" s="1241"/>
      <c r="AG584" s="1243"/>
      <c r="AH584" s="1244"/>
      <c r="AI584"/>
      <c r="AJ584" s="1254"/>
      <c r="AK584" s="1245"/>
      <c r="AL584" s="1246"/>
      <c r="AM584" s="1246"/>
      <c r="AN584" s="1247"/>
      <c r="AO584" s="1248"/>
      <c r="AP584" s="1248"/>
      <c r="AQ584" s="1249"/>
      <c r="AR584" s="1255"/>
      <c r="AS584" s="1250"/>
      <c r="AT584" s="1256"/>
      <c r="AU584" s="1257"/>
      <c r="AV584" s="1251"/>
      <c r="AW584" s="1252"/>
      <c r="CE584" s="9">
        <v>1</v>
      </c>
    </row>
    <row r="585" spans="10:83" ht="21" customHeight="1">
      <c r="J585" s="1838"/>
      <c r="K585" s="1151" t="str">
        <f>TRIM(SUBSTITUTE(SUBSTITUTE(SUBSTITUTE(SUBSTITUTE(K584,"►"," "),"▼"," "),"▲"," "),"◄"," "))</f>
        <v/>
      </c>
      <c r="L585" s="1143" t="str" cm="1">
        <f t="array" ref="L585">IF(ROW()=ROW(L579),K582,INDEX(M579:M592,ROW()-ROW(L579)))</f>
        <v/>
      </c>
      <c r="M585" s="1144" t="str">
        <f>IF(OR(L585="",K581="",K581&lt;=0,N585=""),"",TRIM(MID(L585,LEN(N585)+1+IF(MID(L585,LEN(N585)+1,1)=" ",1,0),99999)))</f>
        <v/>
      </c>
      <c r="N585" s="1143" t="str">
        <f>IF(OR(O585="",O585=0,O585="0"),"",IF(LEN(O585)&lt;=K581,O585,IF(LEN(SUBSTITUTE(P585," ",""))=K581+1,LEFT(O585,K581),LEFT(O585,FIND("§",SUBSTITUTE(P585," ","§",LEN(P585)-LEN(SUBSTITUTE(P585," ",""))))-1))))</f>
        <v/>
      </c>
      <c r="O585" s="1143" t="str">
        <f t="shared" si="130"/>
        <v/>
      </c>
      <c r="P585" s="1143" t="str">
        <f>IF(OR(O585="",O585=0,O585="0"),"",LEFT(O585,K581+1))</f>
        <v/>
      </c>
      <c r="Q585" s="1143"/>
      <c r="R585" s="1186"/>
      <c r="S585" s="1147" t="str">
        <f>IF(LEN(TRIM(T585))&gt;0,MAX(S46:S584)+1,"")</f>
        <v/>
      </c>
      <c r="T585" s="1148"/>
      <c r="U585" s="1186"/>
      <c r="V585" s="1186"/>
      <c r="X585" s="1253"/>
      <c r="Y585" s="1238"/>
      <c r="Z585" s="1239"/>
      <c r="AA585" s="1238"/>
      <c r="AB585" s="1239"/>
      <c r="AC585" s="1240"/>
      <c r="AD585" s="1241"/>
      <c r="AE585" s="1242"/>
      <c r="AF585" s="1241"/>
      <c r="AG585" s="1243"/>
      <c r="AH585" s="1244"/>
      <c r="AI585"/>
      <c r="AJ585" s="1254"/>
      <c r="AK585" s="1245"/>
      <c r="AL585" s="1246"/>
      <c r="AM585" s="1246"/>
      <c r="AN585" s="1247"/>
      <c r="AO585" s="1248"/>
      <c r="AP585" s="1248"/>
      <c r="AQ585" s="1249"/>
      <c r="AR585" s="1255"/>
      <c r="AS585" s="1250"/>
      <c r="AT585" s="1256"/>
      <c r="AU585" s="1257"/>
      <c r="AV585" s="1251"/>
      <c r="AW585" s="1252"/>
      <c r="CE585" s="9">
        <v>1</v>
      </c>
    </row>
    <row r="586" spans="10:83" ht="21" customHeight="1">
      <c r="J586" s="1838"/>
      <c r="K586" s="1151" t="str">
        <f>TRIM(SUBSTITUTE(SUBSTITUTE(K585,"“"," "),"”"," "))</f>
        <v/>
      </c>
      <c r="L586" s="1143" t="str" cm="1">
        <f t="array" ref="L586">IF(ROW()=ROW(L579),K582,INDEX(M579:M592,ROW()-ROW(L579)))</f>
        <v/>
      </c>
      <c r="M586" s="1144" t="str">
        <f>IF(OR(L586="",K581="",K581&lt;=0,N586=""),"",TRIM(MID(L586,LEN(N586)+1+IF(MID(L586,LEN(N586)+1,1)=" ",1,0),99999)))</f>
        <v/>
      </c>
      <c r="N586" s="1143" t="str">
        <f>IF(OR(O586="",O586=0,O586="0"),"",IF(LEN(O586)&lt;=K581,O586,IF(LEN(SUBSTITUTE(P586," ",""))=K581+1,LEFT(O586,K581),LEFT(O586,FIND("§",SUBSTITUTE(P586," ","§",LEN(P586)-LEN(SUBSTITUTE(P586," ",""))))-1))))</f>
        <v/>
      </c>
      <c r="O586" s="1143" t="str">
        <f t="shared" si="130"/>
        <v/>
      </c>
      <c r="P586" s="1143" t="str">
        <f>IF(OR(O586="",O586=0,O586="0"),"",LEFT(O586,K581+1))</f>
        <v/>
      </c>
      <c r="Q586" s="1143"/>
      <c r="R586" s="1186"/>
      <c r="S586" s="1147" t="str">
        <f>IF(LEN(TRIM(T586))&gt;0,MAX(S46:S585)+1,"")</f>
        <v/>
      </c>
      <c r="T586" s="1148"/>
      <c r="U586" s="1186"/>
      <c r="V586" s="1186"/>
      <c r="X586" s="1253"/>
      <c r="Y586" s="1238"/>
      <c r="Z586" s="1239"/>
      <c r="AA586" s="1238"/>
      <c r="AB586" s="1239"/>
      <c r="AC586" s="1240"/>
      <c r="AD586" s="1241"/>
      <c r="AE586" s="1242"/>
      <c r="AF586" s="1241"/>
      <c r="AG586" s="1243"/>
      <c r="AH586" s="1244"/>
      <c r="AI586"/>
      <c r="AJ586" s="1254"/>
      <c r="AK586" s="1245"/>
      <c r="AL586" s="1246"/>
      <c r="AM586" s="1246"/>
      <c r="AN586" s="1247"/>
      <c r="AO586" s="1248"/>
      <c r="AP586" s="1248"/>
      <c r="AQ586" s="1249"/>
      <c r="AR586" s="1255"/>
      <c r="AS586" s="1250"/>
      <c r="AT586" s="1256"/>
      <c r="AU586" s="1257"/>
      <c r="AV586" s="1251"/>
      <c r="AW586" s="1252"/>
      <c r="CE586" s="9">
        <v>1</v>
      </c>
    </row>
    <row r="587" spans="10:83" ht="21" customHeight="1">
      <c r="J587" s="1838"/>
      <c r="K587" s="1151"/>
      <c r="L587" s="1143" t="str" cm="1">
        <f t="array" ref="L587">IF(ROW()=ROW(L579),K582,INDEX(M579:M592,ROW()-ROW(L579)))</f>
        <v/>
      </c>
      <c r="M587" s="1144" t="str">
        <f>IF(OR(L587="",K581="",K581&lt;=0,N587=""),"",TRIM(MID(L587,LEN(N587)+1+IF(MID(L587,LEN(N587)+1,1)=" ",1,0),99999)))</f>
        <v/>
      </c>
      <c r="N587" s="1143" t="str">
        <f>IF(OR(O587="",O587=0,O587="0"),"",IF(LEN(O587)&lt;=K581,O587,IF(LEN(SUBSTITUTE(P587," ",""))=K581+1,LEFT(O587,K581),LEFT(O587,FIND("§",SUBSTITUTE(P587," ","§",LEN(P587)-LEN(SUBSTITUTE(P587," ",""))))-1))))</f>
        <v/>
      </c>
      <c r="O587" s="1143" t="str">
        <f t="shared" si="130"/>
        <v/>
      </c>
      <c r="P587" s="1143" t="str">
        <f>IF(OR(O587="",O587=0,O587="0"),"",LEFT(O587,K581+1))</f>
        <v/>
      </c>
      <c r="Q587" s="1143"/>
      <c r="R587" s="1186"/>
      <c r="S587" s="1147" t="str">
        <f>IF(LEN(TRIM(T587))&gt;0,MAX(S46:S586)+1,"")</f>
        <v/>
      </c>
      <c r="T587" s="1148"/>
      <c r="U587" s="1186"/>
      <c r="V587" s="1186"/>
      <c r="X587" s="1253"/>
      <c r="Y587" s="1238"/>
      <c r="Z587" s="1239"/>
      <c r="AA587" s="1238"/>
      <c r="AB587" s="1239"/>
      <c r="AC587" s="1240"/>
      <c r="AD587" s="1241"/>
      <c r="AE587" s="1242"/>
      <c r="AF587" s="1241"/>
      <c r="AG587" s="1243"/>
      <c r="AH587" s="1244"/>
      <c r="AI587"/>
      <c r="AJ587" s="1254"/>
      <c r="AK587" s="1245"/>
      <c r="AL587" s="1246"/>
      <c r="AM587" s="1246"/>
      <c r="AN587" s="1247"/>
      <c r="AO587" s="1248"/>
      <c r="AP587" s="1248"/>
      <c r="AQ587" s="1249"/>
      <c r="AR587" s="1255"/>
      <c r="AS587" s="1250"/>
      <c r="AT587" s="1256"/>
      <c r="AU587" s="1257"/>
      <c r="AV587" s="1251"/>
      <c r="AW587" s="1252"/>
      <c r="CE587" s="9">
        <v>1</v>
      </c>
    </row>
    <row r="588" spans="10:83" ht="21" customHeight="1">
      <c r="J588" s="1838"/>
      <c r="K588" s="1151"/>
      <c r="L588" s="1143" t="str" cm="1">
        <f t="array" ref="L588">IF(ROW()=ROW(L579),K582,INDEX(M579:M592,ROW()-ROW(L579)))</f>
        <v/>
      </c>
      <c r="M588" s="1144" t="str">
        <f>IF(OR(L588="",K581="",K581&lt;=0,N588=""),"",TRIM(MID(L588,LEN(N588)+1+IF(MID(L588,LEN(N588)+1,1)=" ",1,0),99999)))</f>
        <v/>
      </c>
      <c r="N588" s="1143" t="str">
        <f>IF(OR(O588="",O588=0,O588="0"),"",IF(LEN(O588)&lt;=K581,O588,IF(LEN(SUBSTITUTE(P588," ",""))=K581+1,LEFT(O588,K581),LEFT(O588,FIND("§",SUBSTITUTE(P588," ","§",LEN(P588)-LEN(SUBSTITUTE(P588," ",""))))-1))))</f>
        <v/>
      </c>
      <c r="O588" s="1143" t="str">
        <f t="shared" si="130"/>
        <v/>
      </c>
      <c r="P588" s="1143" t="str">
        <f>IF(OR(O588="",O588=0,O588="0"),"",LEFT(O588,K581+1))</f>
        <v/>
      </c>
      <c r="Q588" s="1143"/>
      <c r="R588" s="1186"/>
      <c r="S588" s="1147" t="str">
        <f>IF(LEN(TRIM(T588))&gt;0,MAX(S46:S587)+1,"")</f>
        <v/>
      </c>
      <c r="T588" s="1148"/>
      <c r="U588" s="1186"/>
      <c r="V588" s="1186"/>
      <c r="X588" s="1253"/>
      <c r="Y588" s="1238"/>
      <c r="Z588" s="1239"/>
      <c r="AA588" s="1238"/>
      <c r="AB588" s="1239"/>
      <c r="AC588" s="1240"/>
      <c r="AD588" s="1241"/>
      <c r="AE588" s="1242"/>
      <c r="AF588" s="1241"/>
      <c r="AG588" s="1243"/>
      <c r="AH588" s="1244"/>
      <c r="AI588"/>
      <c r="AJ588" s="1254"/>
      <c r="AK588" s="1245"/>
      <c r="AL588" s="1246"/>
      <c r="AM588" s="1246"/>
      <c r="AN588" s="1247"/>
      <c r="AO588" s="1248"/>
      <c r="AP588" s="1248"/>
      <c r="AQ588" s="1249"/>
      <c r="AR588" s="1255"/>
      <c r="AS588" s="1250"/>
      <c r="AT588" s="1256"/>
      <c r="AU588" s="1257"/>
      <c r="AV588" s="1251"/>
      <c r="AW588" s="1252"/>
      <c r="CE588" s="9">
        <v>1</v>
      </c>
    </row>
    <row r="589" spans="10:83" ht="21" customHeight="1">
      <c r="J589" s="1838"/>
      <c r="K589" s="1151"/>
      <c r="L589" s="1143" t="str" cm="1">
        <f t="array" ref="L589">IF(ROW()=ROW(L579),K582,INDEX(M579:M592,ROW()-ROW(L579)))</f>
        <v/>
      </c>
      <c r="M589" s="1144" t="str">
        <f>IF(OR(L589="",K581="",K581&lt;=0,N589=""),"",TRIM(MID(L589,LEN(N589)+1+IF(MID(L589,LEN(N589)+1,1)=" ",1,0),99999)))</f>
        <v/>
      </c>
      <c r="N589" s="1143" t="str">
        <f>IF(OR(O589="",O589=0,O589="0"),"",IF(LEN(O589)&lt;=K581,O589,IF(LEN(SUBSTITUTE(P589," ",""))=K581+1,LEFT(O589,K581),LEFT(O589,FIND("§",SUBSTITUTE(P589," ","§",LEN(P589)-LEN(SUBSTITUTE(P589," ",""))))-1))))</f>
        <v/>
      </c>
      <c r="O589" s="1143" t="str">
        <f t="shared" si="130"/>
        <v/>
      </c>
      <c r="P589" s="1143" t="str">
        <f>IF(OR(O589="",O589=0,O589="0"),"",LEFT(O589,K581+1))</f>
        <v/>
      </c>
      <c r="Q589" s="1143"/>
      <c r="R589" s="1186"/>
      <c r="S589" s="1147" t="str">
        <f>IF(LEN(TRIM(T589))&gt;0,MAX(S46:S588)+1,"")</f>
        <v/>
      </c>
      <c r="T589" s="1148"/>
      <c r="U589" s="1186"/>
      <c r="V589" s="1186"/>
      <c r="X589" s="1253"/>
      <c r="Y589" s="1238"/>
      <c r="Z589" s="1239"/>
      <c r="AA589" s="1238"/>
      <c r="AB589" s="1239"/>
      <c r="AC589" s="1240"/>
      <c r="AD589" s="1241"/>
      <c r="AE589" s="1242"/>
      <c r="AF589" s="1241"/>
      <c r="AG589" s="1243"/>
      <c r="AH589" s="1244"/>
      <c r="AI589"/>
      <c r="AJ589" s="1254"/>
      <c r="AK589" s="1245"/>
      <c r="AL589" s="1246"/>
      <c r="AM589" s="1246"/>
      <c r="AN589" s="1247"/>
      <c r="AO589" s="1248"/>
      <c r="AP589" s="1248"/>
      <c r="AQ589" s="1249"/>
      <c r="AR589" s="1255"/>
      <c r="AS589" s="1250"/>
      <c r="AT589" s="1256"/>
      <c r="AU589" s="1257"/>
      <c r="AV589" s="1251"/>
      <c r="AW589" s="1252"/>
      <c r="CE589" s="9">
        <v>1</v>
      </c>
    </row>
    <row r="590" spans="10:83" ht="21" customHeight="1">
      <c r="J590" s="1838"/>
      <c r="K590" s="1151"/>
      <c r="L590" s="1143" t="str" cm="1">
        <f t="array" ref="L590">IF(ROW()=ROW(L579),K582,INDEX(M579:M592,ROW()-ROW(L579)))</f>
        <v/>
      </c>
      <c r="M590" s="1144" t="str">
        <f>IF(OR(L590="",K581="",K581&lt;=0,N590=""),"",TRIM(MID(L590,LEN(N590)+1+IF(MID(L590,LEN(N590)+1,1)=" ",1,0),99999)))</f>
        <v/>
      </c>
      <c r="N590" s="1143" t="str">
        <f>IF(OR(O590="",O590=0,O590="0"),"",IF(LEN(O590)&lt;=K581,O590,IF(LEN(SUBSTITUTE(P590," ",""))=K581+1,LEFT(O590,K581),LEFT(O590,FIND("§",SUBSTITUTE(P590," ","§",LEN(P590)-LEN(SUBSTITUTE(P590," ",""))))-1))))</f>
        <v/>
      </c>
      <c r="O590" s="1143" t="str">
        <f t="shared" si="130"/>
        <v/>
      </c>
      <c r="P590" s="1143" t="str">
        <f>IF(OR(O590="",O590=0,O590="0"),"",LEFT(O590,K581+1))</f>
        <v/>
      </c>
      <c r="Q590" s="1143"/>
      <c r="R590" s="1186"/>
      <c r="S590" s="1147" t="str">
        <f>IF(LEN(TRIM(T590))&gt;0,MAX(S46:S589)+1,"")</f>
        <v/>
      </c>
      <c r="T590" s="1148"/>
      <c r="U590" s="1186"/>
      <c r="V590" s="1186"/>
      <c r="X590" s="1253"/>
      <c r="Y590" s="1238"/>
      <c r="Z590" s="1239"/>
      <c r="AA590" s="1238"/>
      <c r="AB590" s="1239"/>
      <c r="AC590" s="1240"/>
      <c r="AD590" s="1241"/>
      <c r="AE590" s="1242"/>
      <c r="AF590" s="1241"/>
      <c r="AG590" s="1243"/>
      <c r="AH590" s="1244"/>
      <c r="AI590"/>
      <c r="AJ590" s="1254"/>
      <c r="AK590" s="1245"/>
      <c r="AL590" s="1246"/>
      <c r="AM590" s="1246"/>
      <c r="AN590" s="1247"/>
      <c r="AO590" s="1248"/>
      <c r="AP590" s="1248"/>
      <c r="AQ590" s="1249"/>
      <c r="AR590" s="1255"/>
      <c r="AS590" s="1250"/>
      <c r="AT590" s="1256"/>
      <c r="AU590" s="1257"/>
      <c r="AV590" s="1251"/>
      <c r="AW590" s="1252"/>
      <c r="CE590" s="9">
        <v>1</v>
      </c>
    </row>
    <row r="591" spans="10:83" ht="21" customHeight="1">
      <c r="J591" s="1838"/>
      <c r="K591" s="1151"/>
      <c r="L591" s="1143" t="str" cm="1">
        <f t="array" ref="L591">IF(ROW()=ROW(L579),K582,INDEX(M579:M592,ROW()-ROW(L579)))</f>
        <v/>
      </c>
      <c r="M591" s="1144" t="str">
        <f>IF(OR(L591="",K581="",K581&lt;=0,N591=""),"",TRIM(MID(L591,LEN(N591)+1+IF(MID(L591,LEN(N591)+1,1)=" ",1,0),99999)))</f>
        <v/>
      </c>
      <c r="N591" s="1143" t="str">
        <f>IF(OR(O591="",O591=0,O591="0"),"",IF(LEN(O591)&lt;=K581,O591,IF(LEN(SUBSTITUTE(P591," ",""))=K581+1,LEFT(O591,K581),LEFT(O591,FIND("§",SUBSTITUTE(P591," ","§",LEN(P591)-LEN(SUBSTITUTE(P591," ",""))))-1))))</f>
        <v/>
      </c>
      <c r="O591" s="1143" t="str">
        <f t="shared" si="130"/>
        <v/>
      </c>
      <c r="P591" s="1143" t="str">
        <f>IF(OR(O591="",O591=0,O591="0"),"",LEFT(O591,K581+1))</f>
        <v/>
      </c>
      <c r="Q591" s="1143"/>
      <c r="R591" s="1186"/>
      <c r="S591" s="1147" t="str">
        <f>IF(LEN(TRIM(T591))&gt;0,MAX(S46:S590)+1,"")</f>
        <v/>
      </c>
      <c r="T591" s="1148"/>
      <c r="U591" s="1186"/>
      <c r="V591" s="1186"/>
      <c r="X591" s="1253"/>
      <c r="Y591" s="1238"/>
      <c r="Z591" s="1239"/>
      <c r="AA591" s="1238"/>
      <c r="AB591" s="1239"/>
      <c r="AC591" s="1240"/>
      <c r="AD591" s="1241"/>
      <c r="AE591" s="1242"/>
      <c r="AF591" s="1241"/>
      <c r="AG591" s="1243"/>
      <c r="AH591" s="1244"/>
      <c r="AI591"/>
      <c r="AJ591" s="1254"/>
      <c r="AK591" s="1245"/>
      <c r="AL591" s="1246"/>
      <c r="AM591" s="1246"/>
      <c r="AN591" s="1247"/>
      <c r="AO591" s="1248"/>
      <c r="AP591" s="1248"/>
      <c r="AQ591" s="1249"/>
      <c r="AR591" s="1255"/>
      <c r="AS591" s="1250"/>
      <c r="AT591" s="1256"/>
      <c r="AU591" s="1257"/>
      <c r="AV591" s="1251"/>
      <c r="AW591" s="1252"/>
      <c r="CE591" s="9">
        <v>1</v>
      </c>
    </row>
    <row r="592" spans="10:83" ht="21" customHeight="1">
      <c r="J592" s="1838"/>
      <c r="K592" s="1151"/>
      <c r="L592" s="1143" t="str" cm="1">
        <f t="array" ref="L592">IF(ROW()=ROW(L579),K582,INDEX(M579:M592,ROW()-ROW(L579)))</f>
        <v/>
      </c>
      <c r="M592" s="1144" t="str">
        <f>IF(OR(L592="",K581="",K581&lt;=0,N592=""),"",TRIM(MID(L592,LEN(N592)+1+IF(MID(L592,LEN(N592)+1,1)=" ",1,0),99999)))</f>
        <v/>
      </c>
      <c r="N592" s="1143" t="str">
        <f>IF(OR(O592="",O592=0,O592="0"),"",IF(LEN(O592)&lt;=K581,O592,IF(LEN(SUBSTITUTE(P592," ",""))=K581+1,LEFT(O592,K581),LEFT(O592,FIND("§",SUBSTITUTE(P592," ","§",LEN(P592)-LEN(SUBSTITUTE(P592," ",""))))-1))))</f>
        <v/>
      </c>
      <c r="O592" s="1143" t="str">
        <f t="shared" si="130"/>
        <v/>
      </c>
      <c r="P592" s="1143" t="str">
        <f>IF(OR(O592="",O592=0,O592="0"),"",LEFT(O592,K581+1))</f>
        <v/>
      </c>
      <c r="Q592" s="1143"/>
      <c r="R592" s="1186"/>
      <c r="S592" s="1147" t="str">
        <f>IF(LEN(TRIM(T592))&gt;0,MAX(S46:S591)+1,"")</f>
        <v/>
      </c>
      <c r="T592" s="1148"/>
      <c r="U592" s="1186"/>
      <c r="V592" s="1186"/>
      <c r="X592" s="1253"/>
      <c r="Y592" s="1238"/>
      <c r="Z592" s="1239"/>
      <c r="AA592" s="1238"/>
      <c r="AB592" s="1239"/>
      <c r="AC592" s="1240"/>
      <c r="AD592" s="1241"/>
      <c r="AE592" s="1242"/>
      <c r="AF592" s="1241"/>
      <c r="AG592" s="1243"/>
      <c r="AH592" s="1244"/>
      <c r="AI592"/>
      <c r="AJ592" s="1254"/>
      <c r="AK592" s="1245"/>
      <c r="AL592" s="1246"/>
      <c r="AM592" s="1246"/>
      <c r="AN592" s="1247"/>
      <c r="AO592" s="1248"/>
      <c r="AP592" s="1248"/>
      <c r="AQ592" s="1249"/>
      <c r="AR592" s="1255"/>
      <c r="AS592" s="1250"/>
      <c r="AT592" s="1256"/>
      <c r="AU592" s="1257"/>
      <c r="AV592" s="1251"/>
      <c r="AW592" s="1252"/>
      <c r="CE592" s="9">
        <v>1</v>
      </c>
    </row>
    <row r="593" spans="10:83" ht="21" customHeight="1">
      <c r="J593" s="1838"/>
      <c r="K593" s="1142" t="str">
        <f>IF(TRIM(SUBSTITUTE(R86,CHAR(160),""))="","",R86)</f>
        <v/>
      </c>
      <c r="L593" s="1143" t="str" cm="1">
        <f t="array" ref="L593">IF(ROW()=ROW(L593),K596,INDEX(M593:M606,ROW()-ROW(L593)))</f>
        <v/>
      </c>
      <c r="M593" s="1144" t="str">
        <f>IF(OR(L593="",K595="",K595&lt;=0,N593=""),"",TRIM(MID(L593,LEN(N593)+1+IF(MID(L593,LEN(N593)+1,1)=" ",1,0),99999)))</f>
        <v/>
      </c>
      <c r="N593" s="1143" t="str">
        <f>IF(OR(O593="",O593=0,O593="0"),"",IF(LEN(O593)&lt;=K595,O593,IF(LEN(SUBSTITUTE(P593," ",""))=K595+1,LEFT(O593,K595),LEFT(O593,FIND("§",SUBSTITUTE(P593," ","§",LEN(P593)-LEN(SUBSTITUTE(P593," ",""))))-1))))</f>
        <v/>
      </c>
      <c r="O593" s="1143" t="str">
        <f t="shared" si="130"/>
        <v/>
      </c>
      <c r="P593" s="1143" t="str">
        <f>IF(OR(O593="",O593=0,O593="0"),"",LEFT(O593,K595+1))</f>
        <v/>
      </c>
      <c r="Q593" s="1143"/>
      <c r="R593" s="1186"/>
      <c r="S593" s="1147" t="str">
        <f>IF(LEN(TRIM(T593))&gt;0,MAX(S46:S592)+1,"")</f>
        <v/>
      </c>
      <c r="T593" s="1148"/>
      <c r="U593" s="1186"/>
      <c r="V593" s="1186"/>
      <c r="X593" s="1253"/>
      <c r="Y593" s="1238"/>
      <c r="Z593" s="1239"/>
      <c r="AA593" s="1238"/>
      <c r="AB593" s="1239"/>
      <c r="AC593" s="1240"/>
      <c r="AD593" s="1241"/>
      <c r="AE593" s="1242"/>
      <c r="AF593" s="1241"/>
      <c r="AG593" s="1243"/>
      <c r="AH593" s="1244"/>
      <c r="AI593"/>
      <c r="AJ593" s="1254"/>
      <c r="AK593" s="1245"/>
      <c r="AL593" s="1246"/>
      <c r="AM593" s="1246"/>
      <c r="AN593" s="1247"/>
      <c r="AO593" s="1248"/>
      <c r="AP593" s="1248"/>
      <c r="AQ593" s="1249"/>
      <c r="AR593" s="1255"/>
      <c r="AS593" s="1250"/>
      <c r="AT593" s="1256"/>
      <c r="AU593" s="1257"/>
      <c r="AV593" s="1251"/>
      <c r="AW593" s="1252"/>
      <c r="CE593" s="9">
        <v>1</v>
      </c>
    </row>
    <row r="594" spans="10:83" ht="21" customHeight="1">
      <c r="J594" s="1838"/>
      <c r="K594" s="1151" t="str">
        <f>TRIM(SUBSTITUTE(SUBSTITUTE(SUBSTITUTE(SUBSTITUTE(SUBSTITUTE(SUBSTITUTE(SUBSTITUTE(SUBSTITUTE(SUBSTITUTE(CLEAN(IF(OR(LEFT(K593,1)="-",LEFT(K593,1)="="),MID(K593,2,99999),K593)),"—","-"),"–","-"),CHAR(160)," "),CHAR(9)," "),CHAR(13)," "),CHAR(10)," ")," "," ")," "," ")," "," "))</f>
        <v/>
      </c>
      <c r="L594" s="1143" t="str" cm="1">
        <f t="array" ref="L594">IF(ROW()=ROW(L593),K596,INDEX(M593:M606,ROW()-ROW(L593)))</f>
        <v/>
      </c>
      <c r="M594" s="1144" t="str">
        <f>IF(OR(L594="",K595="",K595&lt;=0,N594=""),"",TRIM(MID(L594,LEN(N594)+1+IF(MID(L594,LEN(N594)+1,1)=" ",1,0),99999)))</f>
        <v/>
      </c>
      <c r="N594" s="1143" t="str">
        <f>IF(OR(O594="",O594=0,O594="0"),"",IF(LEN(O594)&lt;=K595,O594,IF(LEN(SUBSTITUTE(P594," ",""))=K595+1,LEFT(O594,K595),LEFT(O594,FIND("§",SUBSTITUTE(P594," ","§",LEN(P594)-LEN(SUBSTITUTE(P594," ",""))))-1))))</f>
        <v/>
      </c>
      <c r="O594" s="1143" t="str">
        <f t="shared" si="130"/>
        <v/>
      </c>
      <c r="P594" s="1143" t="str">
        <f>IF(OR(O594="",O594=0,O594="0"),"",LEFT(O594,K595+1))</f>
        <v/>
      </c>
      <c r="Q594" s="1143"/>
      <c r="R594" s="1186"/>
      <c r="S594" s="1147" t="str">
        <f>IF(LEN(TRIM(T594))&gt;0,MAX(S46:S593)+1,"")</f>
        <v/>
      </c>
      <c r="T594" s="1148"/>
      <c r="U594" s="1186"/>
      <c r="V594" s="1186"/>
      <c r="X594" s="1253"/>
      <c r="Y594" s="1238"/>
      <c r="Z594" s="1239"/>
      <c r="AA594" s="1238"/>
      <c r="AB594" s="1239"/>
      <c r="AC594" s="1240"/>
      <c r="AD594" s="1241"/>
      <c r="AE594" s="1242"/>
      <c r="AF594" s="1241"/>
      <c r="AG594" s="1243"/>
      <c r="AH594" s="1244"/>
      <c r="AI594"/>
      <c r="AJ594" s="1254"/>
      <c r="AK594" s="1245"/>
      <c r="AL594" s="1246"/>
      <c r="AM594" s="1246"/>
      <c r="AN594" s="1247"/>
      <c r="AO594" s="1248"/>
      <c r="AP594" s="1248"/>
      <c r="AQ594" s="1249"/>
      <c r="AR594" s="1255"/>
      <c r="AS594" s="1250"/>
      <c r="AT594" s="1256"/>
      <c r="AU594" s="1257"/>
      <c r="AV594" s="1251"/>
      <c r="AW594" s="1252"/>
      <c r="CE594" s="9">
        <v>1</v>
      </c>
    </row>
    <row r="595" spans="10:83" ht="21" customHeight="1">
      <c r="J595" s="1838"/>
      <c r="K595" s="1152">
        <f>K44</f>
        <v>120</v>
      </c>
      <c r="L595" s="1143" t="str" cm="1">
        <f t="array" ref="L595">IF(ROW()=ROW(L593),K596,INDEX(M593:M606,ROW()-ROW(L593)))</f>
        <v/>
      </c>
      <c r="M595" s="1144" t="str">
        <f>IF(OR(L595="",K595="",K595&lt;=0,N595=""),"",TRIM(MID(L595,LEN(N595)+1+IF(MID(L595,LEN(N595)+1,1)=" ",1,0),99999)))</f>
        <v/>
      </c>
      <c r="N595" s="1143" t="str">
        <f>IF(OR(O595="",O595=0,O595="0"),"",IF(LEN(O595)&lt;=K595,O595,IF(LEN(SUBSTITUTE(P595," ",""))=K595+1,LEFT(O595,K595),LEFT(O595,FIND("§",SUBSTITUTE(P595," ","§",LEN(P595)-LEN(SUBSTITUTE(P595," ",""))))-1))))</f>
        <v/>
      </c>
      <c r="O595" s="1143" t="str">
        <f t="shared" si="130"/>
        <v/>
      </c>
      <c r="P595" s="1143" t="str">
        <f>IF(OR(O595="",O595=0,O595="0"),"",LEFT(O595,K595+1))</f>
        <v/>
      </c>
      <c r="Q595" s="1143"/>
      <c r="R595" s="1186"/>
      <c r="S595" s="1147" t="str">
        <f>IF(LEN(TRIM(T595))&gt;0,MAX(S46:S594)+1,"")</f>
        <v/>
      </c>
      <c r="T595" s="1148"/>
      <c r="U595" s="1186"/>
      <c r="V595" s="1186"/>
      <c r="X595" s="1253"/>
      <c r="Y595" s="1238"/>
      <c r="Z595" s="1239"/>
      <c r="AA595" s="1238"/>
      <c r="AB595" s="1239"/>
      <c r="AC595" s="1240"/>
      <c r="AD595" s="1241"/>
      <c r="AE595" s="1242"/>
      <c r="AF595" s="1241"/>
      <c r="AG595" s="1243"/>
      <c r="AH595" s="1244"/>
      <c r="AI595"/>
      <c r="AJ595" s="1254"/>
      <c r="AK595" s="1245"/>
      <c r="AL595" s="1246"/>
      <c r="AM595" s="1246"/>
      <c r="AN595" s="1247"/>
      <c r="AO595" s="1248"/>
      <c r="AP595" s="1248"/>
      <c r="AQ595" s="1249"/>
      <c r="AR595" s="1255"/>
      <c r="AS595" s="1250"/>
      <c r="AT595" s="1256"/>
      <c r="AU595" s="1257"/>
      <c r="AV595" s="1251"/>
      <c r="AW595" s="1252"/>
      <c r="CE595" s="9">
        <v>1</v>
      </c>
    </row>
    <row r="596" spans="10:83" ht="21" customHeight="1">
      <c r="J596" s="1838"/>
      <c r="K596" s="1151" t="str">
        <f>IF(UPPER(TRIM(K45))="X",K600,K594)</f>
        <v/>
      </c>
      <c r="L596" s="1143" t="str" cm="1">
        <f t="array" ref="L596">IF(ROW()=ROW(L593),K596,INDEX(M593:M606,ROW()-ROW(L593)))</f>
        <v/>
      </c>
      <c r="M596" s="1144" t="str">
        <f>IF(OR(L596="",K595="",K595&lt;=0,N596=""),"",TRIM(MID(L596,LEN(N596)+1+IF(MID(L596,LEN(N596)+1,1)=" ",1,0),99999)))</f>
        <v/>
      </c>
      <c r="N596" s="1143" t="str">
        <f>IF(OR(O596="",O596=0,O596="0"),"",IF(LEN(O596)&lt;=K595,O596,IF(LEN(SUBSTITUTE(P596," ",""))=K595+1,LEFT(O596,K595),LEFT(O596,FIND("§",SUBSTITUTE(P596," ","§",LEN(P596)-LEN(SUBSTITUTE(P596," ",""))))-1))))</f>
        <v/>
      </c>
      <c r="O596" s="1143" t="str">
        <f t="shared" si="130"/>
        <v/>
      </c>
      <c r="P596" s="1143" t="str">
        <f>IF(OR(O596="",O596=0,O596="0"),"",LEFT(O596,K595+1))</f>
        <v/>
      </c>
      <c r="Q596" s="1143"/>
      <c r="R596" s="1186"/>
      <c r="S596" s="1147" t="str">
        <f>IF(LEN(TRIM(T596))&gt;0,MAX(S46:S595)+1,"")</f>
        <v/>
      </c>
      <c r="T596" s="1148"/>
      <c r="U596" s="1186"/>
      <c r="V596" s="1186"/>
      <c r="X596" s="1253"/>
      <c r="Y596" s="1238"/>
      <c r="Z596" s="1239"/>
      <c r="AA596" s="1238"/>
      <c r="AB596" s="1239"/>
      <c r="AC596" s="1240"/>
      <c r="AD596" s="1241"/>
      <c r="AE596" s="1242"/>
      <c r="AF596" s="1241"/>
      <c r="AG596" s="1243"/>
      <c r="AH596" s="1244"/>
      <c r="AI596"/>
      <c r="AJ596" s="1254"/>
      <c r="AK596" s="1245"/>
      <c r="AL596" s="1246"/>
      <c r="AM596" s="1246"/>
      <c r="AN596" s="1247"/>
      <c r="AO596" s="1248"/>
      <c r="AP596" s="1248"/>
      <c r="AQ596" s="1249"/>
      <c r="AR596" s="1255"/>
      <c r="AS596" s="1250"/>
      <c r="AT596" s="1256"/>
      <c r="AU596" s="1257"/>
      <c r="AV596" s="1251"/>
      <c r="AW596" s="1252"/>
      <c r="CE596" s="9">
        <v>1</v>
      </c>
    </row>
    <row r="597" spans="10:83" ht="21" customHeight="1">
      <c r="J597" s="1838"/>
      <c r="K597" s="1155" t="str">
        <f>TRIM(SUBSTITUTE(SUBSTITUTE(SUBSTITUTE(SUBSTITUTE(SUBSTITUTE(SUBSTITUTE(SUBSTITUTE(SUBSTITUTE(SUBSTITUTE(SUBSTITUTE(K594,","," "),";"," "),":"," "),"!"," "),"?"," "),"…"," "),"»"," "),"«"," "),"/"," "),"."," "))</f>
        <v/>
      </c>
      <c r="L597" s="1143" t="str" cm="1">
        <f t="array" ref="L597">IF(ROW()=ROW(L593),K596,INDEX(M593:M606,ROW()-ROW(L593)))</f>
        <v/>
      </c>
      <c r="M597" s="1144" t="str">
        <f>IF(OR(L597="",K595="",K595&lt;=0,N597=""),"",TRIM(MID(L597,LEN(N597)+1+IF(MID(L597,LEN(N597)+1,1)=" ",1,0),99999)))</f>
        <v/>
      </c>
      <c r="N597" s="1143" t="str">
        <f>IF(OR(O597="",O597=0,O597="0"),"",IF(LEN(O597)&lt;=K595,O597,IF(LEN(SUBSTITUTE(P597," ",""))=K595+1,LEFT(O597,K595),LEFT(O597,FIND("§",SUBSTITUTE(P597," ","§",LEN(P597)-LEN(SUBSTITUTE(P597," ",""))))-1))))</f>
        <v/>
      </c>
      <c r="O597" s="1143" t="str">
        <f t="shared" si="130"/>
        <v/>
      </c>
      <c r="P597" s="1143" t="str">
        <f>IF(OR(O597="",O597=0,O597="0"),"",LEFT(O597,K595+1))</f>
        <v/>
      </c>
      <c r="Q597" s="1143"/>
      <c r="R597" s="1186"/>
      <c r="S597" s="1147" t="str">
        <f>IF(LEN(TRIM(T597))&gt;0,MAX(S46:S596)+1,"")</f>
        <v/>
      </c>
      <c r="T597" s="1148"/>
      <c r="U597" s="1186"/>
      <c r="V597" s="1186"/>
      <c r="X597" s="1253"/>
      <c r="Y597" s="1238"/>
      <c r="Z597" s="1239"/>
      <c r="AA597" s="1238"/>
      <c r="AB597" s="1239"/>
      <c r="AC597" s="1240"/>
      <c r="AD597" s="1241"/>
      <c r="AE597" s="1242"/>
      <c r="AF597" s="1241"/>
      <c r="AG597" s="1243"/>
      <c r="AH597" s="1244"/>
      <c r="AI597"/>
      <c r="AJ597" s="1254"/>
      <c r="AK597" s="1245"/>
      <c r="AL597" s="1246"/>
      <c r="AM597" s="1246"/>
      <c r="AN597" s="1247"/>
      <c r="AO597" s="1248"/>
      <c r="AP597" s="1248"/>
      <c r="AQ597" s="1249"/>
      <c r="AR597" s="1255"/>
      <c r="AS597" s="1250"/>
      <c r="AT597" s="1256"/>
      <c r="AU597" s="1257"/>
      <c r="AV597" s="1251"/>
      <c r="AW597" s="1252"/>
      <c r="CE597" s="9">
        <v>1</v>
      </c>
    </row>
    <row r="598" spans="10:83" ht="21" customHeight="1">
      <c r="J598" s="1838"/>
      <c r="K598" s="1143" t="str">
        <f>TRIM(SUBSTITUTE(SUBSTITUTE(SUBSTITUTE(SUBSTITUTE(SUBSTITUTE(SUBSTITUTE(SUBSTITUTE(SUBSTITUTE(K597,"("," "),")"," "),CHAR(34)," "),"-"," "),"_"," "),"&lt;"," "),"&gt;"," "),"="," "))</f>
        <v/>
      </c>
      <c r="L598" s="1143" t="str" cm="1">
        <f t="array" ref="L598">IF(ROW()=ROW(L593),K596,INDEX(M593:M606,ROW()-ROW(L593)))</f>
        <v/>
      </c>
      <c r="M598" s="1144" t="str">
        <f>IF(OR(L598="",K595="",K595&lt;=0,N598=""),"",TRIM(MID(L598,LEN(N598)+1+IF(MID(L598,LEN(N598)+1,1)=" ",1,0),99999)))</f>
        <v/>
      </c>
      <c r="N598" s="1143" t="str">
        <f>IF(OR(O598="",O598=0,O598="0"),"",IF(LEN(O598)&lt;=K595,O598,IF(LEN(SUBSTITUTE(P598," ",""))=K595+1,LEFT(O598,K595),LEFT(O598,FIND("§",SUBSTITUTE(P598," ","§",LEN(P598)-LEN(SUBSTITUTE(P598," ",""))))-1))))</f>
        <v/>
      </c>
      <c r="O598" s="1143" t="str">
        <f t="shared" si="130"/>
        <v/>
      </c>
      <c r="P598" s="1143" t="str">
        <f>IF(OR(O598="",O598=0,O598="0"),"",LEFT(O598,K595+1))</f>
        <v/>
      </c>
      <c r="Q598" s="1143"/>
      <c r="R598" s="1186"/>
      <c r="S598" s="1147" t="str">
        <f>IF(LEN(TRIM(T598))&gt;0,MAX(S46:S597)+1,"")</f>
        <v/>
      </c>
      <c r="T598" s="1148"/>
      <c r="U598" s="1186"/>
      <c r="V598" s="1186"/>
      <c r="X598" s="1253"/>
      <c r="Y598" s="1238"/>
      <c r="Z598" s="1239"/>
      <c r="AA598" s="1238"/>
      <c r="AB598" s="1239"/>
      <c r="AC598" s="1240"/>
      <c r="AD598" s="1241"/>
      <c r="AE598" s="1242"/>
      <c r="AF598" s="1241"/>
      <c r="AG598" s="1243"/>
      <c r="AH598" s="1244"/>
      <c r="AI598"/>
      <c r="AJ598" s="1254"/>
      <c r="AK598" s="1245"/>
      <c r="AL598" s="1246"/>
      <c r="AM598" s="1246"/>
      <c r="AN598" s="1247"/>
      <c r="AO598" s="1248"/>
      <c r="AP598" s="1248"/>
      <c r="AQ598" s="1249"/>
      <c r="AR598" s="1255"/>
      <c r="AS598" s="1250"/>
      <c r="AT598" s="1256"/>
      <c r="AU598" s="1257"/>
      <c r="AV598" s="1251"/>
      <c r="AW598" s="1252"/>
      <c r="CE598" s="9">
        <v>1</v>
      </c>
    </row>
    <row r="599" spans="10:83" ht="21" customHeight="1">
      <c r="J599" s="1838"/>
      <c r="K599" s="1151" t="str">
        <f>TRIM(SUBSTITUTE(SUBSTITUTE(SUBSTITUTE(SUBSTITUTE(K598,"►"," "),"▼"," "),"▲"," "),"◄"," "))</f>
        <v/>
      </c>
      <c r="L599" s="1143" t="str" cm="1">
        <f t="array" ref="L599">IF(ROW()=ROW(L593),K596,INDEX(M593:M606,ROW()-ROW(L593)))</f>
        <v/>
      </c>
      <c r="M599" s="1144" t="str">
        <f>IF(OR(L599="",K595="",K595&lt;=0,N599=""),"",TRIM(MID(L599,LEN(N599)+1+IF(MID(L599,LEN(N599)+1,1)=" ",1,0),99999)))</f>
        <v/>
      </c>
      <c r="N599" s="1143" t="str">
        <f>IF(OR(O599="",O599=0,O599="0"),"",IF(LEN(O599)&lt;=K595,O599,IF(LEN(SUBSTITUTE(P599," ",""))=K595+1,LEFT(O599,K595),LEFT(O599,FIND("§",SUBSTITUTE(P599," ","§",LEN(P599)-LEN(SUBSTITUTE(P599," ",""))))-1))))</f>
        <v/>
      </c>
      <c r="O599" s="1143" t="str">
        <f t="shared" si="130"/>
        <v/>
      </c>
      <c r="P599" s="1143" t="str">
        <f>IF(OR(O599="",O599=0,O599="0"),"",LEFT(O599,K595+1))</f>
        <v/>
      </c>
      <c r="Q599" s="1143"/>
      <c r="R599" s="1186"/>
      <c r="S599" s="1147" t="str">
        <f>IF(LEN(TRIM(T599))&gt;0,MAX(S46:S598)+1,"")</f>
        <v/>
      </c>
      <c r="T599" s="1148"/>
      <c r="U599" s="1186"/>
      <c r="V599" s="1186"/>
      <c r="X599" s="1253"/>
      <c r="Y599" s="1238"/>
      <c r="Z599" s="1239"/>
      <c r="AA599" s="1238"/>
      <c r="AB599" s="1239"/>
      <c r="AC599" s="1240"/>
      <c r="AD599" s="1241"/>
      <c r="AE599" s="1242"/>
      <c r="AF599" s="1241"/>
      <c r="AG599" s="1243"/>
      <c r="AH599" s="1244"/>
      <c r="AI599"/>
      <c r="AJ599" s="1254"/>
      <c r="AK599" s="1245"/>
      <c r="AL599" s="1246"/>
      <c r="AM599" s="1246"/>
      <c r="AN599" s="1247"/>
      <c r="AO599" s="1248"/>
      <c r="AP599" s="1248"/>
      <c r="AQ599" s="1249"/>
      <c r="AR599" s="1255"/>
      <c r="AS599" s="1250"/>
      <c r="AT599" s="1256"/>
      <c r="AU599" s="1257"/>
      <c r="AV599" s="1251"/>
      <c r="AW599" s="1252"/>
      <c r="CE599" s="9">
        <v>1</v>
      </c>
    </row>
    <row r="600" spans="10:83" ht="21" customHeight="1">
      <c r="J600" s="1838"/>
      <c r="K600" s="1151" t="str">
        <f>TRIM(SUBSTITUTE(SUBSTITUTE(K599,"“"," "),"”"," "))</f>
        <v/>
      </c>
      <c r="L600" s="1143" t="str" cm="1">
        <f t="array" ref="L600">IF(ROW()=ROW(L593),K596,INDEX(M593:M606,ROW()-ROW(L593)))</f>
        <v/>
      </c>
      <c r="M600" s="1144" t="str">
        <f>IF(OR(L600="",K595="",K595&lt;=0,N600=""),"",TRIM(MID(L600,LEN(N600)+1+IF(MID(L600,LEN(N600)+1,1)=" ",1,0),99999)))</f>
        <v/>
      </c>
      <c r="N600" s="1143" t="str">
        <f>IF(OR(O600="",O600=0,O600="0"),"",IF(LEN(O600)&lt;=K595,O600,IF(LEN(SUBSTITUTE(P600," ",""))=K595+1,LEFT(O600,K595),LEFT(O600,FIND("§",SUBSTITUTE(P600," ","§",LEN(P600)-LEN(SUBSTITUTE(P600," ",""))))-1))))</f>
        <v/>
      </c>
      <c r="O600" s="1143" t="str">
        <f t="shared" si="130"/>
        <v/>
      </c>
      <c r="P600" s="1143" t="str">
        <f>IF(OR(O600="",O600=0,O600="0"),"",LEFT(O600,K595+1))</f>
        <v/>
      </c>
      <c r="Q600" s="1143"/>
      <c r="R600" s="1186"/>
      <c r="S600" s="1147" t="str">
        <f>IF(LEN(TRIM(T600))&gt;0,MAX(S46:S599)+1,"")</f>
        <v/>
      </c>
      <c r="T600" s="1148"/>
      <c r="U600" s="1186"/>
      <c r="V600" s="1186"/>
      <c r="X600" s="1253"/>
      <c r="Y600" s="1238"/>
      <c r="Z600" s="1239"/>
      <c r="AA600" s="1238"/>
      <c r="AB600" s="1239"/>
      <c r="AC600" s="1240"/>
      <c r="AD600" s="1241"/>
      <c r="AE600" s="1242"/>
      <c r="AF600" s="1241"/>
      <c r="AG600" s="1243"/>
      <c r="AH600" s="1244"/>
      <c r="AI600"/>
      <c r="AJ600" s="1254"/>
      <c r="AK600" s="1245"/>
      <c r="AL600" s="1246"/>
      <c r="AM600" s="1246"/>
      <c r="AN600" s="1247"/>
      <c r="AO600" s="1248"/>
      <c r="AP600" s="1248"/>
      <c r="AQ600" s="1249"/>
      <c r="AR600" s="1255"/>
      <c r="AS600" s="1250"/>
      <c r="AT600" s="1256"/>
      <c r="AU600" s="1257"/>
      <c r="AV600" s="1251"/>
      <c r="AW600" s="1252"/>
      <c r="CE600" s="9">
        <v>1</v>
      </c>
    </row>
    <row r="601" spans="10:83" ht="21" customHeight="1">
      <c r="J601" s="1838"/>
      <c r="K601" s="1151"/>
      <c r="L601" s="1143" t="str" cm="1">
        <f t="array" ref="L601">IF(ROW()=ROW(L593),K596,INDEX(M593:M606,ROW()-ROW(L593)))</f>
        <v/>
      </c>
      <c r="M601" s="1144" t="str">
        <f>IF(OR(L601="",K595="",K595&lt;=0,N601=""),"",TRIM(MID(L601,LEN(N601)+1+IF(MID(L601,LEN(N601)+1,1)=" ",1,0),99999)))</f>
        <v/>
      </c>
      <c r="N601" s="1143" t="str">
        <f>IF(OR(O601="",O601=0,O601="0"),"",IF(LEN(O601)&lt;=K595,O601,IF(LEN(SUBSTITUTE(P601," ",""))=K595+1,LEFT(O601,K595),LEFT(O601,FIND("§",SUBSTITUTE(P601," ","§",LEN(P601)-LEN(SUBSTITUTE(P601," ",""))))-1))))</f>
        <v/>
      </c>
      <c r="O601" s="1143" t="str">
        <f t="shared" si="130"/>
        <v/>
      </c>
      <c r="P601" s="1143" t="str">
        <f>IF(OR(O601="",O601=0,O601="0"),"",LEFT(O601,K595+1))</f>
        <v/>
      </c>
      <c r="Q601" s="1143"/>
      <c r="R601" s="1186"/>
      <c r="S601" s="1147" t="str">
        <f>IF(LEN(TRIM(T601))&gt;0,MAX(S46:S600)+1,"")</f>
        <v/>
      </c>
      <c r="T601" s="1148"/>
      <c r="U601" s="1186"/>
      <c r="V601" s="1186"/>
      <c r="X601" s="1253"/>
      <c r="Y601" s="1238"/>
      <c r="Z601" s="1239"/>
      <c r="AA601" s="1238"/>
      <c r="AB601" s="1239"/>
      <c r="AC601" s="1240"/>
      <c r="AD601" s="1241"/>
      <c r="AE601" s="1242"/>
      <c r="AF601" s="1241"/>
      <c r="AG601" s="1243"/>
      <c r="AH601" s="1244"/>
      <c r="AI601"/>
      <c r="AJ601" s="1254"/>
      <c r="AK601" s="1245"/>
      <c r="AL601" s="1246"/>
      <c r="AM601" s="1246"/>
      <c r="AN601" s="1247"/>
      <c r="AO601" s="1248"/>
      <c r="AP601" s="1248"/>
      <c r="AQ601" s="1249"/>
      <c r="AR601" s="1255"/>
      <c r="AS601" s="1250"/>
      <c r="AT601" s="1256"/>
      <c r="AU601" s="1257"/>
      <c r="AV601" s="1251"/>
      <c r="AW601" s="1252"/>
      <c r="CE601" s="9">
        <v>1</v>
      </c>
    </row>
    <row r="602" spans="10:83" ht="21" customHeight="1">
      <c r="J602" s="1838"/>
      <c r="K602" s="1151"/>
      <c r="L602" s="1143" t="str" cm="1">
        <f t="array" ref="L602">IF(ROW()=ROW(L593),K596,INDEX(M593:M606,ROW()-ROW(L593)))</f>
        <v/>
      </c>
      <c r="M602" s="1144" t="str">
        <f>IF(OR(L602="",K595="",K595&lt;=0,N602=""),"",TRIM(MID(L602,LEN(N602)+1+IF(MID(L602,LEN(N602)+1,1)=" ",1,0),99999)))</f>
        <v/>
      </c>
      <c r="N602" s="1143" t="str">
        <f>IF(OR(O602="",O602=0,O602="0"),"",IF(LEN(O602)&lt;=K595,O602,IF(LEN(SUBSTITUTE(P602," ",""))=K595+1,LEFT(O602,K595),LEFT(O602,FIND("§",SUBSTITUTE(P602," ","§",LEN(P602)-LEN(SUBSTITUTE(P602," ",""))))-1))))</f>
        <v/>
      </c>
      <c r="O602" s="1143" t="str">
        <f t="shared" si="130"/>
        <v/>
      </c>
      <c r="P602" s="1143" t="str">
        <f>IF(OR(O602="",O602=0,O602="0"),"",LEFT(O602,K595+1))</f>
        <v/>
      </c>
      <c r="Q602" s="1143"/>
      <c r="R602" s="1186"/>
      <c r="S602" s="1147" t="str">
        <f>IF(LEN(TRIM(T602))&gt;0,MAX(S46:S601)+1,"")</f>
        <v/>
      </c>
      <c r="T602" s="1148"/>
      <c r="U602" s="1186"/>
      <c r="V602" s="1186"/>
      <c r="X602" s="1253"/>
      <c r="Y602" s="1238"/>
      <c r="Z602" s="1239"/>
      <c r="AA602" s="1238"/>
      <c r="AB602" s="1239"/>
      <c r="AC602" s="1240"/>
      <c r="AD602" s="1241"/>
      <c r="AE602" s="1242"/>
      <c r="AF602" s="1241"/>
      <c r="AG602" s="1243"/>
      <c r="AH602" s="1244"/>
      <c r="AI602"/>
      <c r="AJ602" s="1254"/>
      <c r="AK602" s="1245"/>
      <c r="AL602" s="1246"/>
      <c r="AM602" s="1246"/>
      <c r="AN602" s="1247"/>
      <c r="AO602" s="1248"/>
      <c r="AP602" s="1248"/>
      <c r="AQ602" s="1249"/>
      <c r="AR602" s="1255"/>
      <c r="AS602" s="1250"/>
      <c r="AT602" s="1256"/>
      <c r="AU602" s="1257"/>
      <c r="AV602" s="1251"/>
      <c r="AW602" s="1252"/>
      <c r="CE602" s="9">
        <v>1</v>
      </c>
    </row>
    <row r="603" spans="10:83" ht="21" customHeight="1">
      <c r="J603" s="1838"/>
      <c r="K603" s="1151"/>
      <c r="L603" s="1143" t="str" cm="1">
        <f t="array" ref="L603">IF(ROW()=ROW(L593),K596,INDEX(M593:M606,ROW()-ROW(L593)))</f>
        <v/>
      </c>
      <c r="M603" s="1144" t="str">
        <f>IF(OR(L603="",K595="",K595&lt;=0,N603=""),"",TRIM(MID(L603,LEN(N603)+1+IF(MID(L603,LEN(N603)+1,1)=" ",1,0),99999)))</f>
        <v/>
      </c>
      <c r="N603" s="1143" t="str">
        <f>IF(OR(O603="",O603=0,O603="0"),"",IF(LEN(O603)&lt;=K595,O603,IF(LEN(SUBSTITUTE(P603," ",""))=K595+1,LEFT(O603,K595),LEFT(O603,FIND("§",SUBSTITUTE(P603," ","§",LEN(P603)-LEN(SUBSTITUTE(P603," ",""))))-1))))</f>
        <v/>
      </c>
      <c r="O603" s="1143" t="str">
        <f t="shared" si="130"/>
        <v/>
      </c>
      <c r="P603" s="1143" t="str">
        <f>IF(OR(O603="",O603=0,O603="0"),"",LEFT(O603,K595+1))</f>
        <v/>
      </c>
      <c r="Q603" s="1143"/>
      <c r="R603" s="1186"/>
      <c r="S603" s="1147" t="str">
        <f>IF(LEN(TRIM(T603))&gt;0,MAX(S46:S602)+1,"")</f>
        <v/>
      </c>
      <c r="T603" s="1148"/>
      <c r="U603" s="1186"/>
      <c r="V603" s="1186"/>
      <c r="X603" s="1253"/>
      <c r="Y603" s="1238"/>
      <c r="Z603" s="1239"/>
      <c r="AA603" s="1238"/>
      <c r="AB603" s="1239"/>
      <c r="AC603" s="1240"/>
      <c r="AD603" s="1241"/>
      <c r="AE603" s="1242"/>
      <c r="AF603" s="1241"/>
      <c r="AG603" s="1243"/>
      <c r="AH603" s="1244"/>
      <c r="AI603"/>
      <c r="AJ603" s="1254"/>
      <c r="AK603" s="1245"/>
      <c r="AL603" s="1246"/>
      <c r="AM603" s="1246"/>
      <c r="AN603" s="1247"/>
      <c r="AO603" s="1248"/>
      <c r="AP603" s="1248"/>
      <c r="AQ603" s="1249"/>
      <c r="AR603" s="1255"/>
      <c r="AS603" s="1250"/>
      <c r="AT603" s="1256"/>
      <c r="AU603" s="1257"/>
      <c r="AV603" s="1251"/>
      <c r="AW603" s="1252"/>
      <c r="CE603" s="9">
        <v>1</v>
      </c>
    </row>
    <row r="604" spans="10:83" ht="21" customHeight="1">
      <c r="J604" s="1838"/>
      <c r="K604" s="1151"/>
      <c r="L604" s="1143" t="str" cm="1">
        <f t="array" ref="L604">IF(ROW()=ROW(L593),K596,INDEX(M593:M606,ROW()-ROW(L593)))</f>
        <v/>
      </c>
      <c r="M604" s="1144" t="str">
        <f>IF(OR(L604="",K595="",K595&lt;=0,N604=""),"",TRIM(MID(L604,LEN(N604)+1+IF(MID(L604,LEN(N604)+1,1)=" ",1,0),99999)))</f>
        <v/>
      </c>
      <c r="N604" s="1143" t="str">
        <f>IF(OR(O604="",O604=0,O604="0"),"",IF(LEN(O604)&lt;=K595,O604,IF(LEN(SUBSTITUTE(P604," ",""))=K595+1,LEFT(O604,K595),LEFT(O604,FIND("§",SUBSTITUTE(P604," ","§",LEN(P604)-LEN(SUBSTITUTE(P604," ",""))))-1))))</f>
        <v/>
      </c>
      <c r="O604" s="1143" t="str">
        <f t="shared" si="130"/>
        <v/>
      </c>
      <c r="P604" s="1143" t="str">
        <f>IF(OR(O604="",O604=0,O604="0"),"",LEFT(O604,K595+1))</f>
        <v/>
      </c>
      <c r="Q604" s="1143"/>
      <c r="R604" s="1186"/>
      <c r="S604" s="1147" t="str">
        <f>IF(LEN(TRIM(T604))&gt;0,MAX(S46:S603)+1,"")</f>
        <v/>
      </c>
      <c r="T604" s="1148"/>
      <c r="U604" s="1186"/>
      <c r="V604" s="1186"/>
      <c r="X604" s="1253"/>
      <c r="Y604" s="1238"/>
      <c r="Z604" s="1239"/>
      <c r="AA604" s="1238"/>
      <c r="AB604" s="1239"/>
      <c r="AC604" s="1240"/>
      <c r="AD604" s="1241"/>
      <c r="AE604" s="1242"/>
      <c r="AF604" s="1241"/>
      <c r="AG604" s="1243"/>
      <c r="AH604" s="1244"/>
      <c r="AI604"/>
      <c r="AJ604" s="1254"/>
      <c r="AK604" s="1245"/>
      <c r="AL604" s="1246"/>
      <c r="AM604" s="1246"/>
      <c r="AN604" s="1247"/>
      <c r="AO604" s="1248"/>
      <c r="AP604" s="1248"/>
      <c r="AQ604" s="1249"/>
      <c r="AR604" s="1255"/>
      <c r="AS604" s="1250"/>
      <c r="AT604" s="1256"/>
      <c r="AU604" s="1257"/>
      <c r="AV604" s="1251"/>
      <c r="AW604" s="1252"/>
      <c r="CE604" s="9">
        <v>1</v>
      </c>
    </row>
    <row r="605" spans="10:83" ht="21" customHeight="1">
      <c r="J605" s="1838"/>
      <c r="K605" s="1151"/>
      <c r="L605" s="1143" t="str" cm="1">
        <f t="array" ref="L605">IF(ROW()=ROW(L593),K596,INDEX(M593:M606,ROW()-ROW(L593)))</f>
        <v/>
      </c>
      <c r="M605" s="1144" t="str">
        <f>IF(OR(L605="",K595="",K595&lt;=0,N605=""),"",TRIM(MID(L605,LEN(N605)+1+IF(MID(L605,LEN(N605)+1,1)=" ",1,0),99999)))</f>
        <v/>
      </c>
      <c r="N605" s="1143" t="str">
        <f>IF(OR(O605="",O605=0,O605="0"),"",IF(LEN(O605)&lt;=K595,O605,IF(LEN(SUBSTITUTE(P605," ",""))=K595+1,LEFT(O605,K595),LEFT(O605,FIND("§",SUBSTITUTE(P605," ","§",LEN(P605)-LEN(SUBSTITUTE(P605," ",""))))-1))))</f>
        <v/>
      </c>
      <c r="O605" s="1143" t="str">
        <f t="shared" si="130"/>
        <v/>
      </c>
      <c r="P605" s="1143" t="str">
        <f>IF(OR(O605="",O605=0,O605="0"),"",LEFT(O605,K595+1))</f>
        <v/>
      </c>
      <c r="Q605" s="1143"/>
      <c r="R605" s="1186"/>
      <c r="S605" s="1147" t="str">
        <f>IF(LEN(TRIM(T605))&gt;0,MAX(S46:S604)+1,"")</f>
        <v/>
      </c>
      <c r="T605" s="1148"/>
      <c r="U605" s="1186"/>
      <c r="V605" s="1186"/>
      <c r="X605" s="1253"/>
      <c r="Y605" s="1238"/>
      <c r="Z605" s="1239"/>
      <c r="AA605" s="1238"/>
      <c r="AB605" s="1239"/>
      <c r="AC605" s="1240"/>
      <c r="AD605" s="1241"/>
      <c r="AE605" s="1242"/>
      <c r="AF605" s="1241"/>
      <c r="AG605" s="1243"/>
      <c r="AH605" s="1244"/>
      <c r="AI605"/>
      <c r="AJ605" s="1254"/>
      <c r="AK605" s="1245"/>
      <c r="AL605" s="1246"/>
      <c r="AM605" s="1246"/>
      <c r="AN605" s="1247"/>
      <c r="AO605" s="1248"/>
      <c r="AP605" s="1248"/>
      <c r="AQ605" s="1249"/>
      <c r="AR605" s="1255"/>
      <c r="AS605" s="1250"/>
      <c r="AT605" s="1256"/>
      <c r="AU605" s="1257"/>
      <c r="AV605" s="1251"/>
      <c r="AW605" s="1252"/>
      <c r="CE605" s="9">
        <v>1</v>
      </c>
    </row>
    <row r="606" spans="10:83" ht="21" customHeight="1">
      <c r="J606" s="1838"/>
      <c r="K606" s="1151"/>
      <c r="L606" s="1143" t="str" cm="1">
        <f t="array" ref="L606">IF(ROW()=ROW(L593),K596,INDEX(M593:M606,ROW()-ROW(L593)))</f>
        <v/>
      </c>
      <c r="M606" s="1144" t="str">
        <f>IF(OR(L606="",K595="",K595&lt;=0,N606=""),"",TRIM(MID(L606,LEN(N606)+1+IF(MID(L606,LEN(N606)+1,1)=" ",1,0),99999)))</f>
        <v/>
      </c>
      <c r="N606" s="1143" t="str">
        <f>IF(OR(O606="",O606=0,O606="0"),"",IF(LEN(O606)&lt;=K595,O606,IF(LEN(SUBSTITUTE(P606," ",""))=K595+1,LEFT(O606,K595),LEFT(O606,FIND("§",SUBSTITUTE(P606," ","§",LEN(P606)-LEN(SUBSTITUTE(P606," ",""))))-1))))</f>
        <v/>
      </c>
      <c r="O606" s="1143" t="str">
        <f t="shared" si="130"/>
        <v/>
      </c>
      <c r="P606" s="1143" t="str">
        <f>IF(OR(O606="",O606=0,O606="0"),"",LEFT(O606,K595+1))</f>
        <v/>
      </c>
      <c r="Q606" s="1143"/>
      <c r="R606" s="1186"/>
      <c r="S606" s="1147" t="str">
        <f>IF(LEN(TRIM(T606))&gt;0,MAX(S46:S605)+1,"")</f>
        <v/>
      </c>
      <c r="T606" s="1148"/>
      <c r="U606" s="1186"/>
      <c r="V606" s="1186"/>
      <c r="X606" s="1253"/>
      <c r="Y606" s="1238"/>
      <c r="Z606" s="1239"/>
      <c r="AA606" s="1238"/>
      <c r="AB606" s="1239"/>
      <c r="AC606" s="1240"/>
      <c r="AD606" s="1241"/>
      <c r="AE606" s="1242"/>
      <c r="AF606" s="1241"/>
      <c r="AG606" s="1243"/>
      <c r="AH606" s="1244"/>
      <c r="AI606"/>
      <c r="AJ606" s="1254"/>
      <c r="AK606" s="1245"/>
      <c r="AL606" s="1246"/>
      <c r="AM606" s="1246"/>
      <c r="AN606" s="1247"/>
      <c r="AO606" s="1248"/>
      <c r="AP606" s="1248"/>
      <c r="AQ606" s="1249"/>
      <c r="AR606" s="1255"/>
      <c r="AS606" s="1250"/>
      <c r="AT606" s="1256"/>
      <c r="AU606" s="1257"/>
      <c r="AV606" s="1251"/>
      <c r="AW606" s="1252"/>
      <c r="CE606" s="9">
        <v>1</v>
      </c>
    </row>
    <row r="607" spans="10:83" ht="21" customHeight="1">
      <c r="J607" s="1838"/>
      <c r="K607" s="1142" t="str">
        <f>IF(TRIM(SUBSTITUTE(R87,CHAR(160),""))="","",R87)</f>
        <v/>
      </c>
      <c r="L607" s="1143" t="str" cm="1">
        <f t="array" ref="L607">IF(ROW()=ROW(L607),K610,INDEX(M607:M620,ROW()-ROW(L607)))</f>
        <v/>
      </c>
      <c r="M607" s="1144" t="str">
        <f>IF(OR(L607="",K609="",K609&lt;=0,N607=""),"",TRIM(MID(L607,LEN(N607)+1+IF(MID(L607,LEN(N607)+1,1)=" ",1,0),99999)))</f>
        <v/>
      </c>
      <c r="N607" s="1143" t="str">
        <f>IF(OR(O607="",O607=0,O607="0"),"",IF(LEN(O607)&lt;=K609,O607,IF(LEN(SUBSTITUTE(P607," ",""))=K609+1,LEFT(O607,K609),LEFT(O607,FIND("§",SUBSTITUTE(P607," ","§",LEN(P607)-LEN(SUBSTITUTE(P607," ",""))))-1))))</f>
        <v/>
      </c>
      <c r="O607" s="1143" t="str">
        <f t="shared" si="130"/>
        <v/>
      </c>
      <c r="P607" s="1143" t="str">
        <f>IF(OR(O607="",O607=0,O607="0"),"",LEFT(O607,K609+1))</f>
        <v/>
      </c>
      <c r="Q607" s="1143"/>
      <c r="R607" s="1186"/>
      <c r="S607" s="1147" t="str">
        <f>IF(LEN(TRIM(T607))&gt;0,MAX(S46:S606)+1,"")</f>
        <v/>
      </c>
      <c r="T607" s="1148"/>
      <c r="U607" s="1186"/>
      <c r="V607" s="1186"/>
      <c r="X607" s="1253"/>
      <c r="Y607" s="1238"/>
      <c r="Z607" s="1239"/>
      <c r="AA607" s="1238"/>
      <c r="AB607" s="1239"/>
      <c r="AC607" s="1240"/>
      <c r="AD607" s="1241"/>
      <c r="AE607" s="1242"/>
      <c r="AF607" s="1241"/>
      <c r="AG607" s="1243"/>
      <c r="AH607" s="1244"/>
      <c r="AI607"/>
      <c r="AJ607" s="1254"/>
      <c r="AK607" s="1245"/>
      <c r="AL607" s="1246"/>
      <c r="AM607" s="1246"/>
      <c r="AN607" s="1247"/>
      <c r="AO607" s="1248"/>
      <c r="AP607" s="1248"/>
      <c r="AQ607" s="1249"/>
      <c r="AR607" s="1255"/>
      <c r="AS607" s="1250"/>
      <c r="AT607" s="1256"/>
      <c r="AU607" s="1257"/>
      <c r="AV607" s="1251"/>
      <c r="AW607" s="1252"/>
      <c r="CE607" s="9">
        <v>1</v>
      </c>
    </row>
    <row r="608" spans="10:83" ht="21" customHeight="1">
      <c r="J608" s="1838"/>
      <c r="K608" s="1151" t="str">
        <f>TRIM(SUBSTITUTE(SUBSTITUTE(SUBSTITUTE(SUBSTITUTE(SUBSTITUTE(SUBSTITUTE(SUBSTITUTE(SUBSTITUTE(SUBSTITUTE(CLEAN(IF(OR(LEFT(K607,1)="-",LEFT(K607,1)="="),MID(K607,2,99999),K607)),"—","-"),"–","-"),CHAR(160)," "),CHAR(9)," "),CHAR(13)," "),CHAR(10)," ")," "," ")," "," ")," "," "))</f>
        <v/>
      </c>
      <c r="L608" s="1143" t="str" cm="1">
        <f t="array" ref="L608">IF(ROW()=ROW(L607),K610,INDEX(M607:M620,ROW()-ROW(L607)))</f>
        <v/>
      </c>
      <c r="M608" s="1144" t="str">
        <f>IF(OR(L608="",K609="",K609&lt;=0,N608=""),"",TRIM(MID(L608,LEN(N608)+1+IF(MID(L608,LEN(N608)+1,1)=" ",1,0),99999)))</f>
        <v/>
      </c>
      <c r="N608" s="1143" t="str">
        <f>IF(OR(O608="",O608=0,O608="0"),"",IF(LEN(O608)&lt;=K609,O608,IF(LEN(SUBSTITUTE(P608," ",""))=K609+1,LEFT(O608,K609),LEFT(O608,FIND("§",SUBSTITUTE(P608," ","§",LEN(P608)-LEN(SUBSTITUTE(P608," ",""))))-1))))</f>
        <v/>
      </c>
      <c r="O608" s="1143" t="str">
        <f t="shared" si="130"/>
        <v/>
      </c>
      <c r="P608" s="1143" t="str">
        <f>IF(OR(O608="",O608=0,O608="0"),"",LEFT(O608,K609+1))</f>
        <v/>
      </c>
      <c r="Q608" s="1143"/>
      <c r="R608" s="1186"/>
      <c r="S608" s="1147" t="str">
        <f>IF(LEN(TRIM(T608))&gt;0,MAX(S46:S607)+1,"")</f>
        <v/>
      </c>
      <c r="T608" s="1148"/>
      <c r="U608" s="1186"/>
      <c r="V608" s="1186"/>
      <c r="X608" s="1253"/>
      <c r="Y608" s="1238"/>
      <c r="Z608" s="1239"/>
      <c r="AA608" s="1238"/>
      <c r="AB608" s="1239"/>
      <c r="AC608" s="1240"/>
      <c r="AD608" s="1241"/>
      <c r="AE608" s="1242"/>
      <c r="AF608" s="1241"/>
      <c r="AG608" s="1243"/>
      <c r="AH608" s="1244"/>
      <c r="AI608"/>
      <c r="AJ608" s="1254"/>
      <c r="AK608" s="1245"/>
      <c r="AL608" s="1246"/>
      <c r="AM608" s="1246"/>
      <c r="AN608" s="1247"/>
      <c r="AO608" s="1248"/>
      <c r="AP608" s="1248"/>
      <c r="AQ608" s="1249"/>
      <c r="AR608" s="1255"/>
      <c r="AS608" s="1250"/>
      <c r="AT608" s="1256"/>
      <c r="AU608" s="1257"/>
      <c r="AV608" s="1251"/>
      <c r="AW608" s="1252"/>
      <c r="CE608" s="9">
        <v>1</v>
      </c>
    </row>
    <row r="609" spans="10:83" ht="21" customHeight="1">
      <c r="J609" s="1838"/>
      <c r="K609" s="1152">
        <f>K44</f>
        <v>120</v>
      </c>
      <c r="L609" s="1143" t="str" cm="1">
        <f t="array" ref="L609">IF(ROW()=ROW(L607),K610,INDEX(M607:M620,ROW()-ROW(L607)))</f>
        <v/>
      </c>
      <c r="M609" s="1144" t="str">
        <f>IF(OR(L609="",K609="",K609&lt;=0,N609=""),"",TRIM(MID(L609,LEN(N609)+1+IF(MID(L609,LEN(N609)+1,1)=" ",1,0),99999)))</f>
        <v/>
      </c>
      <c r="N609" s="1143" t="str">
        <f>IF(OR(O609="",O609=0,O609="0"),"",IF(LEN(O609)&lt;=K609,O609,IF(LEN(SUBSTITUTE(P609," ",""))=K609+1,LEFT(O609,K609),LEFT(O609,FIND("§",SUBSTITUTE(P609," ","§",LEN(P609)-LEN(SUBSTITUTE(P609," ",""))))-1))))</f>
        <v/>
      </c>
      <c r="O609" s="1143" t="str">
        <f t="shared" si="130"/>
        <v/>
      </c>
      <c r="P609" s="1143" t="str">
        <f>IF(OR(O609="",O609=0,O609="0"),"",LEFT(O609,K609+1))</f>
        <v/>
      </c>
      <c r="Q609" s="1143"/>
      <c r="R609" s="1186"/>
      <c r="S609" s="1147" t="str">
        <f>IF(LEN(TRIM(T609))&gt;0,MAX(S46:S608)+1,"")</f>
        <v/>
      </c>
      <c r="T609" s="1148"/>
      <c r="U609" s="1186"/>
      <c r="V609" s="1186"/>
      <c r="X609" s="1253"/>
      <c r="Y609" s="1238"/>
      <c r="Z609" s="1239"/>
      <c r="AA609" s="1238"/>
      <c r="AB609" s="1239"/>
      <c r="AC609" s="1240"/>
      <c r="AD609" s="1241"/>
      <c r="AE609" s="1242"/>
      <c r="AF609" s="1241"/>
      <c r="AG609" s="1243"/>
      <c r="AH609" s="1244"/>
      <c r="AI609"/>
      <c r="AJ609" s="1254"/>
      <c r="AK609" s="1245"/>
      <c r="AL609" s="1246"/>
      <c r="AM609" s="1246"/>
      <c r="AN609" s="1247"/>
      <c r="AO609" s="1248"/>
      <c r="AP609" s="1248"/>
      <c r="AQ609" s="1249"/>
      <c r="AR609" s="1255"/>
      <c r="AS609" s="1250"/>
      <c r="AT609" s="1256"/>
      <c r="AU609" s="1257"/>
      <c r="AV609" s="1251"/>
      <c r="AW609" s="1252"/>
      <c r="CE609" s="9">
        <v>1</v>
      </c>
    </row>
    <row r="610" spans="10:83" ht="21" customHeight="1">
      <c r="J610" s="1838"/>
      <c r="K610" s="1151" t="str">
        <f>IF(UPPER(TRIM(K45))="X",K614,K608)</f>
        <v/>
      </c>
      <c r="L610" s="1143" t="str" cm="1">
        <f t="array" ref="L610">IF(ROW()=ROW(L607),K610,INDEX(M607:M620,ROW()-ROW(L607)))</f>
        <v/>
      </c>
      <c r="M610" s="1144" t="str">
        <f>IF(OR(L610="",K609="",K609&lt;=0,N610=""),"",TRIM(MID(L610,LEN(N610)+1+IF(MID(L610,LEN(N610)+1,1)=" ",1,0),99999)))</f>
        <v/>
      </c>
      <c r="N610" s="1143" t="str">
        <f>IF(OR(O610="",O610=0,O610="0"),"",IF(LEN(O610)&lt;=K609,O610,IF(LEN(SUBSTITUTE(P610," ",""))=K609+1,LEFT(O610,K609),LEFT(O610,FIND("§",SUBSTITUTE(P610," ","§",LEN(P610)-LEN(SUBSTITUTE(P610," ",""))))-1))))</f>
        <v/>
      </c>
      <c r="O610" s="1143" t="str">
        <f t="shared" si="130"/>
        <v/>
      </c>
      <c r="P610" s="1143" t="str">
        <f>IF(OR(O610="",O610=0,O610="0"),"",LEFT(O610,K609+1))</f>
        <v/>
      </c>
      <c r="Q610" s="1143"/>
      <c r="R610" s="1186"/>
      <c r="S610" s="1147" t="str">
        <f>IF(LEN(TRIM(T610))&gt;0,MAX(S46:S609)+1,"")</f>
        <v/>
      </c>
      <c r="T610" s="1148"/>
      <c r="U610" s="1186"/>
      <c r="V610" s="1186"/>
      <c r="X610" s="1253"/>
      <c r="Y610" s="1238"/>
      <c r="Z610" s="1239"/>
      <c r="AA610" s="1238"/>
      <c r="AB610" s="1239"/>
      <c r="AC610" s="1240"/>
      <c r="AD610" s="1241"/>
      <c r="AE610" s="1242"/>
      <c r="AF610" s="1241"/>
      <c r="AG610" s="1243"/>
      <c r="AH610" s="1244"/>
      <c r="AI610"/>
      <c r="AJ610" s="1254"/>
      <c r="AK610" s="1245"/>
      <c r="AL610" s="1246"/>
      <c r="AM610" s="1246"/>
      <c r="AN610" s="1247"/>
      <c r="AO610" s="1248"/>
      <c r="AP610" s="1248"/>
      <c r="AQ610" s="1249"/>
      <c r="AR610" s="1255"/>
      <c r="AS610" s="1250"/>
      <c r="AT610" s="1256"/>
      <c r="AU610" s="1257"/>
      <c r="AV610" s="1251"/>
      <c r="AW610" s="1252"/>
      <c r="CE610" s="9">
        <v>1</v>
      </c>
    </row>
    <row r="611" spans="10:83" ht="21" customHeight="1">
      <c r="J611" s="1838"/>
      <c r="K611" s="1155" t="str">
        <f>TRIM(SUBSTITUTE(SUBSTITUTE(SUBSTITUTE(SUBSTITUTE(SUBSTITUTE(SUBSTITUTE(SUBSTITUTE(SUBSTITUTE(SUBSTITUTE(SUBSTITUTE(K608,","," "),";"," "),":"," "),"!"," "),"?"," "),"…"," "),"»"," "),"«"," "),"/"," "),"."," "))</f>
        <v/>
      </c>
      <c r="L611" s="1143" t="str" cm="1">
        <f t="array" ref="L611">IF(ROW()=ROW(L607),K610,INDEX(M607:M620,ROW()-ROW(L607)))</f>
        <v/>
      </c>
      <c r="M611" s="1144" t="str">
        <f>IF(OR(L611="",K609="",K609&lt;=0,N611=""),"",TRIM(MID(L611,LEN(N611)+1+IF(MID(L611,LEN(N611)+1,1)=" ",1,0),99999)))</f>
        <v/>
      </c>
      <c r="N611" s="1143" t="str">
        <f>IF(OR(O611="",O611=0,O611="0"),"",IF(LEN(O611)&lt;=K609,O611,IF(LEN(SUBSTITUTE(P611," ",""))=K609+1,LEFT(O611,K609),LEFT(O611,FIND("§",SUBSTITUTE(P611," ","§",LEN(P611)-LEN(SUBSTITUTE(P611," ",""))))-1))))</f>
        <v/>
      </c>
      <c r="O611" s="1143" t="str">
        <f t="shared" si="130"/>
        <v/>
      </c>
      <c r="P611" s="1143" t="str">
        <f>IF(OR(O611="",O611=0,O611="0"),"",LEFT(O611,K609+1))</f>
        <v/>
      </c>
      <c r="Q611" s="1143"/>
      <c r="R611" s="1186"/>
      <c r="S611" s="1147" t="str">
        <f>IF(LEN(TRIM(T611))&gt;0,MAX(S46:S610)+1,"")</f>
        <v/>
      </c>
      <c r="T611" s="1148"/>
      <c r="U611" s="1186"/>
      <c r="V611" s="1186"/>
      <c r="X611" s="1253"/>
      <c r="Y611" s="1238"/>
      <c r="Z611" s="1239"/>
      <c r="AA611" s="1238"/>
      <c r="AB611" s="1239"/>
      <c r="AC611" s="1240"/>
      <c r="AD611" s="1241"/>
      <c r="AE611" s="1242"/>
      <c r="AF611" s="1241"/>
      <c r="AG611" s="1243"/>
      <c r="AH611" s="1244"/>
      <c r="AI611"/>
      <c r="AJ611" s="1254"/>
      <c r="AK611" s="1245"/>
      <c r="AL611" s="1246"/>
      <c r="AM611" s="1246"/>
      <c r="AN611" s="1247"/>
      <c r="AO611" s="1248"/>
      <c r="AP611" s="1248"/>
      <c r="AQ611" s="1249"/>
      <c r="AR611" s="1255"/>
      <c r="AS611" s="1250"/>
      <c r="AT611" s="1256"/>
      <c r="AU611" s="1257"/>
      <c r="AV611" s="1251"/>
      <c r="AW611" s="1252"/>
      <c r="CE611" s="9">
        <v>1</v>
      </c>
    </row>
    <row r="612" spans="10:83" ht="21" customHeight="1">
      <c r="J612" s="1838"/>
      <c r="K612" s="1143" t="str">
        <f>TRIM(SUBSTITUTE(SUBSTITUTE(SUBSTITUTE(SUBSTITUTE(SUBSTITUTE(SUBSTITUTE(SUBSTITUTE(SUBSTITUTE(K611,"("," "),")"," "),CHAR(34)," "),"-"," "),"_"," "),"&lt;"," "),"&gt;"," "),"="," "))</f>
        <v/>
      </c>
      <c r="L612" s="1143" t="str" cm="1">
        <f t="array" ref="L612">IF(ROW()=ROW(L607),K610,INDEX(M607:M620,ROW()-ROW(L607)))</f>
        <v/>
      </c>
      <c r="M612" s="1144" t="str">
        <f>IF(OR(L612="",K609="",K609&lt;=0,N612=""),"",TRIM(MID(L612,LEN(N612)+1+IF(MID(L612,LEN(N612)+1,1)=" ",1,0),99999)))</f>
        <v/>
      </c>
      <c r="N612" s="1143" t="str">
        <f>IF(OR(O612="",O612=0,O612="0"),"",IF(LEN(O612)&lt;=K609,O612,IF(LEN(SUBSTITUTE(P612," ",""))=K609+1,LEFT(O612,K609),LEFT(O612,FIND("§",SUBSTITUTE(P612," ","§",LEN(P612)-LEN(SUBSTITUTE(P612," ",""))))-1))))</f>
        <v/>
      </c>
      <c r="O612" s="1143" t="str">
        <f t="shared" si="130"/>
        <v/>
      </c>
      <c r="P612" s="1143" t="str">
        <f>IF(OR(O612="",O612=0,O612="0"),"",LEFT(O612,K609+1))</f>
        <v/>
      </c>
      <c r="Q612" s="1143"/>
      <c r="R612" s="1186"/>
      <c r="S612" s="1147" t="str">
        <f>IF(LEN(TRIM(T612))&gt;0,MAX(S46:S611)+1,"")</f>
        <v/>
      </c>
      <c r="T612" s="1148"/>
      <c r="U612" s="1186"/>
      <c r="V612" s="1186"/>
      <c r="X612" s="1253"/>
      <c r="Y612" s="1238"/>
      <c r="Z612" s="1239"/>
      <c r="AA612" s="1238"/>
      <c r="AB612" s="1239"/>
      <c r="AC612" s="1240"/>
      <c r="AD612" s="1241"/>
      <c r="AE612" s="1242"/>
      <c r="AF612" s="1241"/>
      <c r="AG612" s="1243"/>
      <c r="AH612" s="1244"/>
      <c r="AI612"/>
      <c r="AJ612" s="1254"/>
      <c r="AK612" s="1245"/>
      <c r="AL612" s="1246"/>
      <c r="AM612" s="1246"/>
      <c r="AN612" s="1247"/>
      <c r="AO612" s="1248"/>
      <c r="AP612" s="1248"/>
      <c r="AQ612" s="1249"/>
      <c r="AR612" s="1255"/>
      <c r="AS612" s="1250"/>
      <c r="AT612" s="1256"/>
      <c r="AU612" s="1257"/>
      <c r="AV612" s="1251"/>
      <c r="AW612" s="1252"/>
      <c r="CE612" s="9">
        <v>1</v>
      </c>
    </row>
    <row r="613" spans="10:83" ht="21" customHeight="1">
      <c r="J613" s="1838"/>
      <c r="K613" s="1151" t="str">
        <f>TRIM(SUBSTITUTE(SUBSTITUTE(SUBSTITUTE(SUBSTITUTE(K612,"►"," "),"▼"," "),"▲"," "),"◄"," "))</f>
        <v/>
      </c>
      <c r="L613" s="1143" t="str" cm="1">
        <f t="array" ref="L613">IF(ROW()=ROW(L607),K610,INDEX(M607:M620,ROW()-ROW(L607)))</f>
        <v/>
      </c>
      <c r="M613" s="1144" t="str">
        <f>IF(OR(L613="",K609="",K609&lt;=0,N613=""),"",TRIM(MID(L613,LEN(N613)+1+IF(MID(L613,LEN(N613)+1,1)=" ",1,0),99999)))</f>
        <v/>
      </c>
      <c r="N613" s="1143" t="str">
        <f>IF(OR(O613="",O613=0,O613="0"),"",IF(LEN(O613)&lt;=K609,O613,IF(LEN(SUBSTITUTE(P613," ",""))=K609+1,LEFT(O613,K609),LEFT(O613,FIND("§",SUBSTITUTE(P613," ","§",LEN(P613)-LEN(SUBSTITUTE(P613," ",""))))-1))))</f>
        <v/>
      </c>
      <c r="O613" s="1143" t="str">
        <f t="shared" si="130"/>
        <v/>
      </c>
      <c r="P613" s="1143" t="str">
        <f>IF(OR(O613="",O613=0,O613="0"),"",LEFT(O613,K609+1))</f>
        <v/>
      </c>
      <c r="Q613" s="1143"/>
      <c r="R613" s="1186"/>
      <c r="S613" s="1147" t="str">
        <f>IF(LEN(TRIM(T613))&gt;0,MAX(S46:S612)+1,"")</f>
        <v/>
      </c>
      <c r="T613" s="1148"/>
      <c r="U613" s="1186"/>
      <c r="V613" s="1186"/>
      <c r="X613" s="1253"/>
      <c r="Y613" s="1238"/>
      <c r="Z613" s="1239"/>
      <c r="AA613" s="1238"/>
      <c r="AB613" s="1239"/>
      <c r="AC613" s="1240"/>
      <c r="AD613" s="1241"/>
      <c r="AE613" s="1242"/>
      <c r="AF613" s="1241"/>
      <c r="AG613" s="1243"/>
      <c r="AH613" s="1244"/>
      <c r="AI613"/>
      <c r="AJ613" s="1254"/>
      <c r="AK613" s="1245"/>
      <c r="AL613" s="1246"/>
      <c r="AM613" s="1246"/>
      <c r="AN613" s="1247"/>
      <c r="AO613" s="1248"/>
      <c r="AP613" s="1248"/>
      <c r="AQ613" s="1249"/>
      <c r="AR613" s="1255"/>
      <c r="AS613" s="1250"/>
      <c r="AT613" s="1256"/>
      <c r="AU613" s="1257"/>
      <c r="AV613" s="1251"/>
      <c r="AW613" s="1252"/>
      <c r="CE613" s="9">
        <v>1</v>
      </c>
    </row>
    <row r="614" spans="10:83" ht="21" customHeight="1">
      <c r="J614" s="1838"/>
      <c r="K614" s="1151" t="str">
        <f>TRIM(SUBSTITUTE(SUBSTITUTE(K613,"“"," "),"”"," "))</f>
        <v/>
      </c>
      <c r="L614" s="1143" t="str" cm="1">
        <f t="array" ref="L614">IF(ROW()=ROW(L607),K610,INDEX(M607:M620,ROW()-ROW(L607)))</f>
        <v/>
      </c>
      <c r="M614" s="1144" t="str">
        <f>IF(OR(L614="",K609="",K609&lt;=0,N614=""),"",TRIM(MID(L614,LEN(N614)+1+IF(MID(L614,LEN(N614)+1,1)=" ",1,0),99999)))</f>
        <v/>
      </c>
      <c r="N614" s="1143" t="str">
        <f>IF(OR(O614="",O614=0,O614="0"),"",IF(LEN(O614)&lt;=K609,O614,IF(LEN(SUBSTITUTE(P614," ",""))=K609+1,LEFT(O614,K609),LEFT(O614,FIND("§",SUBSTITUTE(P614," ","§",LEN(P614)-LEN(SUBSTITUTE(P614," ",""))))-1))))</f>
        <v/>
      </c>
      <c r="O614" s="1143" t="str">
        <f t="shared" si="130"/>
        <v/>
      </c>
      <c r="P614" s="1143" t="str">
        <f>IF(OR(O614="",O614=0,O614="0"),"",LEFT(O614,K609+1))</f>
        <v/>
      </c>
      <c r="Q614" s="1143"/>
      <c r="R614" s="1186"/>
      <c r="S614" s="1147" t="str">
        <f>IF(LEN(TRIM(T614))&gt;0,MAX(S46:S613)+1,"")</f>
        <v/>
      </c>
      <c r="T614" s="1148"/>
      <c r="U614" s="1186"/>
      <c r="V614" s="1186"/>
      <c r="X614" s="1253"/>
      <c r="Y614" s="1238"/>
      <c r="Z614" s="1239"/>
      <c r="AA614" s="1238"/>
      <c r="AB614" s="1239"/>
      <c r="AC614" s="1240"/>
      <c r="AD614" s="1241"/>
      <c r="AE614" s="1242"/>
      <c r="AF614" s="1241"/>
      <c r="AG614" s="1243"/>
      <c r="AH614" s="1244"/>
      <c r="AI614"/>
      <c r="AJ614" s="1254"/>
      <c r="AK614" s="1245"/>
      <c r="AL614" s="1246"/>
      <c r="AM614" s="1246"/>
      <c r="AN614" s="1247"/>
      <c r="AO614" s="1248"/>
      <c r="AP614" s="1248"/>
      <c r="AQ614" s="1249"/>
      <c r="AR614" s="1255"/>
      <c r="AS614" s="1250"/>
      <c r="AT614" s="1256"/>
      <c r="AU614" s="1257"/>
      <c r="AV614" s="1251"/>
      <c r="AW614" s="1252"/>
      <c r="CE614" s="9">
        <v>1</v>
      </c>
    </row>
    <row r="615" spans="10:83" ht="21" customHeight="1">
      <c r="J615" s="1838"/>
      <c r="K615" s="1151"/>
      <c r="L615" s="1143" t="str" cm="1">
        <f t="array" ref="L615">IF(ROW()=ROW(L607),K610,INDEX(M607:M620,ROW()-ROW(L607)))</f>
        <v/>
      </c>
      <c r="M615" s="1144" t="str">
        <f>IF(OR(L615="",K609="",K609&lt;=0,N615=""),"",TRIM(MID(L615,LEN(N615)+1+IF(MID(L615,LEN(N615)+1,1)=" ",1,0),99999)))</f>
        <v/>
      </c>
      <c r="N615" s="1143" t="str">
        <f>IF(OR(O615="",O615=0,O615="0"),"",IF(LEN(O615)&lt;=K609,O615,IF(LEN(SUBSTITUTE(P615," ",""))=K609+1,LEFT(O615,K609),LEFT(O615,FIND("§",SUBSTITUTE(P615," ","§",LEN(P615)-LEN(SUBSTITUTE(P615," ",""))))-1))))</f>
        <v/>
      </c>
      <c r="O615" s="1143" t="str">
        <f t="shared" si="130"/>
        <v/>
      </c>
      <c r="P615" s="1143" t="str">
        <f>IF(OR(O615="",O615=0,O615="0"),"",LEFT(O615,K609+1))</f>
        <v/>
      </c>
      <c r="Q615" s="1143"/>
      <c r="R615" s="1186"/>
      <c r="S615" s="1147" t="str">
        <f>IF(LEN(TRIM(T615))&gt;0,MAX(S46:S614)+1,"")</f>
        <v/>
      </c>
      <c r="T615" s="1148"/>
      <c r="U615" s="1186"/>
      <c r="V615" s="1186"/>
      <c r="X615" s="1253"/>
      <c r="Y615" s="1238"/>
      <c r="Z615" s="1239"/>
      <c r="AA615" s="1238"/>
      <c r="AB615" s="1239"/>
      <c r="AC615" s="1240"/>
      <c r="AD615" s="1241"/>
      <c r="AE615" s="1242"/>
      <c r="AF615" s="1241"/>
      <c r="AG615" s="1243"/>
      <c r="AH615" s="1244"/>
      <c r="AI615"/>
      <c r="AJ615" s="1254"/>
      <c r="AK615" s="1245"/>
      <c r="AL615" s="1246"/>
      <c r="AM615" s="1246"/>
      <c r="AN615" s="1247"/>
      <c r="AO615" s="1248"/>
      <c r="AP615" s="1248"/>
      <c r="AQ615" s="1249"/>
      <c r="AR615" s="1255"/>
      <c r="AS615" s="1250"/>
      <c r="AT615" s="1256"/>
      <c r="AU615" s="1257"/>
      <c r="AV615" s="1251"/>
      <c r="AW615" s="1252"/>
      <c r="CE615" s="9">
        <v>1</v>
      </c>
    </row>
    <row r="616" spans="10:83" ht="21" customHeight="1">
      <c r="J616" s="1838"/>
      <c r="K616" s="1151"/>
      <c r="L616" s="1143" t="str" cm="1">
        <f t="array" ref="L616">IF(ROW()=ROW(L607),K610,INDEX(M607:M620,ROW()-ROW(L607)))</f>
        <v/>
      </c>
      <c r="M616" s="1144" t="str">
        <f>IF(OR(L616="",K609="",K609&lt;=0,N616=""),"",TRIM(MID(L616,LEN(N616)+1+IF(MID(L616,LEN(N616)+1,1)=" ",1,0),99999)))</f>
        <v/>
      </c>
      <c r="N616" s="1143" t="str">
        <f>IF(OR(O616="",O616=0,O616="0"),"",IF(LEN(O616)&lt;=K609,O616,IF(LEN(SUBSTITUTE(P616," ",""))=K609+1,LEFT(O616,K609),LEFT(O616,FIND("§",SUBSTITUTE(P616," ","§",LEN(P616)-LEN(SUBSTITUTE(P616," ",""))))-1))))</f>
        <v/>
      </c>
      <c r="O616" s="1143" t="str">
        <f t="shared" si="130"/>
        <v/>
      </c>
      <c r="P616" s="1143" t="str">
        <f>IF(OR(O616="",O616=0,O616="0"),"",LEFT(O616,K609+1))</f>
        <v/>
      </c>
      <c r="Q616" s="1143"/>
      <c r="R616" s="1186"/>
      <c r="S616" s="1147" t="str">
        <f>IF(LEN(TRIM(T616))&gt;0,MAX(S46:S615)+1,"")</f>
        <v/>
      </c>
      <c r="T616" s="1148"/>
      <c r="U616" s="1186"/>
      <c r="V616" s="1186"/>
      <c r="X616" s="1253"/>
      <c r="Y616" s="1238"/>
      <c r="Z616" s="1239"/>
      <c r="AA616" s="1238"/>
      <c r="AB616" s="1239"/>
      <c r="AC616" s="1240"/>
      <c r="AD616" s="1241"/>
      <c r="AE616" s="1242"/>
      <c r="AF616" s="1241"/>
      <c r="AG616" s="1243"/>
      <c r="AH616" s="1244"/>
      <c r="AI616"/>
      <c r="AJ616" s="1254"/>
      <c r="AK616" s="1245"/>
      <c r="AL616" s="1246"/>
      <c r="AM616" s="1246"/>
      <c r="AN616" s="1247"/>
      <c r="AO616" s="1248"/>
      <c r="AP616" s="1248"/>
      <c r="AQ616" s="1249"/>
      <c r="AR616" s="1255"/>
      <c r="AS616" s="1250"/>
      <c r="AT616" s="1256"/>
      <c r="AU616" s="1257"/>
      <c r="AV616" s="1251"/>
      <c r="AW616" s="1252"/>
      <c r="CE616" s="9">
        <v>1</v>
      </c>
    </row>
    <row r="617" spans="10:83" ht="21" customHeight="1">
      <c r="J617" s="1838"/>
      <c r="K617" s="1151"/>
      <c r="L617" s="1143" t="str" cm="1">
        <f t="array" ref="L617">IF(ROW()=ROW(L607),K610,INDEX(M607:M620,ROW()-ROW(L607)))</f>
        <v/>
      </c>
      <c r="M617" s="1144" t="str">
        <f>IF(OR(L617="",K609="",K609&lt;=0,N617=""),"",TRIM(MID(L617,LEN(N617)+1+IF(MID(L617,LEN(N617)+1,1)=" ",1,0),99999)))</f>
        <v/>
      </c>
      <c r="N617" s="1143" t="str">
        <f>IF(OR(O617="",O617=0,O617="0"),"",IF(LEN(O617)&lt;=K609,O617,IF(LEN(SUBSTITUTE(P617," ",""))=K609+1,LEFT(O617,K609),LEFT(O617,FIND("§",SUBSTITUTE(P617," ","§",LEN(P617)-LEN(SUBSTITUTE(P617," ",""))))-1))))</f>
        <v/>
      </c>
      <c r="O617" s="1143" t="str">
        <f t="shared" si="130"/>
        <v/>
      </c>
      <c r="P617" s="1143" t="str">
        <f>IF(OR(O617="",O617=0,O617="0"),"",LEFT(O617,K609+1))</f>
        <v/>
      </c>
      <c r="Q617" s="1143"/>
      <c r="R617" s="1186"/>
      <c r="S617" s="1147" t="str">
        <f>IF(LEN(TRIM(T617))&gt;0,MAX(S46:S616)+1,"")</f>
        <v/>
      </c>
      <c r="T617" s="1148"/>
      <c r="U617" s="1186"/>
      <c r="V617" s="1186"/>
      <c r="X617" s="1253"/>
      <c r="Y617" s="1238"/>
      <c r="Z617" s="1239"/>
      <c r="AA617" s="1238"/>
      <c r="AB617" s="1239"/>
      <c r="AC617" s="1240"/>
      <c r="AD617" s="1241"/>
      <c r="AE617" s="1242"/>
      <c r="AF617" s="1241"/>
      <c r="AG617" s="1243"/>
      <c r="AH617" s="1244"/>
      <c r="AI617"/>
      <c r="AJ617" s="1254"/>
      <c r="AK617" s="1245"/>
      <c r="AL617" s="1246"/>
      <c r="AM617" s="1246"/>
      <c r="AN617" s="1247"/>
      <c r="AO617" s="1248"/>
      <c r="AP617" s="1248"/>
      <c r="AQ617" s="1249"/>
      <c r="AR617" s="1255"/>
      <c r="AS617" s="1250"/>
      <c r="AT617" s="1256"/>
      <c r="AU617" s="1257"/>
      <c r="AV617" s="1251"/>
      <c r="AW617" s="1252"/>
      <c r="CE617" s="9">
        <v>1</v>
      </c>
    </row>
    <row r="618" spans="10:83" ht="21" customHeight="1">
      <c r="J618" s="1838"/>
      <c r="K618" s="1151"/>
      <c r="L618" s="1143" t="str" cm="1">
        <f t="array" ref="L618">IF(ROW()=ROW(L607),K610,INDEX(M607:M620,ROW()-ROW(L607)))</f>
        <v/>
      </c>
      <c r="M618" s="1144" t="str">
        <f>IF(OR(L618="",K609="",K609&lt;=0,N618=""),"",TRIM(MID(L618,LEN(N618)+1+IF(MID(L618,LEN(N618)+1,1)=" ",1,0),99999)))</f>
        <v/>
      </c>
      <c r="N618" s="1143" t="str">
        <f>IF(OR(O618="",O618=0,O618="0"),"",IF(LEN(O618)&lt;=K609,O618,IF(LEN(SUBSTITUTE(P618," ",""))=K609+1,LEFT(O618,K609),LEFT(O618,FIND("§",SUBSTITUTE(P618," ","§",LEN(P618)-LEN(SUBSTITUTE(P618," ",""))))-1))))</f>
        <v/>
      </c>
      <c r="O618" s="1143" t="str">
        <f t="shared" si="130"/>
        <v/>
      </c>
      <c r="P618" s="1143" t="str">
        <f>IF(OR(O618="",O618=0,O618="0"),"",LEFT(O618,K609+1))</f>
        <v/>
      </c>
      <c r="Q618" s="1143"/>
      <c r="R618" s="1186"/>
      <c r="S618" s="1147" t="str">
        <f>IF(LEN(TRIM(T618))&gt;0,MAX(S46:S617)+1,"")</f>
        <v/>
      </c>
      <c r="T618" s="1148"/>
      <c r="U618" s="1186"/>
      <c r="V618" s="1186"/>
      <c r="X618" s="1253"/>
      <c r="Y618" s="1238"/>
      <c r="Z618" s="1239"/>
      <c r="AA618" s="1238"/>
      <c r="AB618" s="1239"/>
      <c r="AC618" s="1240"/>
      <c r="AD618" s="1241"/>
      <c r="AE618" s="1242"/>
      <c r="AF618" s="1241"/>
      <c r="AG618" s="1243"/>
      <c r="AH618" s="1244"/>
      <c r="AI618"/>
      <c r="AJ618" s="1254"/>
      <c r="AK618" s="1245"/>
      <c r="AL618" s="1246"/>
      <c r="AM618" s="1246"/>
      <c r="AN618" s="1247"/>
      <c r="AO618" s="1248"/>
      <c r="AP618" s="1248"/>
      <c r="AQ618" s="1249"/>
      <c r="AR618" s="1255"/>
      <c r="AS618" s="1250"/>
      <c r="AT618" s="1256"/>
      <c r="AU618" s="1257"/>
      <c r="AV618" s="1251"/>
      <c r="AW618" s="1252"/>
      <c r="CE618" s="9">
        <v>1</v>
      </c>
    </row>
    <row r="619" spans="10:83" ht="21" customHeight="1">
      <c r="J619" s="1838"/>
      <c r="K619" s="1151"/>
      <c r="L619" s="1143" t="str" cm="1">
        <f t="array" ref="L619">IF(ROW()=ROW(L607),K610,INDEX(M607:M620,ROW()-ROW(L607)))</f>
        <v/>
      </c>
      <c r="M619" s="1144" t="str">
        <f>IF(OR(L619="",K609="",K609&lt;=0,N619=""),"",TRIM(MID(L619,LEN(N619)+1+IF(MID(L619,LEN(N619)+1,1)=" ",1,0),99999)))</f>
        <v/>
      </c>
      <c r="N619" s="1143" t="str">
        <f>IF(OR(O619="",O619=0,O619="0"),"",IF(LEN(O619)&lt;=K609,O619,IF(LEN(SUBSTITUTE(P619," ",""))=K609+1,LEFT(O619,K609),LEFT(O619,FIND("§",SUBSTITUTE(P619," ","§",LEN(P619)-LEN(SUBSTITUTE(P619," ",""))))-1))))</f>
        <v/>
      </c>
      <c r="O619" s="1143" t="str">
        <f t="shared" si="130"/>
        <v/>
      </c>
      <c r="P619" s="1143" t="str">
        <f>IF(OR(O619="",O619=0,O619="0"),"",LEFT(O619,K609+1))</f>
        <v/>
      </c>
      <c r="Q619" s="1143"/>
      <c r="R619" s="1186"/>
      <c r="S619" s="1147" t="str">
        <f>IF(LEN(TRIM(T619))&gt;0,MAX(S46:S618)+1,"")</f>
        <v/>
      </c>
      <c r="T619" s="1148"/>
      <c r="U619" s="1186"/>
      <c r="V619" s="1186"/>
      <c r="X619" s="1253"/>
      <c r="Y619" s="1238"/>
      <c r="Z619" s="1239"/>
      <c r="AA619" s="1238"/>
      <c r="AB619" s="1239"/>
      <c r="AC619" s="1240"/>
      <c r="AD619" s="1241"/>
      <c r="AE619" s="1242"/>
      <c r="AF619" s="1241"/>
      <c r="AG619" s="1243"/>
      <c r="AH619" s="1244"/>
      <c r="AI619"/>
      <c r="AJ619" s="1254"/>
      <c r="AK619" s="1245"/>
      <c r="AL619" s="1246"/>
      <c r="AM619" s="1246"/>
      <c r="AN619" s="1247"/>
      <c r="AO619" s="1248"/>
      <c r="AP619" s="1248"/>
      <c r="AQ619" s="1249"/>
      <c r="AR619" s="1255"/>
      <c r="AS619" s="1250"/>
      <c r="AT619" s="1256"/>
      <c r="AU619" s="1257"/>
      <c r="AV619" s="1251"/>
      <c r="AW619" s="1252"/>
      <c r="CE619" s="9">
        <v>1</v>
      </c>
    </row>
    <row r="620" spans="10:83" ht="21" customHeight="1">
      <c r="J620" s="1838"/>
      <c r="K620" s="1151"/>
      <c r="L620" s="1143" t="str" cm="1">
        <f t="array" ref="L620">IF(ROW()=ROW(L607),K610,INDEX(M607:M620,ROW()-ROW(L607)))</f>
        <v/>
      </c>
      <c r="M620" s="1144" t="str">
        <f>IF(OR(L620="",K609="",K609&lt;=0,N620=""),"",TRIM(MID(L620,LEN(N620)+1+IF(MID(L620,LEN(N620)+1,1)=" ",1,0),99999)))</f>
        <v/>
      </c>
      <c r="N620" s="1143" t="str">
        <f>IF(OR(O620="",O620=0,O620="0"),"",IF(LEN(O620)&lt;=K609,O620,IF(LEN(SUBSTITUTE(P620," ",""))=K609+1,LEFT(O620,K609),LEFT(O620,FIND("§",SUBSTITUTE(P620," ","§",LEN(P620)-LEN(SUBSTITUTE(P620," ",""))))-1))))</f>
        <v/>
      </c>
      <c r="O620" s="1143" t="str">
        <f t="shared" si="130"/>
        <v/>
      </c>
      <c r="P620" s="1143" t="str">
        <f>IF(OR(O620="",O620=0,O620="0"),"",LEFT(O620,K609+1))</f>
        <v/>
      </c>
      <c r="Q620" s="1143"/>
      <c r="R620" s="1186"/>
      <c r="S620" s="1147" t="str">
        <f>IF(LEN(TRIM(T620))&gt;0,MAX(S46:S619)+1,"")</f>
        <v/>
      </c>
      <c r="T620" s="1148"/>
      <c r="U620" s="1186"/>
      <c r="V620" s="1186"/>
      <c r="X620" s="1253"/>
      <c r="Y620" s="1238"/>
      <c r="Z620" s="1239"/>
      <c r="AA620" s="1238"/>
      <c r="AB620" s="1239"/>
      <c r="AC620" s="1240"/>
      <c r="AD620" s="1241"/>
      <c r="AE620" s="1242"/>
      <c r="AF620" s="1241"/>
      <c r="AG620" s="1243"/>
      <c r="AH620" s="1244"/>
      <c r="AI620"/>
      <c r="AJ620" s="1254"/>
      <c r="AK620" s="1245"/>
      <c r="AL620" s="1246"/>
      <c r="AM620" s="1246"/>
      <c r="AN620" s="1247"/>
      <c r="AO620" s="1248"/>
      <c r="AP620" s="1248"/>
      <c r="AQ620" s="1249"/>
      <c r="AR620" s="1255"/>
      <c r="AS620" s="1250"/>
      <c r="AT620" s="1256"/>
      <c r="AU620" s="1257"/>
      <c r="AV620" s="1251"/>
      <c r="AW620" s="1252"/>
      <c r="CE620" s="9">
        <v>1</v>
      </c>
    </row>
    <row r="621" spans="10:83" ht="21" customHeight="1">
      <c r="J621" s="1838"/>
      <c r="K621" s="1142" t="str">
        <f>IF(TRIM(SUBSTITUTE(R88,CHAR(160),""))="","",R88)</f>
        <v/>
      </c>
      <c r="L621" s="1143" t="str" cm="1">
        <f t="array" ref="L621">IF(ROW()=ROW(L621),K624,INDEX(M621:M634,ROW()-ROW(L621)))</f>
        <v/>
      </c>
      <c r="M621" s="1144" t="str">
        <f>IF(OR(L621="",K623="",K623&lt;=0,N621=""),"",TRIM(MID(L621,LEN(N621)+1+IF(MID(L621,LEN(N621)+1,1)=" ",1,0),99999)))</f>
        <v/>
      </c>
      <c r="N621" s="1143" t="str">
        <f>IF(OR(O621="",O621=0,O621="0"),"",IF(LEN(O621)&lt;=K623,O621,IF(LEN(SUBSTITUTE(P621," ",""))=K623+1,LEFT(O621,K623),LEFT(O621,FIND("§",SUBSTITUTE(P621," ","§",LEN(P621)-LEN(SUBSTITUTE(P621," ",""))))-1))))</f>
        <v/>
      </c>
      <c r="O621" s="1143" t="str">
        <f t="shared" si="130"/>
        <v/>
      </c>
      <c r="P621" s="1143" t="str">
        <f>IF(OR(O621="",O621=0,O621="0"),"",LEFT(O621,K623+1))</f>
        <v/>
      </c>
      <c r="Q621" s="1143"/>
      <c r="R621" s="1186"/>
      <c r="S621" s="1147" t="str">
        <f>IF(LEN(TRIM(T621))&gt;0,MAX(S46:S620)+1,"")</f>
        <v/>
      </c>
      <c r="T621" s="1148"/>
      <c r="U621" s="1186"/>
      <c r="V621" s="1186"/>
      <c r="X621" s="1253"/>
      <c r="Y621" s="1238"/>
      <c r="Z621" s="1239"/>
      <c r="AA621" s="1238"/>
      <c r="AB621" s="1239"/>
      <c r="AC621" s="1240"/>
      <c r="AD621" s="1241"/>
      <c r="AE621" s="1242"/>
      <c r="AF621" s="1241"/>
      <c r="AG621" s="1243"/>
      <c r="AH621" s="1244"/>
      <c r="AI621"/>
      <c r="AJ621" s="1254"/>
      <c r="AK621" s="1245"/>
      <c r="AL621" s="1246"/>
      <c r="AM621" s="1246"/>
      <c r="AN621" s="1247"/>
      <c r="AO621" s="1248"/>
      <c r="AP621" s="1248"/>
      <c r="AQ621" s="1249"/>
      <c r="AR621" s="1255"/>
      <c r="AS621" s="1250"/>
      <c r="AT621" s="1256"/>
      <c r="AU621" s="1257"/>
      <c r="AV621" s="1251"/>
      <c r="AW621" s="1252"/>
      <c r="CE621" s="9">
        <v>1</v>
      </c>
    </row>
    <row r="622" spans="10:83" ht="21" customHeight="1">
      <c r="J622" s="1838"/>
      <c r="K622" s="1151" t="str">
        <f>TRIM(SUBSTITUTE(SUBSTITUTE(SUBSTITUTE(SUBSTITUTE(SUBSTITUTE(SUBSTITUTE(SUBSTITUTE(SUBSTITUTE(SUBSTITUTE(CLEAN(IF(OR(LEFT(K621,1)="-",LEFT(K621,1)="="),MID(K621,2,99999),K621)),"—","-"),"–","-"),CHAR(160)," "),CHAR(9)," "),CHAR(13)," "),CHAR(10)," ")," "," ")," "," ")," "," "))</f>
        <v/>
      </c>
      <c r="L622" s="1143" t="str" cm="1">
        <f t="array" ref="L622">IF(ROW()=ROW(L621),K624,INDEX(M621:M634,ROW()-ROW(L621)))</f>
        <v/>
      </c>
      <c r="M622" s="1144" t="str">
        <f>IF(OR(L622="",K623="",K623&lt;=0,N622=""),"",TRIM(MID(L622,LEN(N622)+1+IF(MID(L622,LEN(N622)+1,1)=" ",1,0),99999)))</f>
        <v/>
      </c>
      <c r="N622" s="1143" t="str">
        <f>IF(OR(O622="",O622=0,O622="0"),"",IF(LEN(O622)&lt;=K623,O622,IF(LEN(SUBSTITUTE(P622," ",""))=K623+1,LEFT(O622,K623),LEFT(O622,FIND("§",SUBSTITUTE(P622," ","§",LEN(P622)-LEN(SUBSTITUTE(P622," ",""))))-1))))</f>
        <v/>
      </c>
      <c r="O622" s="1143" t="str">
        <f t="shared" si="130"/>
        <v/>
      </c>
      <c r="P622" s="1143" t="str">
        <f>IF(OR(O622="",O622=0,O622="0"),"",LEFT(O622,K623+1))</f>
        <v/>
      </c>
      <c r="Q622" s="1143"/>
      <c r="R622" s="1186"/>
      <c r="S622" s="1147" t="str">
        <f>IF(LEN(TRIM(T622))&gt;0,MAX(S46:S621)+1,"")</f>
        <v/>
      </c>
      <c r="T622" s="1148"/>
      <c r="U622" s="1186"/>
      <c r="V622" s="1186"/>
      <c r="X622" s="1253"/>
      <c r="Y622" s="1238"/>
      <c r="Z622" s="1239"/>
      <c r="AA622" s="1238"/>
      <c r="AB622" s="1239"/>
      <c r="AC622" s="1240"/>
      <c r="AD622" s="1241"/>
      <c r="AE622" s="1242"/>
      <c r="AF622" s="1241"/>
      <c r="AG622" s="1243"/>
      <c r="AH622" s="1244"/>
      <c r="AI622"/>
      <c r="AJ622" s="1254"/>
      <c r="AK622" s="1245"/>
      <c r="AL622" s="1246"/>
      <c r="AM622" s="1246"/>
      <c r="AN622" s="1247"/>
      <c r="AO622" s="1248"/>
      <c r="AP622" s="1248"/>
      <c r="AQ622" s="1249"/>
      <c r="AR622" s="1255"/>
      <c r="AS622" s="1250"/>
      <c r="AT622" s="1256"/>
      <c r="AU622" s="1257"/>
      <c r="AV622" s="1251"/>
      <c r="AW622" s="1252"/>
      <c r="CE622" s="9">
        <v>1</v>
      </c>
    </row>
    <row r="623" spans="10:83" ht="21" customHeight="1">
      <c r="J623" s="1838"/>
      <c r="K623" s="1152">
        <f>K44</f>
        <v>120</v>
      </c>
      <c r="L623" s="1143" t="str" cm="1">
        <f t="array" ref="L623">IF(ROW()=ROW(L621),K624,INDEX(M621:M634,ROW()-ROW(L621)))</f>
        <v/>
      </c>
      <c r="M623" s="1144" t="str">
        <f>IF(OR(L623="",K623="",K623&lt;=0,N623=""),"",TRIM(MID(L623,LEN(N623)+1+IF(MID(L623,LEN(N623)+1,1)=" ",1,0),99999)))</f>
        <v/>
      </c>
      <c r="N623" s="1143" t="str">
        <f>IF(OR(O623="",O623=0,O623="0"),"",IF(LEN(O623)&lt;=K623,O623,IF(LEN(SUBSTITUTE(P623," ",""))=K623+1,LEFT(O623,K623),LEFT(O623,FIND("§",SUBSTITUTE(P623," ","§",LEN(P623)-LEN(SUBSTITUTE(P623," ",""))))-1))))</f>
        <v/>
      </c>
      <c r="O623" s="1143" t="str">
        <f t="shared" ref="O623:O676" si="131">IF(OR(L623="",L623=0),"",TRIM(SUBSTITUTE(SUBSTITUTE(L623,CHAR(160)," "),CHAR(10)," ")))</f>
        <v/>
      </c>
      <c r="P623" s="1143" t="str">
        <f>IF(OR(O623="",O623=0,O623="0"),"",LEFT(O623,K623+1))</f>
        <v/>
      </c>
      <c r="Q623" s="1143"/>
      <c r="R623" s="1186"/>
      <c r="S623" s="1147" t="str">
        <f>IF(LEN(TRIM(T623))&gt;0,MAX(S46:S622)+1,"")</f>
        <v/>
      </c>
      <c r="T623" s="1148"/>
      <c r="U623" s="1186"/>
      <c r="V623" s="1186"/>
      <c r="X623" s="1253"/>
      <c r="Y623" s="1238"/>
      <c r="Z623" s="1239"/>
      <c r="AA623" s="1238"/>
      <c r="AB623" s="1239"/>
      <c r="AC623" s="1240"/>
      <c r="AD623" s="1241"/>
      <c r="AE623" s="1242"/>
      <c r="AF623" s="1241"/>
      <c r="AG623" s="1243"/>
      <c r="AH623" s="1244"/>
      <c r="AI623"/>
      <c r="AJ623" s="1254"/>
      <c r="AK623" s="1245"/>
      <c r="AL623" s="1246"/>
      <c r="AM623" s="1246"/>
      <c r="AN623" s="1247"/>
      <c r="AO623" s="1248"/>
      <c r="AP623" s="1248"/>
      <c r="AQ623" s="1249"/>
      <c r="AR623" s="1255"/>
      <c r="AS623" s="1250"/>
      <c r="AT623" s="1256"/>
      <c r="AU623" s="1257"/>
      <c r="AV623" s="1251"/>
      <c r="AW623" s="1252"/>
      <c r="CE623" s="9">
        <v>1</v>
      </c>
    </row>
    <row r="624" spans="10:83" ht="21" customHeight="1">
      <c r="J624" s="1838"/>
      <c r="K624" s="1151" t="str">
        <f>IF(UPPER(TRIM(K45))="X",K628,K622)</f>
        <v/>
      </c>
      <c r="L624" s="1143" t="str" cm="1">
        <f t="array" ref="L624">IF(ROW()=ROW(L621),K624,INDEX(M621:M634,ROW()-ROW(L621)))</f>
        <v/>
      </c>
      <c r="M624" s="1144" t="str">
        <f>IF(OR(L624="",K623="",K623&lt;=0,N624=""),"",TRIM(MID(L624,LEN(N624)+1+IF(MID(L624,LEN(N624)+1,1)=" ",1,0),99999)))</f>
        <v/>
      </c>
      <c r="N624" s="1143" t="str">
        <f>IF(OR(O624="",O624=0,O624="0"),"",IF(LEN(O624)&lt;=K623,O624,IF(LEN(SUBSTITUTE(P624," ",""))=K623+1,LEFT(O624,K623),LEFT(O624,FIND("§",SUBSTITUTE(P624," ","§",LEN(P624)-LEN(SUBSTITUTE(P624," ",""))))-1))))</f>
        <v/>
      </c>
      <c r="O624" s="1143" t="str">
        <f t="shared" si="131"/>
        <v/>
      </c>
      <c r="P624" s="1143" t="str">
        <f>IF(OR(O624="",O624=0,O624="0"),"",LEFT(O624,K623+1))</f>
        <v/>
      </c>
      <c r="Q624" s="1143"/>
      <c r="R624" s="1186"/>
      <c r="S624" s="1147" t="str">
        <f>IF(LEN(TRIM(T624))&gt;0,MAX(S46:S623)+1,"")</f>
        <v/>
      </c>
      <c r="T624" s="1148"/>
      <c r="U624" s="1186"/>
      <c r="V624" s="1186"/>
      <c r="X624" s="1253"/>
      <c r="Y624" s="1238"/>
      <c r="Z624" s="1239"/>
      <c r="AA624" s="1238"/>
      <c r="AB624" s="1239"/>
      <c r="AC624" s="1240"/>
      <c r="AD624" s="1241"/>
      <c r="AE624" s="1242"/>
      <c r="AF624" s="1241"/>
      <c r="AG624" s="1243"/>
      <c r="AH624" s="1244"/>
      <c r="AI624"/>
      <c r="AJ624" s="1254"/>
      <c r="AK624" s="1245"/>
      <c r="AL624" s="1246"/>
      <c r="AM624" s="1246"/>
      <c r="AN624" s="1247"/>
      <c r="AO624" s="1248"/>
      <c r="AP624" s="1248"/>
      <c r="AQ624" s="1249"/>
      <c r="AR624" s="1255"/>
      <c r="AS624" s="1250"/>
      <c r="AT624" s="1256"/>
      <c r="AU624" s="1257"/>
      <c r="AV624" s="1251"/>
      <c r="AW624" s="1252"/>
      <c r="CE624" s="9">
        <v>1</v>
      </c>
    </row>
    <row r="625" spans="10:83" ht="21" customHeight="1">
      <c r="J625" s="1838"/>
      <c r="K625" s="1155" t="str">
        <f>TRIM(SUBSTITUTE(SUBSTITUTE(SUBSTITUTE(SUBSTITUTE(SUBSTITUTE(SUBSTITUTE(SUBSTITUTE(SUBSTITUTE(SUBSTITUTE(SUBSTITUTE(K622,","," "),";"," "),":"," "),"!"," "),"?"," "),"…"," "),"»"," "),"«"," "),"/"," "),"."," "))</f>
        <v/>
      </c>
      <c r="L625" s="1143" t="str" cm="1">
        <f t="array" ref="L625">IF(ROW()=ROW(L621),K624,INDEX(M621:M634,ROW()-ROW(L621)))</f>
        <v/>
      </c>
      <c r="M625" s="1144" t="str">
        <f>IF(OR(L625="",K623="",K623&lt;=0,N625=""),"",TRIM(MID(L625,LEN(N625)+1+IF(MID(L625,LEN(N625)+1,1)=" ",1,0),99999)))</f>
        <v/>
      </c>
      <c r="N625" s="1143" t="str">
        <f>IF(OR(O625="",O625=0,O625="0"),"",IF(LEN(O625)&lt;=K623,O625,IF(LEN(SUBSTITUTE(P625," ",""))=K623+1,LEFT(O625,K623),LEFT(O625,FIND("§",SUBSTITUTE(P625," ","§",LEN(P625)-LEN(SUBSTITUTE(P625," ",""))))-1))))</f>
        <v/>
      </c>
      <c r="O625" s="1143" t="str">
        <f t="shared" si="131"/>
        <v/>
      </c>
      <c r="P625" s="1143" t="str">
        <f>IF(OR(O625="",O625=0,O625="0"),"",LEFT(O625,K623+1))</f>
        <v/>
      </c>
      <c r="Q625" s="1143"/>
      <c r="R625" s="1186"/>
      <c r="S625" s="1147" t="str">
        <f>IF(LEN(TRIM(T625))&gt;0,MAX(S46:S624)+1,"")</f>
        <v/>
      </c>
      <c r="T625" s="1148"/>
      <c r="U625" s="1186"/>
      <c r="V625" s="1186"/>
      <c r="X625" s="1253"/>
      <c r="Y625" s="1238"/>
      <c r="Z625" s="1239"/>
      <c r="AA625" s="1238"/>
      <c r="AB625" s="1239"/>
      <c r="AC625" s="1240"/>
      <c r="AD625" s="1241"/>
      <c r="AE625" s="1242"/>
      <c r="AF625" s="1241"/>
      <c r="AG625" s="1243"/>
      <c r="AH625" s="1244"/>
      <c r="AI625"/>
      <c r="AJ625" s="1254"/>
      <c r="AK625" s="1245"/>
      <c r="AL625" s="1246"/>
      <c r="AM625" s="1246"/>
      <c r="AN625" s="1247"/>
      <c r="AO625" s="1248"/>
      <c r="AP625" s="1248"/>
      <c r="AQ625" s="1249"/>
      <c r="AR625" s="1255"/>
      <c r="AS625" s="1250"/>
      <c r="AT625" s="1256"/>
      <c r="AU625" s="1257"/>
      <c r="AV625" s="1251"/>
      <c r="AW625" s="1252"/>
      <c r="CE625" s="9">
        <v>1</v>
      </c>
    </row>
    <row r="626" spans="10:83" ht="21" customHeight="1">
      <c r="J626" s="1838"/>
      <c r="K626" s="1143" t="str">
        <f>TRIM(SUBSTITUTE(SUBSTITUTE(SUBSTITUTE(SUBSTITUTE(SUBSTITUTE(SUBSTITUTE(SUBSTITUTE(SUBSTITUTE(K625,"("," "),")"," "),CHAR(34)," "),"-"," "),"_"," "),"&lt;"," "),"&gt;"," "),"="," "))</f>
        <v/>
      </c>
      <c r="L626" s="1143" t="str" cm="1">
        <f t="array" ref="L626">IF(ROW()=ROW(L621),K624,INDEX(M621:M634,ROW()-ROW(L621)))</f>
        <v/>
      </c>
      <c r="M626" s="1144" t="str">
        <f>IF(OR(L626="",K623="",K623&lt;=0,N626=""),"",TRIM(MID(L626,LEN(N626)+1+IF(MID(L626,LEN(N626)+1,1)=" ",1,0),99999)))</f>
        <v/>
      </c>
      <c r="N626" s="1143" t="str">
        <f>IF(OR(O626="",O626=0,O626="0"),"",IF(LEN(O626)&lt;=K623,O626,IF(LEN(SUBSTITUTE(P626," ",""))=K623+1,LEFT(O626,K623),LEFT(O626,FIND("§",SUBSTITUTE(P626," ","§",LEN(P626)-LEN(SUBSTITUTE(P626," ",""))))-1))))</f>
        <v/>
      </c>
      <c r="O626" s="1143" t="str">
        <f t="shared" si="131"/>
        <v/>
      </c>
      <c r="P626" s="1143" t="str">
        <f>IF(OR(O626="",O626=0,O626="0"),"",LEFT(O626,K623+1))</f>
        <v/>
      </c>
      <c r="Q626" s="1143"/>
      <c r="R626" s="1186"/>
      <c r="S626" s="1147" t="str">
        <f>IF(LEN(TRIM(T626))&gt;0,MAX(S46:S625)+1,"")</f>
        <v/>
      </c>
      <c r="T626" s="1148"/>
      <c r="U626" s="1186"/>
      <c r="V626" s="1186"/>
      <c r="X626" s="1253"/>
      <c r="Y626" s="1238"/>
      <c r="Z626" s="1239"/>
      <c r="AA626" s="1238"/>
      <c r="AB626" s="1239"/>
      <c r="AC626" s="1240"/>
      <c r="AD626" s="1241"/>
      <c r="AE626" s="1242"/>
      <c r="AF626" s="1241"/>
      <c r="AG626" s="1243"/>
      <c r="AH626" s="1244"/>
      <c r="AI626"/>
      <c r="AJ626" s="1254"/>
      <c r="AK626" s="1245"/>
      <c r="AL626" s="1246"/>
      <c r="AM626" s="1246"/>
      <c r="AN626" s="1247"/>
      <c r="AO626" s="1248"/>
      <c r="AP626" s="1248"/>
      <c r="AQ626" s="1249"/>
      <c r="AR626" s="1255"/>
      <c r="AS626" s="1250"/>
      <c r="AT626" s="1256"/>
      <c r="AU626" s="1257"/>
      <c r="AV626" s="1251"/>
      <c r="AW626" s="1252"/>
      <c r="CE626" s="9">
        <v>1</v>
      </c>
    </row>
    <row r="627" spans="10:83" ht="21" customHeight="1">
      <c r="J627" s="1838"/>
      <c r="K627" s="1151" t="str">
        <f>TRIM(SUBSTITUTE(SUBSTITUTE(SUBSTITUTE(SUBSTITUTE(K626,"►"," "),"▼"," "),"▲"," "),"◄"," "))</f>
        <v/>
      </c>
      <c r="L627" s="1143" t="str" cm="1">
        <f t="array" ref="L627">IF(ROW()=ROW(L621),K624,INDEX(M621:M634,ROW()-ROW(L621)))</f>
        <v/>
      </c>
      <c r="M627" s="1144" t="str">
        <f>IF(OR(L627="",K623="",K623&lt;=0,N627=""),"",TRIM(MID(L627,LEN(N627)+1+IF(MID(L627,LEN(N627)+1,1)=" ",1,0),99999)))</f>
        <v/>
      </c>
      <c r="N627" s="1143" t="str">
        <f>IF(OR(O627="",O627=0,O627="0"),"",IF(LEN(O627)&lt;=K623,O627,IF(LEN(SUBSTITUTE(P627," ",""))=K623+1,LEFT(O627,K623),LEFT(O627,FIND("§",SUBSTITUTE(P627," ","§",LEN(P627)-LEN(SUBSTITUTE(P627," ",""))))-1))))</f>
        <v/>
      </c>
      <c r="O627" s="1143" t="str">
        <f t="shared" si="131"/>
        <v/>
      </c>
      <c r="P627" s="1143" t="str">
        <f>IF(OR(O627="",O627=0,O627="0"),"",LEFT(O627,K623+1))</f>
        <v/>
      </c>
      <c r="Q627" s="1143"/>
      <c r="R627" s="1186"/>
      <c r="S627" s="1147" t="str">
        <f>IF(LEN(TRIM(T627))&gt;0,MAX(S46:S626)+1,"")</f>
        <v/>
      </c>
      <c r="T627" s="1148"/>
      <c r="U627" s="1186"/>
      <c r="V627" s="1186"/>
      <c r="X627" s="1253"/>
      <c r="Y627" s="1238"/>
      <c r="Z627" s="1239"/>
      <c r="AA627" s="1238"/>
      <c r="AB627" s="1239"/>
      <c r="AC627" s="1240"/>
      <c r="AD627" s="1241"/>
      <c r="AE627" s="1242"/>
      <c r="AF627" s="1241"/>
      <c r="AG627" s="1243"/>
      <c r="AH627" s="1244"/>
      <c r="AI627"/>
      <c r="AJ627" s="1254"/>
      <c r="AK627" s="1245"/>
      <c r="AL627" s="1246"/>
      <c r="AM627" s="1246"/>
      <c r="AN627" s="1247"/>
      <c r="AO627" s="1248"/>
      <c r="AP627" s="1248"/>
      <c r="AQ627" s="1249"/>
      <c r="AR627" s="1255"/>
      <c r="AS627" s="1250"/>
      <c r="AT627" s="1256"/>
      <c r="AU627" s="1257"/>
      <c r="AV627" s="1251"/>
      <c r="AW627" s="1252"/>
      <c r="CE627" s="9">
        <v>1</v>
      </c>
    </row>
    <row r="628" spans="10:83" ht="21" customHeight="1">
      <c r="J628" s="1838"/>
      <c r="K628" s="1151" t="str">
        <f>TRIM(SUBSTITUTE(SUBSTITUTE(K627,"“"," "),"”"," "))</f>
        <v/>
      </c>
      <c r="L628" s="1143" t="str" cm="1">
        <f t="array" ref="L628">IF(ROW()=ROW(L621),K624,INDEX(M621:M634,ROW()-ROW(L621)))</f>
        <v/>
      </c>
      <c r="M628" s="1144" t="str">
        <f>IF(OR(L628="",K623="",K623&lt;=0,N628=""),"",TRIM(MID(L628,LEN(N628)+1+IF(MID(L628,LEN(N628)+1,1)=" ",1,0),99999)))</f>
        <v/>
      </c>
      <c r="N628" s="1143" t="str">
        <f>IF(OR(O628="",O628=0,O628="0"),"",IF(LEN(O628)&lt;=K623,O628,IF(LEN(SUBSTITUTE(P628," ",""))=K623+1,LEFT(O628,K623),LEFT(O628,FIND("§",SUBSTITUTE(P628," ","§",LEN(P628)-LEN(SUBSTITUTE(P628," ",""))))-1))))</f>
        <v/>
      </c>
      <c r="O628" s="1143" t="str">
        <f t="shared" si="131"/>
        <v/>
      </c>
      <c r="P628" s="1143" t="str">
        <f>IF(OR(O628="",O628=0,O628="0"),"",LEFT(O628,K623+1))</f>
        <v/>
      </c>
      <c r="Q628" s="1143"/>
      <c r="R628" s="1186"/>
      <c r="S628" s="1147" t="str">
        <f>IF(LEN(TRIM(T628))&gt;0,MAX(S46:S627)+1,"")</f>
        <v/>
      </c>
      <c r="T628" s="1148"/>
      <c r="U628" s="1186"/>
      <c r="V628" s="1186"/>
      <c r="X628" s="1253"/>
      <c r="Y628" s="1238"/>
      <c r="Z628" s="1239"/>
      <c r="AA628" s="1238"/>
      <c r="AB628" s="1239"/>
      <c r="AC628" s="1240"/>
      <c r="AD628" s="1241"/>
      <c r="AE628" s="1242"/>
      <c r="AF628" s="1241"/>
      <c r="AG628" s="1243"/>
      <c r="AH628" s="1244"/>
      <c r="AI628"/>
      <c r="AJ628" s="1254"/>
      <c r="AK628" s="1245"/>
      <c r="AL628" s="1246"/>
      <c r="AM628" s="1246"/>
      <c r="AN628" s="1247"/>
      <c r="AO628" s="1248"/>
      <c r="AP628" s="1248"/>
      <c r="AQ628" s="1249"/>
      <c r="AR628" s="1255"/>
      <c r="AS628" s="1250"/>
      <c r="AT628" s="1256"/>
      <c r="AU628" s="1257"/>
      <c r="AV628" s="1251"/>
      <c r="AW628" s="1252"/>
      <c r="CE628" s="9">
        <v>1</v>
      </c>
    </row>
    <row r="629" spans="10:83" ht="21" customHeight="1">
      <c r="J629" s="1838"/>
      <c r="K629" s="1151"/>
      <c r="L629" s="1143" t="str" cm="1">
        <f t="array" ref="L629">IF(ROW()=ROW(L621),K624,INDEX(M621:M634,ROW()-ROW(L621)))</f>
        <v/>
      </c>
      <c r="M629" s="1144" t="str">
        <f>IF(OR(L629="",K623="",K623&lt;=0,N629=""),"",TRIM(MID(L629,LEN(N629)+1+IF(MID(L629,LEN(N629)+1,1)=" ",1,0),99999)))</f>
        <v/>
      </c>
      <c r="N629" s="1143" t="str">
        <f>IF(OR(O629="",O629=0,O629="0"),"",IF(LEN(O629)&lt;=K623,O629,IF(LEN(SUBSTITUTE(P629," ",""))=K623+1,LEFT(O629,K623),LEFT(O629,FIND("§",SUBSTITUTE(P629," ","§",LEN(P629)-LEN(SUBSTITUTE(P629," ",""))))-1))))</f>
        <v/>
      </c>
      <c r="O629" s="1143" t="str">
        <f t="shared" si="131"/>
        <v/>
      </c>
      <c r="P629" s="1143" t="str">
        <f>IF(OR(O629="",O629=0,O629="0"),"",LEFT(O629,K623+1))</f>
        <v/>
      </c>
      <c r="Q629" s="1143"/>
      <c r="R629" s="1186"/>
      <c r="S629" s="1147" t="str">
        <f>IF(LEN(TRIM(T629))&gt;0,MAX(S46:S628)+1,"")</f>
        <v/>
      </c>
      <c r="T629" s="1148"/>
      <c r="U629" s="1186"/>
      <c r="V629" s="1186"/>
      <c r="X629" s="1253"/>
      <c r="Y629" s="1238"/>
      <c r="Z629" s="1239"/>
      <c r="AA629" s="1238"/>
      <c r="AB629" s="1239"/>
      <c r="AC629" s="1240"/>
      <c r="AD629" s="1241"/>
      <c r="AE629" s="1242"/>
      <c r="AF629" s="1241"/>
      <c r="AG629" s="1243"/>
      <c r="AH629" s="1244"/>
      <c r="AI629"/>
      <c r="AJ629" s="1254"/>
      <c r="AK629" s="1245"/>
      <c r="AL629" s="1246"/>
      <c r="AM629" s="1246"/>
      <c r="AN629" s="1247"/>
      <c r="AO629" s="1248"/>
      <c r="AP629" s="1248"/>
      <c r="AQ629" s="1249"/>
      <c r="AR629" s="1255"/>
      <c r="AS629" s="1250"/>
      <c r="AT629" s="1256"/>
      <c r="AU629" s="1257"/>
      <c r="AV629" s="1251"/>
      <c r="AW629" s="1252"/>
      <c r="CE629" s="9">
        <v>1</v>
      </c>
    </row>
    <row r="630" spans="10:83" ht="21" customHeight="1">
      <c r="J630" s="1838"/>
      <c r="K630" s="1151"/>
      <c r="L630" s="1143" t="str" cm="1">
        <f t="array" ref="L630">IF(ROW()=ROW(L621),K624,INDEX(M621:M634,ROW()-ROW(L621)))</f>
        <v/>
      </c>
      <c r="M630" s="1144" t="str">
        <f>IF(OR(L630="",K623="",K623&lt;=0,N630=""),"",TRIM(MID(L630,LEN(N630)+1+IF(MID(L630,LEN(N630)+1,1)=" ",1,0),99999)))</f>
        <v/>
      </c>
      <c r="N630" s="1143" t="str">
        <f>IF(OR(O630="",O630=0,O630="0"),"",IF(LEN(O630)&lt;=K623,O630,IF(LEN(SUBSTITUTE(P630," ",""))=K623+1,LEFT(O630,K623),LEFT(O630,FIND("§",SUBSTITUTE(P630," ","§",LEN(P630)-LEN(SUBSTITUTE(P630," ",""))))-1))))</f>
        <v/>
      </c>
      <c r="O630" s="1143" t="str">
        <f t="shared" si="131"/>
        <v/>
      </c>
      <c r="P630" s="1143" t="str">
        <f>IF(OR(O630="",O630=0,O630="0"),"",LEFT(O630,K623+1))</f>
        <v/>
      </c>
      <c r="Q630" s="1143"/>
      <c r="R630" s="1186"/>
      <c r="S630" s="1147" t="str">
        <f>IF(LEN(TRIM(T630))&gt;0,MAX(S46:S629)+1,"")</f>
        <v/>
      </c>
      <c r="T630" s="1148"/>
      <c r="U630" s="1186"/>
      <c r="V630" s="1186"/>
      <c r="X630" s="1253"/>
      <c r="Y630" s="1238"/>
      <c r="Z630" s="1239"/>
      <c r="AA630" s="1238"/>
      <c r="AB630" s="1239"/>
      <c r="AC630" s="1240"/>
      <c r="AD630" s="1241"/>
      <c r="AE630" s="1242"/>
      <c r="AF630" s="1241"/>
      <c r="AG630" s="1243"/>
      <c r="AH630" s="1244"/>
      <c r="AI630"/>
      <c r="AJ630" s="1254"/>
      <c r="AK630" s="1245"/>
      <c r="AL630" s="1246"/>
      <c r="AM630" s="1246"/>
      <c r="AN630" s="1247"/>
      <c r="AO630" s="1248"/>
      <c r="AP630" s="1248"/>
      <c r="AQ630" s="1249"/>
      <c r="AR630" s="1255"/>
      <c r="AS630" s="1250"/>
      <c r="AT630" s="1256"/>
      <c r="AU630" s="1257"/>
      <c r="AV630" s="1251"/>
      <c r="AW630" s="1252"/>
      <c r="CE630" s="9">
        <v>1</v>
      </c>
    </row>
    <row r="631" spans="10:83" ht="21" customHeight="1">
      <c r="J631" s="1838"/>
      <c r="K631" s="1151"/>
      <c r="L631" s="1143" t="str" cm="1">
        <f t="array" ref="L631">IF(ROW()=ROW(L621),K624,INDEX(M621:M634,ROW()-ROW(L621)))</f>
        <v/>
      </c>
      <c r="M631" s="1144" t="str">
        <f>IF(OR(L631="",K623="",K623&lt;=0,N631=""),"",TRIM(MID(L631,LEN(N631)+1+IF(MID(L631,LEN(N631)+1,1)=" ",1,0),99999)))</f>
        <v/>
      </c>
      <c r="N631" s="1143" t="str">
        <f>IF(OR(O631="",O631=0,O631="0"),"",IF(LEN(O631)&lt;=K623,O631,IF(LEN(SUBSTITUTE(P631," ",""))=K623+1,LEFT(O631,K623),LEFT(O631,FIND("§",SUBSTITUTE(P631," ","§",LEN(P631)-LEN(SUBSTITUTE(P631," ",""))))-1))))</f>
        <v/>
      </c>
      <c r="O631" s="1143" t="str">
        <f t="shared" si="131"/>
        <v/>
      </c>
      <c r="P631" s="1143" t="str">
        <f>IF(OR(O631="",O631=0,O631="0"),"",LEFT(O631,K623+1))</f>
        <v/>
      </c>
      <c r="Q631" s="1143"/>
      <c r="R631" s="1186"/>
      <c r="S631" s="1147" t="str">
        <f>IF(LEN(TRIM(T631))&gt;0,MAX(S46:S630)+1,"")</f>
        <v/>
      </c>
      <c r="T631" s="1148"/>
      <c r="U631" s="1186"/>
      <c r="V631" s="1186"/>
      <c r="X631" s="1253"/>
      <c r="Y631" s="1238"/>
      <c r="Z631" s="1239"/>
      <c r="AA631" s="1238"/>
      <c r="AB631" s="1239"/>
      <c r="AC631" s="1240"/>
      <c r="AD631" s="1241"/>
      <c r="AE631" s="1242"/>
      <c r="AF631" s="1241"/>
      <c r="AG631" s="1243"/>
      <c r="AH631" s="1244"/>
      <c r="AI631"/>
      <c r="AJ631" s="1254"/>
      <c r="AK631" s="1245"/>
      <c r="AL631" s="1246"/>
      <c r="AM631" s="1246"/>
      <c r="AN631" s="1247"/>
      <c r="AO631" s="1248"/>
      <c r="AP631" s="1248"/>
      <c r="AQ631" s="1249"/>
      <c r="AR631" s="1255"/>
      <c r="AS631" s="1250"/>
      <c r="AT631" s="1256"/>
      <c r="AU631" s="1257"/>
      <c r="AV631" s="1251"/>
      <c r="AW631" s="1252"/>
      <c r="CE631" s="9">
        <v>1</v>
      </c>
    </row>
    <row r="632" spans="10:83" ht="21" customHeight="1">
      <c r="J632" s="1838"/>
      <c r="K632" s="1151"/>
      <c r="L632" s="1143" t="str" cm="1">
        <f t="array" ref="L632">IF(ROW()=ROW(L621),K624,INDEX(M621:M634,ROW()-ROW(L621)))</f>
        <v/>
      </c>
      <c r="M632" s="1144" t="str">
        <f>IF(OR(L632="",K623="",K623&lt;=0,N632=""),"",TRIM(MID(L632,LEN(N632)+1+IF(MID(L632,LEN(N632)+1,1)=" ",1,0),99999)))</f>
        <v/>
      </c>
      <c r="N632" s="1143" t="str">
        <f>IF(OR(O632="",O632=0,O632="0"),"",IF(LEN(O632)&lt;=K623,O632,IF(LEN(SUBSTITUTE(P632," ",""))=K623+1,LEFT(O632,K623),LEFT(O632,FIND("§",SUBSTITUTE(P632," ","§",LEN(P632)-LEN(SUBSTITUTE(P632," ",""))))-1))))</f>
        <v/>
      </c>
      <c r="O632" s="1143" t="str">
        <f t="shared" si="131"/>
        <v/>
      </c>
      <c r="P632" s="1143" t="str">
        <f>IF(OR(O632="",O632=0,O632="0"),"",LEFT(O632,K623+1))</f>
        <v/>
      </c>
      <c r="Q632" s="1143"/>
      <c r="R632" s="1186"/>
      <c r="S632" s="1147" t="str">
        <f>IF(LEN(TRIM(T632))&gt;0,MAX(S46:S631)+1,"")</f>
        <v/>
      </c>
      <c r="T632" s="1148"/>
      <c r="U632" s="1186"/>
      <c r="V632" s="1186"/>
      <c r="X632" s="1253"/>
      <c r="Y632" s="1238"/>
      <c r="Z632" s="1239"/>
      <c r="AA632" s="1238"/>
      <c r="AB632" s="1239"/>
      <c r="AC632" s="1240"/>
      <c r="AD632" s="1241"/>
      <c r="AE632" s="1242"/>
      <c r="AF632" s="1241"/>
      <c r="AG632" s="1243"/>
      <c r="AH632" s="1244"/>
      <c r="AI632"/>
      <c r="AJ632" s="1254"/>
      <c r="AK632" s="1245"/>
      <c r="AL632" s="1246"/>
      <c r="AM632" s="1246"/>
      <c r="AN632" s="1247"/>
      <c r="AO632" s="1248"/>
      <c r="AP632" s="1248"/>
      <c r="AQ632" s="1249"/>
      <c r="AR632" s="1255"/>
      <c r="AS632" s="1250"/>
      <c r="AT632" s="1256"/>
      <c r="AU632" s="1257"/>
      <c r="AV632" s="1251"/>
      <c r="AW632" s="1252"/>
      <c r="CE632" s="9">
        <v>1</v>
      </c>
    </row>
    <row r="633" spans="10:83" ht="21" customHeight="1">
      <c r="J633" s="1838"/>
      <c r="K633" s="1151"/>
      <c r="L633" s="1143" t="str" cm="1">
        <f t="array" ref="L633">IF(ROW()=ROW(L621),K624,INDEX(M621:M634,ROW()-ROW(L621)))</f>
        <v/>
      </c>
      <c r="M633" s="1144" t="str">
        <f>IF(OR(L633="",K623="",K623&lt;=0,N633=""),"",TRIM(MID(L633,LEN(N633)+1+IF(MID(L633,LEN(N633)+1,1)=" ",1,0),99999)))</f>
        <v/>
      </c>
      <c r="N633" s="1143" t="str">
        <f>IF(OR(O633="",O633=0,O633="0"),"",IF(LEN(O633)&lt;=K623,O633,IF(LEN(SUBSTITUTE(P633," ",""))=K623+1,LEFT(O633,K623),LEFT(O633,FIND("§",SUBSTITUTE(P633," ","§",LEN(P633)-LEN(SUBSTITUTE(P633," ",""))))-1))))</f>
        <v/>
      </c>
      <c r="O633" s="1143" t="str">
        <f t="shared" si="131"/>
        <v/>
      </c>
      <c r="P633" s="1143" t="str">
        <f>IF(OR(O633="",O633=0,O633="0"),"",LEFT(O633,K623+1))</f>
        <v/>
      </c>
      <c r="Q633" s="1143"/>
      <c r="R633" s="1186"/>
      <c r="S633" s="1147" t="str">
        <f>IF(LEN(TRIM(T633))&gt;0,MAX(S46:S632)+1,"")</f>
        <v/>
      </c>
      <c r="T633" s="1148"/>
      <c r="U633" s="1186"/>
      <c r="V633" s="1186"/>
      <c r="X633" s="1253"/>
      <c r="Y633" s="1238"/>
      <c r="Z633" s="1239"/>
      <c r="AA633" s="1238"/>
      <c r="AB633" s="1239"/>
      <c r="AC633" s="1240"/>
      <c r="AD633" s="1241"/>
      <c r="AE633" s="1242"/>
      <c r="AF633" s="1241"/>
      <c r="AG633" s="1243"/>
      <c r="AH633" s="1244"/>
      <c r="AI633"/>
      <c r="AJ633" s="1254"/>
      <c r="AK633" s="1245"/>
      <c r="AL633" s="1246"/>
      <c r="AM633" s="1246"/>
      <c r="AN633" s="1247"/>
      <c r="AO633" s="1248"/>
      <c r="AP633" s="1248"/>
      <c r="AQ633" s="1249"/>
      <c r="AR633" s="1255"/>
      <c r="AS633" s="1250"/>
      <c r="AT633" s="1256"/>
      <c r="AU633" s="1257"/>
      <c r="AV633" s="1251"/>
      <c r="AW633" s="1252"/>
      <c r="CE633" s="9">
        <v>1</v>
      </c>
    </row>
    <row r="634" spans="10:83" ht="21" customHeight="1">
      <c r="J634" s="1838"/>
      <c r="K634" s="1151"/>
      <c r="L634" s="1143" t="str" cm="1">
        <f t="array" ref="L634">IF(ROW()=ROW(L621),K624,INDEX(M621:M634,ROW()-ROW(L621)))</f>
        <v/>
      </c>
      <c r="M634" s="1144" t="str">
        <f>IF(OR(L634="",K623="",K623&lt;=0,N634=""),"",TRIM(MID(L634,LEN(N634)+1+IF(MID(L634,LEN(N634)+1,1)=" ",1,0),99999)))</f>
        <v/>
      </c>
      <c r="N634" s="1143" t="str">
        <f>IF(OR(O634="",O634=0,O634="0"),"",IF(LEN(O634)&lt;=K623,O634,IF(LEN(SUBSTITUTE(P634," ",""))=K623+1,LEFT(O634,K623),LEFT(O634,FIND("§",SUBSTITUTE(P634," ","§",LEN(P634)-LEN(SUBSTITUTE(P634," ",""))))-1))))</f>
        <v/>
      </c>
      <c r="O634" s="1143" t="str">
        <f t="shared" si="131"/>
        <v/>
      </c>
      <c r="P634" s="1143" t="str">
        <f>IF(OR(O634="",O634=0,O634="0"),"",LEFT(O634,K623+1))</f>
        <v/>
      </c>
      <c r="Q634" s="1143"/>
      <c r="R634" s="1186"/>
      <c r="S634" s="1147" t="str">
        <f>IF(LEN(TRIM(T634))&gt;0,MAX(S46:S633)+1,"")</f>
        <v/>
      </c>
      <c r="T634" s="1148"/>
      <c r="U634" s="1186"/>
      <c r="V634" s="1186"/>
      <c r="X634" s="1253"/>
      <c r="Y634" s="1238"/>
      <c r="Z634" s="1239"/>
      <c r="AA634" s="1238"/>
      <c r="AB634" s="1239"/>
      <c r="AC634" s="1240"/>
      <c r="AD634" s="1241"/>
      <c r="AE634" s="1242"/>
      <c r="AF634" s="1241"/>
      <c r="AG634" s="1243"/>
      <c r="AH634" s="1244"/>
      <c r="AI634"/>
      <c r="AJ634" s="1254"/>
      <c r="AK634" s="1245"/>
      <c r="AL634" s="1246"/>
      <c r="AM634" s="1246"/>
      <c r="AN634" s="1247"/>
      <c r="AO634" s="1248"/>
      <c r="AP634" s="1248"/>
      <c r="AQ634" s="1249"/>
      <c r="AR634" s="1255"/>
      <c r="AS634" s="1250"/>
      <c r="AT634" s="1256"/>
      <c r="AU634" s="1257"/>
      <c r="AV634" s="1251"/>
      <c r="AW634" s="1252"/>
      <c r="CE634" s="9">
        <v>1</v>
      </c>
    </row>
    <row r="635" spans="10:83" ht="21" customHeight="1">
      <c r="J635" s="1838"/>
      <c r="K635" s="1142" t="str">
        <f>IF(TRIM(SUBSTITUTE(R89,CHAR(160),""))="","",R89)</f>
        <v/>
      </c>
      <c r="L635" s="1143" t="str" cm="1">
        <f t="array" ref="L635">IF(ROW()=ROW(L635),K638,INDEX(M635:M648,ROW()-ROW(L635)))</f>
        <v/>
      </c>
      <c r="M635" s="1144" t="str">
        <f>IF(OR(L635="",K637="",K637&lt;=0,N635=""),"",TRIM(MID(L635,LEN(N635)+1+IF(MID(L635,LEN(N635)+1,1)=" ",1,0),99999)))</f>
        <v/>
      </c>
      <c r="N635" s="1143" t="str">
        <f>IF(OR(O635="",O635=0,O635="0"),"",IF(LEN(O635)&lt;=K637,O635,IF(LEN(SUBSTITUTE(P635," ",""))=K637+1,LEFT(O635,K637),LEFT(O635,FIND("§",SUBSTITUTE(P635," ","§",LEN(P635)-LEN(SUBSTITUTE(P635," ",""))))-1))))</f>
        <v/>
      </c>
      <c r="O635" s="1143" t="str">
        <f t="shared" si="131"/>
        <v/>
      </c>
      <c r="P635" s="1143" t="str">
        <f>IF(OR(O635="",O635=0,O635="0"),"",LEFT(O635,K637+1))</f>
        <v/>
      </c>
      <c r="Q635" s="1143"/>
      <c r="R635" s="1186"/>
      <c r="S635" s="1147" t="str">
        <f>IF(LEN(TRIM(T635))&gt;0,MAX(S46:S634)+1,"")</f>
        <v/>
      </c>
      <c r="T635" s="1148"/>
      <c r="U635" s="1186"/>
      <c r="V635" s="1186"/>
      <c r="X635" s="1253"/>
      <c r="Y635" s="1238"/>
      <c r="Z635" s="1239"/>
      <c r="AA635" s="1238"/>
      <c r="AB635" s="1239"/>
      <c r="AC635" s="1240"/>
      <c r="AD635" s="1241"/>
      <c r="AE635" s="1242"/>
      <c r="AF635" s="1241"/>
      <c r="AG635" s="1243"/>
      <c r="AH635" s="1244"/>
      <c r="AI635"/>
      <c r="AJ635" s="1254"/>
      <c r="AK635" s="1245"/>
      <c r="AL635" s="1246"/>
      <c r="AM635" s="1246"/>
      <c r="AN635" s="1247"/>
      <c r="AO635" s="1248"/>
      <c r="AP635" s="1248"/>
      <c r="AQ635" s="1249"/>
      <c r="AR635" s="1255"/>
      <c r="AS635" s="1250"/>
      <c r="AT635" s="1256"/>
      <c r="AU635" s="1257"/>
      <c r="AV635" s="1251"/>
      <c r="AW635" s="1252"/>
      <c r="CE635" s="9">
        <v>1</v>
      </c>
    </row>
    <row r="636" spans="10:83" ht="21" customHeight="1">
      <c r="J636" s="1838"/>
      <c r="K636" s="1151" t="str">
        <f>TRIM(SUBSTITUTE(SUBSTITUTE(SUBSTITUTE(SUBSTITUTE(SUBSTITUTE(SUBSTITUTE(SUBSTITUTE(SUBSTITUTE(SUBSTITUTE(CLEAN(IF(OR(LEFT(K635,1)="-",LEFT(K635,1)="="),MID(K635,2,99999),K635)),"—","-"),"–","-"),CHAR(160)," "),CHAR(9)," "),CHAR(13)," "),CHAR(10)," ")," "," ")," "," ")," "," "))</f>
        <v/>
      </c>
      <c r="L636" s="1143" t="str" cm="1">
        <f t="array" ref="L636">IF(ROW()=ROW(L635),K638,INDEX(M635:M648,ROW()-ROW(L635)))</f>
        <v/>
      </c>
      <c r="M636" s="1144" t="str">
        <f>IF(OR(L636="",K637="",K637&lt;=0,N636=""),"",TRIM(MID(L636,LEN(N636)+1+IF(MID(L636,LEN(N636)+1,1)=" ",1,0),99999)))</f>
        <v/>
      </c>
      <c r="N636" s="1143" t="str">
        <f>IF(OR(O636="",O636=0,O636="0"),"",IF(LEN(O636)&lt;=K637,O636,IF(LEN(SUBSTITUTE(P636," ",""))=K637+1,LEFT(O636,K637),LEFT(O636,FIND("§",SUBSTITUTE(P636," ","§",LEN(P636)-LEN(SUBSTITUTE(P636," ",""))))-1))))</f>
        <v/>
      </c>
      <c r="O636" s="1143" t="str">
        <f t="shared" si="131"/>
        <v/>
      </c>
      <c r="P636" s="1143" t="str">
        <f>IF(OR(O636="",O636=0,O636="0"),"",LEFT(O636,K637+1))</f>
        <v/>
      </c>
      <c r="Q636" s="1143"/>
      <c r="R636" s="1186"/>
      <c r="S636" s="1147" t="str">
        <f>IF(LEN(TRIM(T636))&gt;0,MAX(S46:S635)+1,"")</f>
        <v/>
      </c>
      <c r="T636" s="1148"/>
      <c r="U636" s="1186"/>
      <c r="V636" s="1186"/>
      <c r="X636" s="1253"/>
      <c r="Y636" s="1238"/>
      <c r="Z636" s="1239"/>
      <c r="AA636" s="1238"/>
      <c r="AB636" s="1239"/>
      <c r="AC636" s="1240"/>
      <c r="AD636" s="1241"/>
      <c r="AE636" s="1242"/>
      <c r="AF636" s="1241"/>
      <c r="AG636" s="1243"/>
      <c r="AH636" s="1244"/>
      <c r="AI636"/>
      <c r="AJ636" s="1254"/>
      <c r="AK636" s="1245"/>
      <c r="AL636" s="1246"/>
      <c r="AM636" s="1246"/>
      <c r="AN636" s="1247"/>
      <c r="AO636" s="1248"/>
      <c r="AP636" s="1248"/>
      <c r="AQ636" s="1249"/>
      <c r="AR636" s="1255"/>
      <c r="AS636" s="1250"/>
      <c r="AT636" s="1256"/>
      <c r="AU636" s="1257"/>
      <c r="AV636" s="1251"/>
      <c r="AW636" s="1252"/>
      <c r="CE636" s="9">
        <v>1</v>
      </c>
    </row>
    <row r="637" spans="10:83" ht="21" customHeight="1">
      <c r="J637" s="1838"/>
      <c r="K637" s="1152">
        <f>K44</f>
        <v>120</v>
      </c>
      <c r="L637" s="1143" t="str" cm="1">
        <f t="array" ref="L637">IF(ROW()=ROW(L635),K638,INDEX(M635:M648,ROW()-ROW(L635)))</f>
        <v/>
      </c>
      <c r="M637" s="1144" t="str">
        <f>IF(OR(L637="",K637="",K637&lt;=0,N637=""),"",TRIM(MID(L637,LEN(N637)+1+IF(MID(L637,LEN(N637)+1,1)=" ",1,0),99999)))</f>
        <v/>
      </c>
      <c r="N637" s="1143" t="str">
        <f>IF(OR(O637="",O637=0,O637="0"),"",IF(LEN(O637)&lt;=K637,O637,IF(LEN(SUBSTITUTE(P637," ",""))=K637+1,LEFT(O637,K637),LEFT(O637,FIND("§",SUBSTITUTE(P637," ","§",LEN(P637)-LEN(SUBSTITUTE(P637," ",""))))-1))))</f>
        <v/>
      </c>
      <c r="O637" s="1143" t="str">
        <f t="shared" si="131"/>
        <v/>
      </c>
      <c r="P637" s="1143" t="str">
        <f>IF(OR(O637="",O637=0,O637="0"),"",LEFT(O637,K637+1))</f>
        <v/>
      </c>
      <c r="Q637" s="1143"/>
      <c r="R637" s="1186"/>
      <c r="S637" s="1147" t="str">
        <f>IF(LEN(TRIM(T637))&gt;0,MAX(S46:S636)+1,"")</f>
        <v/>
      </c>
      <c r="T637" s="1148"/>
      <c r="U637" s="1186"/>
      <c r="V637" s="1186"/>
      <c r="X637" s="1253"/>
      <c r="Y637" s="1238"/>
      <c r="Z637" s="1239"/>
      <c r="AA637" s="1238"/>
      <c r="AB637" s="1239"/>
      <c r="AC637" s="1240"/>
      <c r="AD637" s="1241"/>
      <c r="AE637" s="1242"/>
      <c r="AF637" s="1241"/>
      <c r="AG637" s="1243"/>
      <c r="AH637" s="1244"/>
      <c r="AI637"/>
      <c r="AJ637" s="1254"/>
      <c r="AK637" s="1245"/>
      <c r="AL637" s="1246"/>
      <c r="AM637" s="1246"/>
      <c r="AN637" s="1247"/>
      <c r="AO637" s="1248"/>
      <c r="AP637" s="1248"/>
      <c r="AQ637" s="1249"/>
      <c r="AR637" s="1255"/>
      <c r="AS637" s="1250"/>
      <c r="AT637" s="1256"/>
      <c r="AU637" s="1257"/>
      <c r="AV637" s="1251"/>
      <c r="AW637" s="1252"/>
      <c r="CE637" s="9">
        <v>1</v>
      </c>
    </row>
    <row r="638" spans="10:83" ht="21" customHeight="1">
      <c r="J638" s="1838"/>
      <c r="K638" s="1151" t="str">
        <f>IF(UPPER(TRIM(K45))="X",K642,K636)</f>
        <v/>
      </c>
      <c r="L638" s="1143" t="str" cm="1">
        <f t="array" ref="L638">IF(ROW()=ROW(L635),K638,INDEX(M635:M648,ROW()-ROW(L635)))</f>
        <v/>
      </c>
      <c r="M638" s="1144" t="str">
        <f>IF(OR(L638="",K637="",K637&lt;=0,N638=""),"",TRIM(MID(L638,LEN(N638)+1+IF(MID(L638,LEN(N638)+1,1)=" ",1,0),99999)))</f>
        <v/>
      </c>
      <c r="N638" s="1143" t="str">
        <f>IF(OR(O638="",O638=0,O638="0"),"",IF(LEN(O638)&lt;=K637,O638,IF(LEN(SUBSTITUTE(P638," ",""))=K637+1,LEFT(O638,K637),LEFT(O638,FIND("§",SUBSTITUTE(P638," ","§",LEN(P638)-LEN(SUBSTITUTE(P638," ",""))))-1))))</f>
        <v/>
      </c>
      <c r="O638" s="1143" t="str">
        <f t="shared" si="131"/>
        <v/>
      </c>
      <c r="P638" s="1143" t="str">
        <f>IF(OR(O638="",O638=0,O638="0"),"",LEFT(O638,K637+1))</f>
        <v/>
      </c>
      <c r="Q638" s="1143"/>
      <c r="R638" s="1186"/>
      <c r="S638" s="1147" t="str">
        <f>IF(LEN(TRIM(T638))&gt;0,MAX(S46:S637)+1,"")</f>
        <v/>
      </c>
      <c r="T638" s="1148"/>
      <c r="U638" s="1186"/>
      <c r="V638" s="1186"/>
      <c r="X638" s="1253"/>
      <c r="Y638" s="1238"/>
      <c r="Z638" s="1239"/>
      <c r="AA638" s="1238"/>
      <c r="AB638" s="1239"/>
      <c r="AC638" s="1240"/>
      <c r="AD638" s="1241"/>
      <c r="AE638" s="1242"/>
      <c r="AF638" s="1241"/>
      <c r="AG638" s="1243"/>
      <c r="AH638" s="1244"/>
      <c r="AI638"/>
      <c r="AJ638" s="1254"/>
      <c r="AK638" s="1245"/>
      <c r="AL638" s="1246"/>
      <c r="AM638" s="1246"/>
      <c r="AN638" s="1247"/>
      <c r="AO638" s="1248"/>
      <c r="AP638" s="1248"/>
      <c r="AQ638" s="1249"/>
      <c r="AR638" s="1255"/>
      <c r="AS638" s="1250"/>
      <c r="AT638" s="1256"/>
      <c r="AU638" s="1257"/>
      <c r="AV638" s="1251"/>
      <c r="AW638" s="1252"/>
      <c r="CE638" s="9">
        <v>1</v>
      </c>
    </row>
    <row r="639" spans="10:83" ht="21" customHeight="1">
      <c r="J639" s="1838"/>
      <c r="K639" s="1155" t="str">
        <f>TRIM(SUBSTITUTE(SUBSTITUTE(SUBSTITUTE(SUBSTITUTE(SUBSTITUTE(SUBSTITUTE(SUBSTITUTE(SUBSTITUTE(SUBSTITUTE(SUBSTITUTE(K636,","," "),";"," "),":"," "),"!"," "),"?"," "),"…"," "),"»"," "),"«"," "),"/"," "),"."," "))</f>
        <v/>
      </c>
      <c r="L639" s="1143" t="str" cm="1">
        <f t="array" ref="L639">IF(ROW()=ROW(L635),K638,INDEX(M635:M648,ROW()-ROW(L635)))</f>
        <v/>
      </c>
      <c r="M639" s="1144" t="str">
        <f>IF(OR(L639="",K637="",K637&lt;=0,N639=""),"",TRIM(MID(L639,LEN(N639)+1+IF(MID(L639,LEN(N639)+1,1)=" ",1,0),99999)))</f>
        <v/>
      </c>
      <c r="N639" s="1143" t="str">
        <f>IF(OR(O639="",O639=0,O639="0"),"",IF(LEN(O639)&lt;=K637,O639,IF(LEN(SUBSTITUTE(P639," ",""))=K637+1,LEFT(O639,K637),LEFT(O639,FIND("§",SUBSTITUTE(P639," ","§",LEN(P639)-LEN(SUBSTITUTE(P639," ",""))))-1))))</f>
        <v/>
      </c>
      <c r="O639" s="1143" t="str">
        <f t="shared" si="131"/>
        <v/>
      </c>
      <c r="P639" s="1143" t="str">
        <f>IF(OR(O639="",O639=0,O639="0"),"",LEFT(O639,K637+1))</f>
        <v/>
      </c>
      <c r="Q639" s="1143"/>
      <c r="R639" s="1186"/>
      <c r="S639" s="1147" t="str">
        <f>IF(LEN(TRIM(T639))&gt;0,MAX(S46:S638)+1,"")</f>
        <v/>
      </c>
      <c r="T639" s="1148"/>
      <c r="U639" s="1186"/>
      <c r="V639" s="1186"/>
      <c r="X639" s="1253"/>
      <c r="Y639" s="1238"/>
      <c r="Z639" s="1239"/>
      <c r="AA639" s="1238"/>
      <c r="AB639" s="1239"/>
      <c r="AC639" s="1240"/>
      <c r="AD639" s="1241"/>
      <c r="AE639" s="1242"/>
      <c r="AF639" s="1241"/>
      <c r="AG639" s="1243"/>
      <c r="AH639" s="1244"/>
      <c r="AI639"/>
      <c r="AJ639" s="1254"/>
      <c r="AK639" s="1245"/>
      <c r="AL639" s="1246"/>
      <c r="AM639" s="1246"/>
      <c r="AN639" s="1247"/>
      <c r="AO639" s="1248"/>
      <c r="AP639" s="1248"/>
      <c r="AQ639" s="1249"/>
      <c r="AR639" s="1255"/>
      <c r="AS639" s="1250"/>
      <c r="AT639" s="1256"/>
      <c r="AU639" s="1257"/>
      <c r="AV639" s="1251"/>
      <c r="AW639" s="1252"/>
      <c r="CE639" s="9">
        <v>1</v>
      </c>
    </row>
    <row r="640" spans="10:83" ht="21" customHeight="1">
      <c r="J640" s="1838"/>
      <c r="K640" s="1143" t="str">
        <f>TRIM(SUBSTITUTE(SUBSTITUTE(SUBSTITUTE(SUBSTITUTE(SUBSTITUTE(SUBSTITUTE(SUBSTITUTE(SUBSTITUTE(K639,"("," "),")"," "),CHAR(34)," "),"-"," "),"_"," "),"&lt;"," "),"&gt;"," "),"="," "))</f>
        <v/>
      </c>
      <c r="L640" s="1143" t="str" cm="1">
        <f t="array" ref="L640">IF(ROW()=ROW(L635),K638,INDEX(M635:M648,ROW()-ROW(L635)))</f>
        <v/>
      </c>
      <c r="M640" s="1144" t="str">
        <f>IF(OR(L640="",K637="",K637&lt;=0,N640=""),"",TRIM(MID(L640,LEN(N640)+1+IF(MID(L640,LEN(N640)+1,1)=" ",1,0),99999)))</f>
        <v/>
      </c>
      <c r="N640" s="1143" t="str">
        <f>IF(OR(O640="",O640=0,O640="0"),"",IF(LEN(O640)&lt;=K637,O640,IF(LEN(SUBSTITUTE(P640," ",""))=K637+1,LEFT(O640,K637),LEFT(O640,FIND("§",SUBSTITUTE(P640," ","§",LEN(P640)-LEN(SUBSTITUTE(P640," ",""))))-1))))</f>
        <v/>
      </c>
      <c r="O640" s="1143" t="str">
        <f t="shared" si="131"/>
        <v/>
      </c>
      <c r="P640" s="1143" t="str">
        <f>IF(OR(O640="",O640=0,O640="0"),"",LEFT(O640,K637+1))</f>
        <v/>
      </c>
      <c r="Q640" s="1143"/>
      <c r="R640" s="1186"/>
      <c r="S640" s="1147" t="str">
        <f>IF(LEN(TRIM(T640))&gt;0,MAX(S46:S639)+1,"")</f>
        <v/>
      </c>
      <c r="T640" s="1148"/>
      <c r="U640" s="1186"/>
      <c r="V640" s="1186"/>
      <c r="X640" s="1253"/>
      <c r="Y640" s="1238"/>
      <c r="Z640" s="1239"/>
      <c r="AA640" s="1238"/>
      <c r="AB640" s="1239"/>
      <c r="AC640" s="1240"/>
      <c r="AD640" s="1241"/>
      <c r="AE640" s="1242"/>
      <c r="AF640" s="1241"/>
      <c r="AG640" s="1243"/>
      <c r="AH640" s="1244"/>
      <c r="AI640"/>
      <c r="AJ640" s="1254"/>
      <c r="AK640" s="1245"/>
      <c r="AL640" s="1246"/>
      <c r="AM640" s="1246"/>
      <c r="AN640" s="1247"/>
      <c r="AO640" s="1248"/>
      <c r="AP640" s="1248"/>
      <c r="AQ640" s="1249"/>
      <c r="AR640" s="1255"/>
      <c r="AS640" s="1250"/>
      <c r="AT640" s="1256"/>
      <c r="AU640" s="1257"/>
      <c r="AV640" s="1251"/>
      <c r="AW640" s="1252"/>
      <c r="CE640" s="9">
        <v>1</v>
      </c>
    </row>
    <row r="641" spans="10:83" ht="21" customHeight="1">
      <c r="J641" s="1838"/>
      <c r="K641" s="1151" t="str">
        <f>TRIM(SUBSTITUTE(SUBSTITUTE(SUBSTITUTE(SUBSTITUTE(K640,"►"," "),"▼"," "),"▲"," "),"◄"," "))</f>
        <v/>
      </c>
      <c r="L641" s="1143" t="str" cm="1">
        <f t="array" ref="L641">IF(ROW()=ROW(L635),K638,INDEX(M635:M648,ROW()-ROW(L635)))</f>
        <v/>
      </c>
      <c r="M641" s="1144" t="str">
        <f>IF(OR(L641="",K637="",K637&lt;=0,N641=""),"",TRIM(MID(L641,LEN(N641)+1+IF(MID(L641,LEN(N641)+1,1)=" ",1,0),99999)))</f>
        <v/>
      </c>
      <c r="N641" s="1143" t="str">
        <f>IF(OR(O641="",O641=0,O641="0"),"",IF(LEN(O641)&lt;=K637,O641,IF(LEN(SUBSTITUTE(P641," ",""))=K637+1,LEFT(O641,K637),LEFT(O641,FIND("§",SUBSTITUTE(P641," ","§",LEN(P641)-LEN(SUBSTITUTE(P641," ",""))))-1))))</f>
        <v/>
      </c>
      <c r="O641" s="1143" t="str">
        <f t="shared" si="131"/>
        <v/>
      </c>
      <c r="P641" s="1143" t="str">
        <f>IF(OR(O641="",O641=0,O641="0"),"",LEFT(O641,K637+1))</f>
        <v/>
      </c>
      <c r="Q641" s="1143"/>
      <c r="R641" s="1186"/>
      <c r="S641" s="1147" t="str">
        <f>IF(LEN(TRIM(T641))&gt;0,MAX(S46:S640)+1,"")</f>
        <v/>
      </c>
      <c r="T641" s="1148"/>
      <c r="U641" s="1186"/>
      <c r="V641" s="1186"/>
      <c r="X641" s="1253"/>
      <c r="Y641" s="1238"/>
      <c r="Z641" s="1239"/>
      <c r="AA641" s="1238"/>
      <c r="AB641" s="1239"/>
      <c r="AC641" s="1240"/>
      <c r="AD641" s="1241"/>
      <c r="AE641" s="1242"/>
      <c r="AF641" s="1241"/>
      <c r="AG641" s="1243"/>
      <c r="AH641" s="1244"/>
      <c r="AI641"/>
      <c r="AJ641" s="1254"/>
      <c r="AK641" s="1245"/>
      <c r="AL641" s="1246"/>
      <c r="AM641" s="1246"/>
      <c r="AN641" s="1247"/>
      <c r="AO641" s="1248"/>
      <c r="AP641" s="1248"/>
      <c r="AQ641" s="1249"/>
      <c r="AR641" s="1255"/>
      <c r="AS641" s="1250"/>
      <c r="AT641" s="1256"/>
      <c r="AU641" s="1257"/>
      <c r="AV641" s="1251"/>
      <c r="AW641" s="1252"/>
      <c r="CE641" s="9">
        <v>1</v>
      </c>
    </row>
    <row r="642" spans="10:83" ht="21" customHeight="1">
      <c r="J642" s="1838"/>
      <c r="K642" s="1151" t="str">
        <f>TRIM(SUBSTITUTE(SUBSTITUTE(K641,"“"," "),"”"," "))</f>
        <v/>
      </c>
      <c r="L642" s="1143" t="str" cm="1">
        <f t="array" ref="L642">IF(ROW()=ROW(L635),K638,INDEX(M635:M648,ROW()-ROW(L635)))</f>
        <v/>
      </c>
      <c r="M642" s="1144" t="str">
        <f>IF(OR(L642="",K637="",K637&lt;=0,N642=""),"",TRIM(MID(L642,LEN(N642)+1+IF(MID(L642,LEN(N642)+1,1)=" ",1,0),99999)))</f>
        <v/>
      </c>
      <c r="N642" s="1143" t="str">
        <f>IF(OR(O642="",O642=0,O642="0"),"",IF(LEN(O642)&lt;=K637,O642,IF(LEN(SUBSTITUTE(P642," ",""))=K637+1,LEFT(O642,K637),LEFT(O642,FIND("§",SUBSTITUTE(P642," ","§",LEN(P642)-LEN(SUBSTITUTE(P642," ",""))))-1))))</f>
        <v/>
      </c>
      <c r="O642" s="1143" t="str">
        <f t="shared" si="131"/>
        <v/>
      </c>
      <c r="P642" s="1143" t="str">
        <f>IF(OR(O642="",O642=0,O642="0"),"",LEFT(O642,K637+1))</f>
        <v/>
      </c>
      <c r="Q642" s="1143"/>
      <c r="R642" s="1186"/>
      <c r="S642" s="1147" t="str">
        <f>IF(LEN(TRIM(T642))&gt;0,MAX(S46:S641)+1,"")</f>
        <v/>
      </c>
      <c r="T642" s="1148"/>
      <c r="U642" s="1186"/>
      <c r="V642" s="1186"/>
      <c r="X642" s="1253"/>
      <c r="Y642" s="1238"/>
      <c r="Z642" s="1239"/>
      <c r="AA642" s="1238"/>
      <c r="AB642" s="1239"/>
      <c r="AC642" s="1240"/>
      <c r="AD642" s="1241"/>
      <c r="AE642" s="1242"/>
      <c r="AF642" s="1241"/>
      <c r="AG642" s="1243"/>
      <c r="AH642" s="1244"/>
      <c r="AI642"/>
      <c r="AJ642" s="1254"/>
      <c r="AK642" s="1245"/>
      <c r="AL642" s="1246"/>
      <c r="AM642" s="1246"/>
      <c r="AN642" s="1247"/>
      <c r="AO642" s="1248"/>
      <c r="AP642" s="1248"/>
      <c r="AQ642" s="1249"/>
      <c r="AR642" s="1255"/>
      <c r="AS642" s="1250"/>
      <c r="AT642" s="1256"/>
      <c r="AU642" s="1257"/>
      <c r="AV642" s="1251"/>
      <c r="AW642" s="1252"/>
      <c r="CE642" s="9">
        <v>1</v>
      </c>
    </row>
    <row r="643" spans="10:83" ht="21" customHeight="1">
      <c r="J643" s="1838"/>
      <c r="K643" s="1151"/>
      <c r="L643" s="1143" t="str" cm="1">
        <f t="array" ref="L643">IF(ROW()=ROW(L635),K638,INDEX(M635:M648,ROW()-ROW(L635)))</f>
        <v/>
      </c>
      <c r="M643" s="1144" t="str">
        <f>IF(OR(L643="",K637="",K637&lt;=0,N643=""),"",TRIM(MID(L643,LEN(N643)+1+IF(MID(L643,LEN(N643)+1,1)=" ",1,0),99999)))</f>
        <v/>
      </c>
      <c r="N643" s="1143" t="str">
        <f>IF(OR(O643="",O643=0,O643="0"),"",IF(LEN(O643)&lt;=K637,O643,IF(LEN(SUBSTITUTE(P643," ",""))=K637+1,LEFT(O643,K637),LEFT(O643,FIND("§",SUBSTITUTE(P643," ","§",LEN(P643)-LEN(SUBSTITUTE(P643," ",""))))-1))))</f>
        <v/>
      </c>
      <c r="O643" s="1143" t="str">
        <f t="shared" si="131"/>
        <v/>
      </c>
      <c r="P643" s="1143" t="str">
        <f>IF(OR(O643="",O643=0,O643="0"),"",LEFT(O643,K637+1))</f>
        <v/>
      </c>
      <c r="Q643" s="1143"/>
      <c r="R643" s="1186"/>
      <c r="S643" s="1147" t="str">
        <f>IF(LEN(TRIM(T643))&gt;0,MAX(S46:S642)+1,"")</f>
        <v/>
      </c>
      <c r="T643" s="1148"/>
      <c r="U643" s="1186"/>
      <c r="V643" s="1186"/>
      <c r="X643" s="1253"/>
      <c r="Y643" s="1238"/>
      <c r="Z643" s="1239"/>
      <c r="AA643" s="1238"/>
      <c r="AB643" s="1239"/>
      <c r="AC643" s="1240"/>
      <c r="AD643" s="1241"/>
      <c r="AE643" s="1242"/>
      <c r="AF643" s="1241"/>
      <c r="AG643" s="1243"/>
      <c r="AH643" s="1244"/>
      <c r="AI643"/>
      <c r="AJ643" s="1254"/>
      <c r="AK643" s="1245"/>
      <c r="AL643" s="1246"/>
      <c r="AM643" s="1246"/>
      <c r="AN643" s="1247"/>
      <c r="AO643" s="1248"/>
      <c r="AP643" s="1248"/>
      <c r="AQ643" s="1249"/>
      <c r="AR643" s="1255"/>
      <c r="AS643" s="1250"/>
      <c r="AT643" s="1256"/>
      <c r="AU643" s="1257"/>
      <c r="AV643" s="1251"/>
      <c r="AW643" s="1252"/>
      <c r="CE643" s="9">
        <v>1</v>
      </c>
    </row>
    <row r="644" spans="10:83" ht="21" customHeight="1">
      <c r="J644" s="1838"/>
      <c r="K644" s="1151"/>
      <c r="L644" s="1143" t="str" cm="1">
        <f t="array" ref="L644">IF(ROW()=ROW(L635),K638,INDEX(M635:M648,ROW()-ROW(L635)))</f>
        <v/>
      </c>
      <c r="M644" s="1144" t="str">
        <f>IF(OR(L644="",K637="",K637&lt;=0,N644=""),"",TRIM(MID(L644,LEN(N644)+1+IF(MID(L644,LEN(N644)+1,1)=" ",1,0),99999)))</f>
        <v/>
      </c>
      <c r="N644" s="1143" t="str">
        <f>IF(OR(O644="",O644=0,O644="0"),"",IF(LEN(O644)&lt;=K637,O644,IF(LEN(SUBSTITUTE(P644," ",""))=K637+1,LEFT(O644,K637),LEFT(O644,FIND("§",SUBSTITUTE(P644," ","§",LEN(P644)-LEN(SUBSTITUTE(P644," ",""))))-1))))</f>
        <v/>
      </c>
      <c r="O644" s="1143" t="str">
        <f t="shared" si="131"/>
        <v/>
      </c>
      <c r="P644" s="1143" t="str">
        <f>IF(OR(O644="",O644=0,O644="0"),"",LEFT(O644,K637+1))</f>
        <v/>
      </c>
      <c r="Q644" s="1143"/>
      <c r="R644" s="1186"/>
      <c r="S644" s="1147" t="str">
        <f>IF(LEN(TRIM(T644))&gt;0,MAX(S46:S643)+1,"")</f>
        <v/>
      </c>
      <c r="T644" s="1148"/>
      <c r="U644" s="1186"/>
      <c r="V644" s="1186"/>
      <c r="X644" s="1253"/>
      <c r="Y644" s="1238"/>
      <c r="Z644" s="1239"/>
      <c r="AA644" s="1238"/>
      <c r="AB644" s="1239"/>
      <c r="AC644" s="1240"/>
      <c r="AD644" s="1241"/>
      <c r="AE644" s="1242"/>
      <c r="AF644" s="1241"/>
      <c r="AG644" s="1243"/>
      <c r="AH644" s="1244"/>
      <c r="AI644"/>
      <c r="AJ644" s="1254"/>
      <c r="AK644" s="1245"/>
      <c r="AL644" s="1246"/>
      <c r="AM644" s="1246"/>
      <c r="AN644" s="1247"/>
      <c r="AO644" s="1248"/>
      <c r="AP644" s="1248"/>
      <c r="AQ644" s="1249"/>
      <c r="AR644" s="1255"/>
      <c r="AS644" s="1250"/>
      <c r="AT644" s="1256"/>
      <c r="AU644" s="1257"/>
      <c r="AV644" s="1251"/>
      <c r="AW644" s="1252"/>
      <c r="CE644" s="9">
        <v>1</v>
      </c>
    </row>
    <row r="645" spans="10:83" ht="21" customHeight="1">
      <c r="J645" s="1838"/>
      <c r="K645" s="1151"/>
      <c r="L645" s="1143" t="str" cm="1">
        <f t="array" ref="L645">IF(ROW()=ROW(L635),K638,INDEX(M635:M648,ROW()-ROW(L635)))</f>
        <v/>
      </c>
      <c r="M645" s="1144" t="str">
        <f>IF(OR(L645="",K637="",K637&lt;=0,N645=""),"",TRIM(MID(L645,LEN(N645)+1+IF(MID(L645,LEN(N645)+1,1)=" ",1,0),99999)))</f>
        <v/>
      </c>
      <c r="N645" s="1143" t="str">
        <f>IF(OR(O645="",O645=0,O645="0"),"",IF(LEN(O645)&lt;=K637,O645,IF(LEN(SUBSTITUTE(P645," ",""))=K637+1,LEFT(O645,K637),LEFT(O645,FIND("§",SUBSTITUTE(P645," ","§",LEN(P645)-LEN(SUBSTITUTE(P645," ",""))))-1))))</f>
        <v/>
      </c>
      <c r="O645" s="1143" t="str">
        <f t="shared" si="131"/>
        <v/>
      </c>
      <c r="P645" s="1143" t="str">
        <f>IF(OR(O645="",O645=0,O645="0"),"",LEFT(O645,K637+1))</f>
        <v/>
      </c>
      <c r="Q645" s="1143"/>
      <c r="R645" s="1186"/>
      <c r="S645" s="1147" t="str">
        <f>IF(LEN(TRIM(T645))&gt;0,MAX(S46:S644)+1,"")</f>
        <v/>
      </c>
      <c r="T645" s="1148"/>
      <c r="U645" s="1186"/>
      <c r="V645" s="1186"/>
      <c r="X645" s="1253"/>
      <c r="Y645" s="1238"/>
      <c r="Z645" s="1239"/>
      <c r="AA645" s="1238"/>
      <c r="AB645" s="1239"/>
      <c r="AC645" s="1240"/>
      <c r="AD645" s="1241"/>
      <c r="AE645" s="1242"/>
      <c r="AF645" s="1241"/>
      <c r="AG645" s="1243"/>
      <c r="AH645" s="1244"/>
      <c r="AI645"/>
      <c r="AJ645" s="1254"/>
      <c r="AK645" s="1245"/>
      <c r="AL645" s="1246"/>
      <c r="AM645" s="1246"/>
      <c r="AN645" s="1247"/>
      <c r="AO645" s="1248"/>
      <c r="AP645" s="1248"/>
      <c r="AQ645" s="1249"/>
      <c r="AR645" s="1255"/>
      <c r="AS645" s="1250"/>
      <c r="AT645" s="1256"/>
      <c r="AU645" s="1257"/>
      <c r="AV645" s="1251"/>
      <c r="AW645" s="1252"/>
      <c r="CE645" s="9">
        <v>1</v>
      </c>
    </row>
    <row r="646" spans="10:83" ht="21" customHeight="1">
      <c r="J646" s="1838"/>
      <c r="K646" s="1151"/>
      <c r="L646" s="1143" t="str" cm="1">
        <f t="array" ref="L646">IF(ROW()=ROW(L635),K638,INDEX(M635:M648,ROW()-ROW(L635)))</f>
        <v/>
      </c>
      <c r="M646" s="1144" t="str">
        <f>IF(OR(L646="",K637="",K637&lt;=0,N646=""),"",TRIM(MID(L646,LEN(N646)+1+IF(MID(L646,LEN(N646)+1,1)=" ",1,0),99999)))</f>
        <v/>
      </c>
      <c r="N646" s="1143" t="str">
        <f>IF(OR(O646="",O646=0,O646="0"),"",IF(LEN(O646)&lt;=K637,O646,IF(LEN(SUBSTITUTE(P646," ",""))=K637+1,LEFT(O646,K637),LEFT(O646,FIND("§",SUBSTITUTE(P646," ","§",LEN(P646)-LEN(SUBSTITUTE(P646," ",""))))-1))))</f>
        <v/>
      </c>
      <c r="O646" s="1143" t="str">
        <f t="shared" si="131"/>
        <v/>
      </c>
      <c r="P646" s="1143" t="str">
        <f>IF(OR(O646="",O646=0,O646="0"),"",LEFT(O646,K637+1))</f>
        <v/>
      </c>
      <c r="Q646" s="1143"/>
      <c r="R646" s="1186"/>
      <c r="S646" s="1147" t="str">
        <f>IF(LEN(TRIM(T646))&gt;0,MAX(S46:S645)+1,"")</f>
        <v/>
      </c>
      <c r="T646" s="1148"/>
      <c r="U646" s="1186"/>
      <c r="V646" s="1186"/>
      <c r="X646" s="1253"/>
      <c r="Y646" s="1238"/>
      <c r="Z646" s="1239"/>
      <c r="AA646" s="1238"/>
      <c r="AB646" s="1239"/>
      <c r="AC646" s="1240"/>
      <c r="AD646" s="1241"/>
      <c r="AE646" s="1242"/>
      <c r="AF646" s="1241"/>
      <c r="AG646" s="1243"/>
      <c r="AH646" s="1244"/>
      <c r="AI646"/>
      <c r="AJ646" s="1254"/>
      <c r="AK646" s="1245"/>
      <c r="AL646" s="1246"/>
      <c r="AM646" s="1246"/>
      <c r="AN646" s="1247"/>
      <c r="AO646" s="1248"/>
      <c r="AP646" s="1248"/>
      <c r="AQ646" s="1249"/>
      <c r="AR646" s="1255"/>
      <c r="AS646" s="1250"/>
      <c r="AT646" s="1256"/>
      <c r="AU646" s="1257"/>
      <c r="AV646" s="1251"/>
      <c r="AW646" s="1252"/>
      <c r="CE646" s="9">
        <v>1</v>
      </c>
    </row>
    <row r="647" spans="10:83" ht="21" customHeight="1">
      <c r="J647" s="1838"/>
      <c r="K647" s="1151"/>
      <c r="L647" s="1143" t="str" cm="1">
        <f t="array" ref="L647">IF(ROW()=ROW(L635),K638,INDEX(M635:M648,ROW()-ROW(L635)))</f>
        <v/>
      </c>
      <c r="M647" s="1144" t="str">
        <f>IF(OR(L647="",K637="",K637&lt;=0,N647=""),"",TRIM(MID(L647,LEN(N647)+1+IF(MID(L647,LEN(N647)+1,1)=" ",1,0),99999)))</f>
        <v/>
      </c>
      <c r="N647" s="1143" t="str">
        <f>IF(OR(O647="",O647=0,O647="0"),"",IF(LEN(O647)&lt;=K637,O647,IF(LEN(SUBSTITUTE(P647," ",""))=K637+1,LEFT(O647,K637),LEFT(O647,FIND("§",SUBSTITUTE(P647," ","§",LEN(P647)-LEN(SUBSTITUTE(P647," ",""))))-1))))</f>
        <v/>
      </c>
      <c r="O647" s="1143" t="str">
        <f t="shared" si="131"/>
        <v/>
      </c>
      <c r="P647" s="1143" t="str">
        <f>IF(OR(O647="",O647=0,O647="0"),"",LEFT(O647,K637+1))</f>
        <v/>
      </c>
      <c r="Q647" s="1143"/>
      <c r="R647" s="1186"/>
      <c r="S647" s="1147" t="str">
        <f>IF(LEN(TRIM(T647))&gt;0,MAX(S46:S646)+1,"")</f>
        <v/>
      </c>
      <c r="T647" s="1148"/>
      <c r="U647" s="1186"/>
      <c r="V647" s="1186"/>
      <c r="X647" s="1253"/>
      <c r="Y647" s="1238"/>
      <c r="Z647" s="1239"/>
      <c r="AA647" s="1238"/>
      <c r="AB647" s="1239"/>
      <c r="AC647" s="1240"/>
      <c r="AD647" s="1241"/>
      <c r="AE647" s="1242"/>
      <c r="AF647" s="1241"/>
      <c r="AG647" s="1243"/>
      <c r="AH647" s="1244"/>
      <c r="AI647"/>
      <c r="AJ647" s="1254"/>
      <c r="AK647" s="1245"/>
      <c r="AL647" s="1246"/>
      <c r="AM647" s="1246"/>
      <c r="AN647" s="1247"/>
      <c r="AO647" s="1248"/>
      <c r="AP647" s="1248"/>
      <c r="AQ647" s="1249"/>
      <c r="AR647" s="1255"/>
      <c r="AS647" s="1250"/>
      <c r="AT647" s="1256"/>
      <c r="AU647" s="1257"/>
      <c r="AV647" s="1251"/>
      <c r="AW647" s="1252"/>
      <c r="CE647" s="9">
        <v>1</v>
      </c>
    </row>
    <row r="648" spans="10:83" ht="21" customHeight="1">
      <c r="J648" s="1838"/>
      <c r="K648" s="1151"/>
      <c r="L648" s="1143" t="str" cm="1">
        <f t="array" ref="L648">IF(ROW()=ROW(L635),K638,INDEX(M635:M648,ROW()-ROW(L635)))</f>
        <v/>
      </c>
      <c r="M648" s="1144" t="str">
        <f>IF(OR(L648="",K637="",K637&lt;=0,N648=""),"",TRIM(MID(L648,LEN(N648)+1+IF(MID(L648,LEN(N648)+1,1)=" ",1,0),99999)))</f>
        <v/>
      </c>
      <c r="N648" s="1143" t="str">
        <f>IF(OR(O648="",O648=0,O648="0"),"",IF(LEN(O648)&lt;=K637,O648,IF(LEN(SUBSTITUTE(P648," ",""))=K637+1,LEFT(O648,K637),LEFT(O648,FIND("§",SUBSTITUTE(P648," ","§",LEN(P648)-LEN(SUBSTITUTE(P648," ",""))))-1))))</f>
        <v/>
      </c>
      <c r="O648" s="1143" t="str">
        <f t="shared" si="131"/>
        <v/>
      </c>
      <c r="P648" s="1143" t="str">
        <f>IF(OR(O648="",O648=0,O648="0"),"",LEFT(O648,K637+1))</f>
        <v/>
      </c>
      <c r="Q648" s="1143"/>
      <c r="R648" s="1186"/>
      <c r="S648" s="1147" t="str">
        <f>IF(LEN(TRIM(T648))&gt;0,MAX(S46:S647)+1,"")</f>
        <v/>
      </c>
      <c r="T648" s="1148"/>
      <c r="U648" s="1186"/>
      <c r="V648" s="1186"/>
      <c r="X648" s="1253"/>
      <c r="Y648" s="1238"/>
      <c r="Z648" s="1239"/>
      <c r="AA648" s="1238"/>
      <c r="AB648" s="1239"/>
      <c r="AC648" s="1240"/>
      <c r="AD648" s="1241"/>
      <c r="AE648" s="1242"/>
      <c r="AF648" s="1241"/>
      <c r="AG648" s="1243"/>
      <c r="AH648" s="1244"/>
      <c r="AI648"/>
      <c r="AJ648" s="1254"/>
      <c r="AK648" s="1245"/>
      <c r="AL648" s="1246"/>
      <c r="AM648" s="1246"/>
      <c r="AN648" s="1247"/>
      <c r="AO648" s="1248"/>
      <c r="AP648" s="1248"/>
      <c r="AQ648" s="1249"/>
      <c r="AR648" s="1255"/>
      <c r="AS648" s="1250"/>
      <c r="AT648" s="1256"/>
      <c r="AU648" s="1257"/>
      <c r="AV648" s="1251"/>
      <c r="AW648" s="1252"/>
      <c r="CE648" s="9">
        <v>1</v>
      </c>
    </row>
    <row r="649" spans="10:83" ht="21" customHeight="1">
      <c r="J649" s="1838"/>
      <c r="K649" s="1142" t="str">
        <f>IF(TRIM(SUBSTITUTE(R90,CHAR(160),""))="","",R90)</f>
        <v/>
      </c>
      <c r="L649" s="1143" t="str" cm="1">
        <f t="array" ref="L649">IF(ROW()=ROW(L649),K652,INDEX(M649:M662,ROW()-ROW(L649)))</f>
        <v/>
      </c>
      <c r="M649" s="1144" t="str">
        <f>IF(OR(L649="",K651="",K651&lt;=0,N649=""),"",TRIM(MID(L649,LEN(N649)+1+IF(MID(L649,LEN(N649)+1,1)=" ",1,0),99999)))</f>
        <v/>
      </c>
      <c r="N649" s="1143" t="str">
        <f>IF(OR(O649="",O649=0,O649="0"),"",IF(LEN(O649)&lt;=K651,O649,IF(LEN(SUBSTITUTE(P649," ",""))=K651+1,LEFT(O649,K651),LEFT(O649,FIND("§",SUBSTITUTE(P649," ","§",LEN(P649)-LEN(SUBSTITUTE(P649," ",""))))-1))))</f>
        <v/>
      </c>
      <c r="O649" s="1143" t="str">
        <f t="shared" si="131"/>
        <v/>
      </c>
      <c r="P649" s="1143" t="str">
        <f>IF(OR(O649="",O649=0,O649="0"),"",LEFT(O649,K651+1))</f>
        <v/>
      </c>
      <c r="Q649" s="1143"/>
      <c r="R649" s="1186"/>
      <c r="S649" s="1147" t="str">
        <f>IF(LEN(TRIM(T649))&gt;0,MAX(S46:S648)+1,"")</f>
        <v/>
      </c>
      <c r="T649" s="1148"/>
      <c r="U649" s="1186"/>
      <c r="V649" s="1186"/>
      <c r="X649" s="1253"/>
      <c r="Y649" s="1238"/>
      <c r="Z649" s="1239"/>
      <c r="AA649" s="1238"/>
      <c r="AB649" s="1239"/>
      <c r="AC649" s="1240"/>
      <c r="AD649" s="1241"/>
      <c r="AE649" s="1242"/>
      <c r="AF649" s="1241"/>
      <c r="AG649" s="1243"/>
      <c r="AH649" s="1244"/>
      <c r="AI649"/>
      <c r="AJ649" s="1254"/>
      <c r="AK649" s="1245"/>
      <c r="AL649" s="1246"/>
      <c r="AM649" s="1246"/>
      <c r="AN649" s="1247"/>
      <c r="AO649" s="1248"/>
      <c r="AP649" s="1248"/>
      <c r="AQ649" s="1249"/>
      <c r="AR649" s="1255"/>
      <c r="AS649" s="1250"/>
      <c r="AT649" s="1256"/>
      <c r="AU649" s="1257"/>
      <c r="AV649" s="1251"/>
      <c r="AW649" s="1252"/>
      <c r="CE649" s="9">
        <v>1</v>
      </c>
    </row>
    <row r="650" spans="10:83" ht="21" customHeight="1">
      <c r="J650" s="1838"/>
      <c r="K650" s="1151" t="str">
        <f>TRIM(SUBSTITUTE(SUBSTITUTE(SUBSTITUTE(SUBSTITUTE(SUBSTITUTE(SUBSTITUTE(SUBSTITUTE(SUBSTITUTE(SUBSTITUTE(CLEAN(IF(OR(LEFT(K649,1)="-",LEFT(K649,1)="="),MID(K649,2,99999),K649)),"—","-"),"–","-"),CHAR(160)," "),CHAR(9)," "),CHAR(13)," "),CHAR(10)," ")," "," ")," "," ")," "," "))</f>
        <v/>
      </c>
      <c r="L650" s="1143" t="str" cm="1">
        <f t="array" ref="L650">IF(ROW()=ROW(L649),K652,INDEX(M649:M662,ROW()-ROW(L649)))</f>
        <v/>
      </c>
      <c r="M650" s="1144" t="str">
        <f>IF(OR(L650="",K651="",K651&lt;=0,N650=""),"",TRIM(MID(L650,LEN(N650)+1+IF(MID(L650,LEN(N650)+1,1)=" ",1,0),99999)))</f>
        <v/>
      </c>
      <c r="N650" s="1143" t="str">
        <f>IF(OR(O650="",O650=0,O650="0"),"",IF(LEN(O650)&lt;=K651,O650,IF(LEN(SUBSTITUTE(P650," ",""))=K651+1,LEFT(O650,K651),LEFT(O650,FIND("§",SUBSTITUTE(P650," ","§",LEN(P650)-LEN(SUBSTITUTE(P650," ",""))))-1))))</f>
        <v/>
      </c>
      <c r="O650" s="1143" t="str">
        <f t="shared" si="131"/>
        <v/>
      </c>
      <c r="P650" s="1143" t="str">
        <f>IF(OR(O650="",O650=0,O650="0"),"",LEFT(O650,K651+1))</f>
        <v/>
      </c>
      <c r="Q650" s="1143"/>
      <c r="R650" s="1186"/>
      <c r="S650" s="1147" t="str">
        <f>IF(LEN(TRIM(T650))&gt;0,MAX(S46:S649)+1,"")</f>
        <v/>
      </c>
      <c r="T650" s="1148"/>
      <c r="U650" s="1186"/>
      <c r="V650" s="1186"/>
      <c r="X650" s="1253"/>
      <c r="Y650" s="1238"/>
      <c r="Z650" s="1239"/>
      <c r="AA650" s="1238"/>
      <c r="AB650" s="1239"/>
      <c r="AC650" s="1240"/>
      <c r="AD650" s="1241"/>
      <c r="AE650" s="1242"/>
      <c r="AF650" s="1241"/>
      <c r="AG650" s="1243"/>
      <c r="AH650" s="1244"/>
      <c r="AI650"/>
      <c r="AJ650" s="1254"/>
      <c r="AK650" s="1245"/>
      <c r="AL650" s="1246"/>
      <c r="AM650" s="1246"/>
      <c r="AN650" s="1247"/>
      <c r="AO650" s="1248"/>
      <c r="AP650" s="1248"/>
      <c r="AQ650" s="1249"/>
      <c r="AR650" s="1255"/>
      <c r="AS650" s="1250"/>
      <c r="AT650" s="1256"/>
      <c r="AU650" s="1257"/>
      <c r="AV650" s="1251"/>
      <c r="AW650" s="1252"/>
      <c r="CE650" s="9">
        <v>1</v>
      </c>
    </row>
    <row r="651" spans="10:83" ht="21" customHeight="1">
      <c r="J651" s="1838"/>
      <c r="K651" s="1152">
        <f>K44</f>
        <v>120</v>
      </c>
      <c r="L651" s="1143" t="str" cm="1">
        <f t="array" ref="L651">IF(ROW()=ROW(L649),K652,INDEX(M649:M662,ROW()-ROW(L649)))</f>
        <v/>
      </c>
      <c r="M651" s="1144" t="str">
        <f>IF(OR(L651="",K651="",K651&lt;=0,N651=""),"",TRIM(MID(L651,LEN(N651)+1+IF(MID(L651,LEN(N651)+1,1)=" ",1,0),99999)))</f>
        <v/>
      </c>
      <c r="N651" s="1143" t="str">
        <f>IF(OR(O651="",O651=0,O651="0"),"",IF(LEN(O651)&lt;=K651,O651,IF(LEN(SUBSTITUTE(P651," ",""))=K651+1,LEFT(O651,K651),LEFT(O651,FIND("§",SUBSTITUTE(P651," ","§",LEN(P651)-LEN(SUBSTITUTE(P651," ",""))))-1))))</f>
        <v/>
      </c>
      <c r="O651" s="1143" t="str">
        <f t="shared" si="131"/>
        <v/>
      </c>
      <c r="P651" s="1143" t="str">
        <f>IF(OR(O651="",O651=0,O651="0"),"",LEFT(O651,K651+1))</f>
        <v/>
      </c>
      <c r="Q651" s="1143"/>
      <c r="R651" s="1186"/>
      <c r="S651" s="1147" t="str">
        <f>IF(LEN(TRIM(T651))&gt;0,MAX(S46:S650)+1,"")</f>
        <v/>
      </c>
      <c r="T651" s="1148"/>
      <c r="U651" s="1186"/>
      <c r="V651" s="1186"/>
      <c r="X651" s="1253"/>
      <c r="Y651" s="1238"/>
      <c r="Z651" s="1239"/>
      <c r="AA651" s="1238"/>
      <c r="AB651" s="1239"/>
      <c r="AC651" s="1240"/>
      <c r="AD651" s="1241"/>
      <c r="AE651" s="1242"/>
      <c r="AF651" s="1241"/>
      <c r="AG651" s="1243"/>
      <c r="AH651" s="1244"/>
      <c r="AI651"/>
      <c r="AJ651" s="1254"/>
      <c r="AK651" s="1245"/>
      <c r="AL651" s="1246"/>
      <c r="AM651" s="1246"/>
      <c r="AN651" s="1247"/>
      <c r="AO651" s="1248"/>
      <c r="AP651" s="1248"/>
      <c r="AQ651" s="1249"/>
      <c r="AR651" s="1255"/>
      <c r="AS651" s="1250"/>
      <c r="AT651" s="1256"/>
      <c r="AU651" s="1257"/>
      <c r="AV651" s="1251"/>
      <c r="AW651" s="1252"/>
      <c r="CE651" s="9">
        <v>1</v>
      </c>
    </row>
    <row r="652" spans="10:83" ht="21" customHeight="1">
      <c r="J652" s="1838"/>
      <c r="K652" s="1151" t="str">
        <f>IF(UPPER(TRIM(K45))="X",K656,K650)</f>
        <v/>
      </c>
      <c r="L652" s="1143" t="str" cm="1">
        <f t="array" ref="L652">IF(ROW()=ROW(L649),K652,INDEX(M649:M662,ROW()-ROW(L649)))</f>
        <v/>
      </c>
      <c r="M652" s="1144" t="str">
        <f>IF(OR(L652="",K651="",K651&lt;=0,N652=""),"",TRIM(MID(L652,LEN(N652)+1+IF(MID(L652,LEN(N652)+1,1)=" ",1,0),99999)))</f>
        <v/>
      </c>
      <c r="N652" s="1143" t="str">
        <f>IF(OR(O652="",O652=0,O652="0"),"",IF(LEN(O652)&lt;=K651,O652,IF(LEN(SUBSTITUTE(P652," ",""))=K651+1,LEFT(O652,K651),LEFT(O652,FIND("§",SUBSTITUTE(P652," ","§",LEN(P652)-LEN(SUBSTITUTE(P652," ",""))))-1))))</f>
        <v/>
      </c>
      <c r="O652" s="1143" t="str">
        <f t="shared" si="131"/>
        <v/>
      </c>
      <c r="P652" s="1143" t="str">
        <f>IF(OR(O652="",O652=0,O652="0"),"",LEFT(O652,K651+1))</f>
        <v/>
      </c>
      <c r="Q652" s="1143"/>
      <c r="R652" s="1186"/>
      <c r="S652" s="1147" t="str">
        <f>IF(LEN(TRIM(T652))&gt;0,MAX(S46:S651)+1,"")</f>
        <v/>
      </c>
      <c r="T652" s="1148"/>
      <c r="U652" s="1186"/>
      <c r="V652" s="1186"/>
      <c r="X652" s="1253"/>
      <c r="Y652" s="1238"/>
      <c r="Z652" s="1239"/>
      <c r="AA652" s="1238"/>
      <c r="AB652" s="1239"/>
      <c r="AC652" s="1240"/>
      <c r="AD652" s="1241"/>
      <c r="AE652" s="1242"/>
      <c r="AF652" s="1241"/>
      <c r="AG652" s="1243"/>
      <c r="AH652" s="1244"/>
      <c r="AI652"/>
      <c r="AJ652" s="1254"/>
      <c r="AK652" s="1245"/>
      <c r="AL652" s="1246"/>
      <c r="AM652" s="1246"/>
      <c r="AN652" s="1247"/>
      <c r="AO652" s="1248"/>
      <c r="AP652" s="1248"/>
      <c r="AQ652" s="1249"/>
      <c r="AR652" s="1255"/>
      <c r="AS652" s="1250"/>
      <c r="AT652" s="1256"/>
      <c r="AU652" s="1257"/>
      <c r="AV652" s="1251"/>
      <c r="AW652" s="1252"/>
      <c r="CE652" s="9">
        <v>1</v>
      </c>
    </row>
    <row r="653" spans="10:83" ht="21" customHeight="1">
      <c r="J653" s="1838"/>
      <c r="K653" s="1155" t="str">
        <f>TRIM(SUBSTITUTE(SUBSTITUTE(SUBSTITUTE(SUBSTITUTE(SUBSTITUTE(SUBSTITUTE(SUBSTITUTE(SUBSTITUTE(SUBSTITUTE(SUBSTITUTE(K650,","," "),";"," "),":"," "),"!"," "),"?"," "),"…"," "),"»"," "),"«"," "),"/"," "),"."," "))</f>
        <v/>
      </c>
      <c r="L653" s="1143" t="str" cm="1">
        <f t="array" ref="L653">IF(ROW()=ROW(L649),K652,INDEX(M649:M662,ROW()-ROW(L649)))</f>
        <v/>
      </c>
      <c r="M653" s="1144" t="str">
        <f>IF(OR(L653="",K651="",K651&lt;=0,N653=""),"",TRIM(MID(L653,LEN(N653)+1+IF(MID(L653,LEN(N653)+1,1)=" ",1,0),99999)))</f>
        <v/>
      </c>
      <c r="N653" s="1143" t="str">
        <f>IF(OR(O653="",O653=0,O653="0"),"",IF(LEN(O653)&lt;=K651,O653,IF(LEN(SUBSTITUTE(P653," ",""))=K651+1,LEFT(O653,K651),LEFT(O653,FIND("§",SUBSTITUTE(P653," ","§",LEN(P653)-LEN(SUBSTITUTE(P653," ",""))))-1))))</f>
        <v/>
      </c>
      <c r="O653" s="1143" t="str">
        <f t="shared" si="131"/>
        <v/>
      </c>
      <c r="P653" s="1143" t="str">
        <f>IF(OR(O653="",O653=0,O653="0"),"",LEFT(O653,K651+1))</f>
        <v/>
      </c>
      <c r="Q653" s="1143"/>
      <c r="R653" s="1186"/>
      <c r="S653" s="1147" t="str">
        <f>IF(LEN(TRIM(T653))&gt;0,MAX(S46:S652)+1,"")</f>
        <v/>
      </c>
      <c r="T653" s="1148"/>
      <c r="U653" s="1186"/>
      <c r="V653" s="1186"/>
      <c r="X653" s="1253"/>
      <c r="Y653" s="1238"/>
      <c r="Z653" s="1239"/>
      <c r="AA653" s="1238"/>
      <c r="AB653" s="1239"/>
      <c r="AC653" s="1240"/>
      <c r="AD653" s="1241"/>
      <c r="AE653" s="1242"/>
      <c r="AF653" s="1241"/>
      <c r="AG653" s="1243"/>
      <c r="AH653" s="1244"/>
      <c r="AI653"/>
      <c r="AJ653" s="1254"/>
      <c r="AK653" s="1245"/>
      <c r="AL653" s="1246"/>
      <c r="AM653" s="1246"/>
      <c r="AN653" s="1247"/>
      <c r="AO653" s="1248"/>
      <c r="AP653" s="1248"/>
      <c r="AQ653" s="1249"/>
      <c r="AR653" s="1255"/>
      <c r="AS653" s="1250"/>
      <c r="AT653" s="1256"/>
      <c r="AU653" s="1257"/>
      <c r="AV653" s="1251"/>
      <c r="AW653" s="1252"/>
      <c r="CE653" s="9">
        <v>1</v>
      </c>
    </row>
    <row r="654" spans="10:83" ht="21" customHeight="1">
      <c r="J654" s="1838"/>
      <c r="K654" s="1143" t="str">
        <f>TRIM(SUBSTITUTE(SUBSTITUTE(SUBSTITUTE(SUBSTITUTE(SUBSTITUTE(SUBSTITUTE(SUBSTITUTE(SUBSTITUTE(K653,"("," "),")"," "),CHAR(34)," "),"-"," "),"_"," "),"&lt;"," "),"&gt;"," "),"="," "))</f>
        <v/>
      </c>
      <c r="L654" s="1143" t="str" cm="1">
        <f t="array" ref="L654">IF(ROW()=ROW(L649),K652,INDEX(M649:M662,ROW()-ROW(L649)))</f>
        <v/>
      </c>
      <c r="M654" s="1144" t="str">
        <f>IF(OR(L654="",K651="",K651&lt;=0,N654=""),"",TRIM(MID(L654,LEN(N654)+1+IF(MID(L654,LEN(N654)+1,1)=" ",1,0),99999)))</f>
        <v/>
      </c>
      <c r="N654" s="1143" t="str">
        <f>IF(OR(O654="",O654=0,O654="0"),"",IF(LEN(O654)&lt;=K651,O654,IF(LEN(SUBSTITUTE(P654," ",""))=K651+1,LEFT(O654,K651),LEFT(O654,FIND("§",SUBSTITUTE(P654," ","§",LEN(P654)-LEN(SUBSTITUTE(P654," ",""))))-1))))</f>
        <v/>
      </c>
      <c r="O654" s="1143" t="str">
        <f t="shared" si="131"/>
        <v/>
      </c>
      <c r="P654" s="1143" t="str">
        <f>IF(OR(O654="",O654=0,O654="0"),"",LEFT(O654,K651+1))</f>
        <v/>
      </c>
      <c r="Q654" s="1143"/>
      <c r="R654" s="1186"/>
      <c r="S654" s="1147" t="str">
        <f>IF(LEN(TRIM(T654))&gt;0,MAX(S46:S653)+1,"")</f>
        <v/>
      </c>
      <c r="T654" s="1148"/>
      <c r="U654" s="1186"/>
      <c r="V654" s="1186"/>
      <c r="X654" s="1253"/>
      <c r="Y654" s="1238"/>
      <c r="Z654" s="1239"/>
      <c r="AA654" s="1238"/>
      <c r="AB654" s="1239"/>
      <c r="AC654" s="1240"/>
      <c r="AD654" s="1241"/>
      <c r="AE654" s="1242"/>
      <c r="AF654" s="1241"/>
      <c r="AG654" s="1243"/>
      <c r="AH654" s="1244"/>
      <c r="AI654"/>
      <c r="AJ654" s="1254"/>
      <c r="AK654" s="1245"/>
      <c r="AL654" s="1246"/>
      <c r="AM654" s="1246"/>
      <c r="AN654" s="1247"/>
      <c r="AO654" s="1248"/>
      <c r="AP654" s="1248"/>
      <c r="AQ654" s="1249"/>
      <c r="AR654" s="1255"/>
      <c r="AS654" s="1250"/>
      <c r="AT654" s="1256"/>
      <c r="AU654" s="1257"/>
      <c r="AV654" s="1251"/>
      <c r="AW654" s="1252"/>
      <c r="CE654" s="9">
        <v>1</v>
      </c>
    </row>
    <row r="655" spans="10:83" ht="21" customHeight="1">
      <c r="J655" s="1838"/>
      <c r="K655" s="1151" t="str">
        <f>TRIM(SUBSTITUTE(SUBSTITUTE(SUBSTITUTE(SUBSTITUTE(K654,"►"," "),"▼"," "),"▲"," "),"◄"," "))</f>
        <v/>
      </c>
      <c r="L655" s="1143" t="str" cm="1">
        <f t="array" ref="L655">IF(ROW()=ROW(L649),K652,INDEX(M649:M662,ROW()-ROW(L649)))</f>
        <v/>
      </c>
      <c r="M655" s="1144" t="str">
        <f>IF(OR(L655="",K651="",K651&lt;=0,N655=""),"",TRIM(MID(L655,LEN(N655)+1+IF(MID(L655,LEN(N655)+1,1)=" ",1,0),99999)))</f>
        <v/>
      </c>
      <c r="N655" s="1143" t="str">
        <f>IF(OR(O655="",O655=0,O655="0"),"",IF(LEN(O655)&lt;=K651,O655,IF(LEN(SUBSTITUTE(P655," ",""))=K651+1,LEFT(O655,K651),LEFT(O655,FIND("§",SUBSTITUTE(P655," ","§",LEN(P655)-LEN(SUBSTITUTE(P655," ",""))))-1))))</f>
        <v/>
      </c>
      <c r="O655" s="1143" t="str">
        <f t="shared" si="131"/>
        <v/>
      </c>
      <c r="P655" s="1143" t="str">
        <f>IF(OR(O655="",O655=0,O655="0"),"",LEFT(O655,K651+1))</f>
        <v/>
      </c>
      <c r="Q655" s="1143"/>
      <c r="R655" s="1186"/>
      <c r="S655" s="1147" t="str">
        <f>IF(LEN(TRIM(T655))&gt;0,MAX(S46:S654)+1,"")</f>
        <v/>
      </c>
      <c r="T655" s="1148"/>
      <c r="U655" s="1186"/>
      <c r="V655" s="1186"/>
      <c r="X655" s="1253"/>
      <c r="Y655" s="1238"/>
      <c r="Z655" s="1239"/>
      <c r="AA655" s="1238"/>
      <c r="AB655" s="1239"/>
      <c r="AC655" s="1240"/>
      <c r="AD655" s="1241"/>
      <c r="AE655" s="1242"/>
      <c r="AF655" s="1241"/>
      <c r="AG655" s="1243"/>
      <c r="AH655" s="1244"/>
      <c r="AI655"/>
      <c r="AJ655" s="1254"/>
      <c r="AK655" s="1245"/>
      <c r="AL655" s="1246"/>
      <c r="AM655" s="1246"/>
      <c r="AN655" s="1247"/>
      <c r="AO655" s="1248"/>
      <c r="AP655" s="1248"/>
      <c r="AQ655" s="1249"/>
      <c r="AR655" s="1255"/>
      <c r="AS655" s="1250"/>
      <c r="AT655" s="1256"/>
      <c r="AU655" s="1257"/>
      <c r="AV655" s="1251"/>
      <c r="AW655" s="1252"/>
      <c r="CE655" s="9">
        <v>1</v>
      </c>
    </row>
    <row r="656" spans="10:83" ht="21" customHeight="1">
      <c r="J656" s="1838"/>
      <c r="K656" s="1151" t="str">
        <f>TRIM(SUBSTITUTE(SUBSTITUTE(K655,"“"," "),"”"," "))</f>
        <v/>
      </c>
      <c r="L656" s="1143" t="str" cm="1">
        <f t="array" ref="L656">IF(ROW()=ROW(L649),K652,INDEX(M649:M662,ROW()-ROW(L649)))</f>
        <v/>
      </c>
      <c r="M656" s="1144" t="str">
        <f>IF(OR(L656="",K651="",K651&lt;=0,N656=""),"",TRIM(MID(L656,LEN(N656)+1+IF(MID(L656,LEN(N656)+1,1)=" ",1,0),99999)))</f>
        <v/>
      </c>
      <c r="N656" s="1143" t="str">
        <f>IF(OR(O656="",O656=0,O656="0"),"",IF(LEN(O656)&lt;=K651,O656,IF(LEN(SUBSTITUTE(P656," ",""))=K651+1,LEFT(O656,K651),LEFT(O656,FIND("§",SUBSTITUTE(P656," ","§",LEN(P656)-LEN(SUBSTITUTE(P656," ",""))))-1))))</f>
        <v/>
      </c>
      <c r="O656" s="1143" t="str">
        <f t="shared" si="131"/>
        <v/>
      </c>
      <c r="P656" s="1143" t="str">
        <f>IF(OR(O656="",O656=0,O656="0"),"",LEFT(O656,K651+1))</f>
        <v/>
      </c>
      <c r="Q656" s="1143"/>
      <c r="R656" s="1186"/>
      <c r="S656" s="1147" t="str">
        <f>IF(LEN(TRIM(T656))&gt;0,MAX(S46:S655)+1,"")</f>
        <v/>
      </c>
      <c r="T656" s="1148"/>
      <c r="U656" s="1186"/>
      <c r="V656" s="1186"/>
      <c r="X656" s="1253"/>
      <c r="Y656" s="1238"/>
      <c r="Z656" s="1239"/>
      <c r="AA656" s="1238"/>
      <c r="AB656" s="1239"/>
      <c r="AC656" s="1240"/>
      <c r="AD656" s="1241"/>
      <c r="AE656" s="1242"/>
      <c r="AF656" s="1241"/>
      <c r="AG656" s="1243"/>
      <c r="AH656" s="1244"/>
      <c r="AI656"/>
      <c r="AJ656" s="1254"/>
      <c r="AK656" s="1245"/>
      <c r="AL656" s="1246"/>
      <c r="AM656" s="1246"/>
      <c r="AN656" s="1247"/>
      <c r="AO656" s="1248"/>
      <c r="AP656" s="1248"/>
      <c r="AQ656" s="1249"/>
      <c r="AR656" s="1255"/>
      <c r="AS656" s="1250"/>
      <c r="AT656" s="1256"/>
      <c r="AU656" s="1257"/>
      <c r="AV656" s="1251"/>
      <c r="AW656" s="1252"/>
      <c r="CE656" s="9">
        <v>1</v>
      </c>
    </row>
    <row r="657" spans="10:83" ht="21" customHeight="1">
      <c r="J657" s="1838"/>
      <c r="K657" s="1151"/>
      <c r="L657" s="1143" t="str" cm="1">
        <f t="array" ref="L657">IF(ROW()=ROW(L649),K652,INDEX(M649:M662,ROW()-ROW(L649)))</f>
        <v/>
      </c>
      <c r="M657" s="1144" t="str">
        <f>IF(OR(L657="",K651="",K651&lt;=0,N657=""),"",TRIM(MID(L657,LEN(N657)+1+IF(MID(L657,LEN(N657)+1,1)=" ",1,0),99999)))</f>
        <v/>
      </c>
      <c r="N657" s="1143" t="str">
        <f>IF(OR(O657="",O657=0,O657="0"),"",IF(LEN(O657)&lt;=K651,O657,IF(LEN(SUBSTITUTE(P657," ",""))=K651+1,LEFT(O657,K651),LEFT(O657,FIND("§",SUBSTITUTE(P657," ","§",LEN(P657)-LEN(SUBSTITUTE(P657," ",""))))-1))))</f>
        <v/>
      </c>
      <c r="O657" s="1143" t="str">
        <f t="shared" si="131"/>
        <v/>
      </c>
      <c r="P657" s="1143" t="str">
        <f>IF(OR(O657="",O657=0,O657="0"),"",LEFT(O657,K651+1))</f>
        <v/>
      </c>
      <c r="Q657" s="1143"/>
      <c r="R657" s="1186"/>
      <c r="S657" s="1147" t="str">
        <f>IF(LEN(TRIM(T657))&gt;0,MAX(S46:S656)+1,"")</f>
        <v/>
      </c>
      <c r="T657" s="1148"/>
      <c r="U657" s="1186"/>
      <c r="V657" s="1186"/>
      <c r="X657" s="1253"/>
      <c r="Y657" s="1238"/>
      <c r="Z657" s="1239"/>
      <c r="AA657" s="1238"/>
      <c r="AB657" s="1239"/>
      <c r="AC657" s="1240"/>
      <c r="AD657" s="1241"/>
      <c r="AE657" s="1242"/>
      <c r="AF657" s="1241"/>
      <c r="AG657" s="1243"/>
      <c r="AH657" s="1244"/>
      <c r="AI657"/>
      <c r="AJ657" s="1254"/>
      <c r="AK657" s="1245"/>
      <c r="AL657" s="1246"/>
      <c r="AM657" s="1246"/>
      <c r="AN657" s="1247"/>
      <c r="AO657" s="1248"/>
      <c r="AP657" s="1248"/>
      <c r="AQ657" s="1249"/>
      <c r="AR657" s="1255"/>
      <c r="AS657" s="1250"/>
      <c r="AT657" s="1256"/>
      <c r="AU657" s="1257"/>
      <c r="AV657" s="1251"/>
      <c r="AW657" s="1252"/>
      <c r="CE657" s="9">
        <v>1</v>
      </c>
    </row>
    <row r="658" spans="10:83" ht="21" customHeight="1">
      <c r="J658" s="1838"/>
      <c r="K658" s="1151"/>
      <c r="L658" s="1143" t="str" cm="1">
        <f t="array" ref="L658">IF(ROW()=ROW(L649),K652,INDEX(M649:M662,ROW()-ROW(L649)))</f>
        <v/>
      </c>
      <c r="M658" s="1144" t="str">
        <f>IF(OR(L658="",K651="",K651&lt;=0,N658=""),"",TRIM(MID(L658,LEN(N658)+1+IF(MID(L658,LEN(N658)+1,1)=" ",1,0),99999)))</f>
        <v/>
      </c>
      <c r="N658" s="1143" t="str">
        <f>IF(OR(O658="",O658=0,O658="0"),"",IF(LEN(O658)&lt;=K651,O658,IF(LEN(SUBSTITUTE(P658," ",""))=K651+1,LEFT(O658,K651),LEFT(O658,FIND("§",SUBSTITUTE(P658," ","§",LEN(P658)-LEN(SUBSTITUTE(P658," ",""))))-1))))</f>
        <v/>
      </c>
      <c r="O658" s="1143" t="str">
        <f t="shared" si="131"/>
        <v/>
      </c>
      <c r="P658" s="1143" t="str">
        <f>IF(OR(O658="",O658=0,O658="0"),"",LEFT(O658,K651+1))</f>
        <v/>
      </c>
      <c r="Q658" s="1143"/>
      <c r="R658" s="1186"/>
      <c r="S658" s="1147" t="str">
        <f>IF(LEN(TRIM(T658))&gt;0,MAX(S46:S657)+1,"")</f>
        <v/>
      </c>
      <c r="T658" s="1148"/>
      <c r="U658" s="1186"/>
      <c r="V658" s="1186"/>
      <c r="X658" s="1253"/>
      <c r="Y658" s="1238"/>
      <c r="Z658" s="1239"/>
      <c r="AA658" s="1238"/>
      <c r="AB658" s="1239"/>
      <c r="AC658" s="1240"/>
      <c r="AD658" s="1241"/>
      <c r="AE658" s="1242"/>
      <c r="AF658" s="1241"/>
      <c r="AG658" s="1243"/>
      <c r="AH658" s="1244"/>
      <c r="AI658"/>
      <c r="AJ658" s="1254"/>
      <c r="AK658" s="1245"/>
      <c r="AL658" s="1246"/>
      <c r="AM658" s="1246"/>
      <c r="AN658" s="1247"/>
      <c r="AO658" s="1248"/>
      <c r="AP658" s="1248"/>
      <c r="AQ658" s="1249"/>
      <c r="AR658" s="1255"/>
      <c r="AS658" s="1250"/>
      <c r="AT658" s="1256"/>
      <c r="AU658" s="1257"/>
      <c r="AV658" s="1251"/>
      <c r="AW658" s="1252"/>
      <c r="CE658" s="9">
        <v>1</v>
      </c>
    </row>
    <row r="659" spans="10:83" ht="21" customHeight="1">
      <c r="J659" s="1838"/>
      <c r="K659" s="1151"/>
      <c r="L659" s="1143" t="str" cm="1">
        <f t="array" ref="L659">IF(ROW()=ROW(L649),K652,INDEX(M649:M662,ROW()-ROW(L649)))</f>
        <v/>
      </c>
      <c r="M659" s="1144" t="str">
        <f>IF(OR(L659="",K651="",K651&lt;=0,N659=""),"",TRIM(MID(L659,LEN(N659)+1+IF(MID(L659,LEN(N659)+1,1)=" ",1,0),99999)))</f>
        <v/>
      </c>
      <c r="N659" s="1143" t="str">
        <f>IF(OR(O659="",O659=0,O659="0"),"",IF(LEN(O659)&lt;=K651,O659,IF(LEN(SUBSTITUTE(P659," ",""))=K651+1,LEFT(O659,K651),LEFT(O659,FIND("§",SUBSTITUTE(P659," ","§",LEN(P659)-LEN(SUBSTITUTE(P659," ",""))))-1))))</f>
        <v/>
      </c>
      <c r="O659" s="1143" t="str">
        <f t="shared" si="131"/>
        <v/>
      </c>
      <c r="P659" s="1143" t="str">
        <f>IF(OR(O659="",O659=0,O659="0"),"",LEFT(O659,K651+1))</f>
        <v/>
      </c>
      <c r="Q659" s="1143"/>
      <c r="R659" s="1186"/>
      <c r="S659" s="1147" t="str">
        <f>IF(LEN(TRIM(T659))&gt;0,MAX(S46:S658)+1,"")</f>
        <v/>
      </c>
      <c r="T659" s="1148"/>
      <c r="U659" s="1186"/>
      <c r="V659" s="1186"/>
      <c r="X659" s="1253"/>
      <c r="Y659" s="1238"/>
      <c r="Z659" s="1239"/>
      <c r="AA659" s="1238"/>
      <c r="AB659" s="1239"/>
      <c r="AC659" s="1240"/>
      <c r="AD659" s="1241"/>
      <c r="AE659" s="1242"/>
      <c r="AF659" s="1241"/>
      <c r="AG659" s="1243"/>
      <c r="AH659" s="1244"/>
      <c r="AI659"/>
      <c r="AJ659" s="1254"/>
      <c r="AK659" s="1245"/>
      <c r="AL659" s="1246"/>
      <c r="AM659" s="1246"/>
      <c r="AN659" s="1247"/>
      <c r="AO659" s="1248"/>
      <c r="AP659" s="1248"/>
      <c r="AQ659" s="1249"/>
      <c r="AR659" s="1255"/>
      <c r="AS659" s="1250"/>
      <c r="AT659" s="1256"/>
      <c r="AU659" s="1257"/>
      <c r="AV659" s="1251"/>
      <c r="AW659" s="1252"/>
      <c r="CE659" s="9">
        <v>1</v>
      </c>
    </row>
    <row r="660" spans="10:83" ht="21" customHeight="1">
      <c r="J660" s="1838"/>
      <c r="K660" s="1151"/>
      <c r="L660" s="1143" t="str" cm="1">
        <f t="array" ref="L660">IF(ROW()=ROW(L649),K652,INDEX(M649:M662,ROW()-ROW(L649)))</f>
        <v/>
      </c>
      <c r="M660" s="1144" t="str">
        <f>IF(OR(L660="",K651="",K651&lt;=0,N660=""),"",TRIM(MID(L660,LEN(N660)+1+IF(MID(L660,LEN(N660)+1,1)=" ",1,0),99999)))</f>
        <v/>
      </c>
      <c r="N660" s="1143" t="str">
        <f>IF(OR(O660="",O660=0,O660="0"),"",IF(LEN(O660)&lt;=K651,O660,IF(LEN(SUBSTITUTE(P660," ",""))=K651+1,LEFT(O660,K651),LEFT(O660,FIND("§",SUBSTITUTE(P660," ","§",LEN(P660)-LEN(SUBSTITUTE(P660," ",""))))-1))))</f>
        <v/>
      </c>
      <c r="O660" s="1143" t="str">
        <f t="shared" si="131"/>
        <v/>
      </c>
      <c r="P660" s="1143" t="str">
        <f>IF(OR(O660="",O660=0,O660="0"),"",LEFT(O660,K651+1))</f>
        <v/>
      </c>
      <c r="Q660" s="1143"/>
      <c r="R660" s="1186"/>
      <c r="S660" s="1147" t="str">
        <f>IF(LEN(TRIM(T660))&gt;0,MAX(S46:S659)+1,"")</f>
        <v/>
      </c>
      <c r="T660" s="1148"/>
      <c r="U660" s="1186"/>
      <c r="V660" s="1186"/>
      <c r="X660" s="1253"/>
      <c r="Y660" s="1238"/>
      <c r="Z660" s="1239"/>
      <c r="AA660" s="1238"/>
      <c r="AB660" s="1239"/>
      <c r="AC660" s="1240"/>
      <c r="AD660" s="1241"/>
      <c r="AE660" s="1242"/>
      <c r="AF660" s="1241"/>
      <c r="AG660" s="1243"/>
      <c r="AH660" s="1244"/>
      <c r="AI660"/>
      <c r="AJ660" s="1254"/>
      <c r="AK660" s="1245"/>
      <c r="AL660" s="1246"/>
      <c r="AM660" s="1246"/>
      <c r="AN660" s="1247"/>
      <c r="AO660" s="1248"/>
      <c r="AP660" s="1248"/>
      <c r="AQ660" s="1249"/>
      <c r="AR660" s="1255"/>
      <c r="AS660" s="1250"/>
      <c r="AT660" s="1256"/>
      <c r="AU660" s="1257"/>
      <c r="AV660" s="1251"/>
      <c r="AW660" s="1252"/>
      <c r="CE660" s="9">
        <v>1</v>
      </c>
    </row>
    <row r="661" spans="10:83" ht="21" customHeight="1">
      <c r="J661" s="1838"/>
      <c r="K661" s="1151"/>
      <c r="L661" s="1143" t="str" cm="1">
        <f t="array" ref="L661">IF(ROW()=ROW(L649),K652,INDEX(M649:M662,ROW()-ROW(L649)))</f>
        <v/>
      </c>
      <c r="M661" s="1144" t="str">
        <f>IF(OR(L661="",K651="",K651&lt;=0,N661=""),"",TRIM(MID(L661,LEN(N661)+1+IF(MID(L661,LEN(N661)+1,1)=" ",1,0),99999)))</f>
        <v/>
      </c>
      <c r="N661" s="1143" t="str">
        <f>IF(OR(O661="",O661=0,O661="0"),"",IF(LEN(O661)&lt;=K651,O661,IF(LEN(SUBSTITUTE(P661," ",""))=K651+1,LEFT(O661,K651),LEFT(O661,FIND("§",SUBSTITUTE(P661," ","§",LEN(P661)-LEN(SUBSTITUTE(P661," ",""))))-1))))</f>
        <v/>
      </c>
      <c r="O661" s="1143" t="str">
        <f t="shared" si="131"/>
        <v/>
      </c>
      <c r="P661" s="1143" t="str">
        <f>IF(OR(O661="",O661=0,O661="0"),"",LEFT(O661,K651+1))</f>
        <v/>
      </c>
      <c r="Q661" s="1143"/>
      <c r="R661" s="1186"/>
      <c r="S661" s="1147" t="str">
        <f>IF(LEN(TRIM(T661))&gt;0,MAX(S46:S660)+1,"")</f>
        <v/>
      </c>
      <c r="T661" s="1148"/>
      <c r="U661" s="1186"/>
      <c r="V661" s="1186"/>
      <c r="X661" s="1253"/>
      <c r="Y661" s="1238"/>
      <c r="Z661" s="1239"/>
      <c r="AA661" s="1238"/>
      <c r="AB661" s="1239"/>
      <c r="AC661" s="1240"/>
      <c r="AD661" s="1241"/>
      <c r="AE661" s="1242"/>
      <c r="AF661" s="1241"/>
      <c r="AG661" s="1243"/>
      <c r="AH661" s="1244"/>
      <c r="AI661"/>
      <c r="AJ661" s="1254"/>
      <c r="AK661" s="1245"/>
      <c r="AL661" s="1246"/>
      <c r="AM661" s="1246"/>
      <c r="AN661" s="1247"/>
      <c r="AO661" s="1248"/>
      <c r="AP661" s="1248"/>
      <c r="AQ661" s="1249"/>
      <c r="AR661" s="1255"/>
      <c r="AS661" s="1250"/>
      <c r="AT661" s="1256"/>
      <c r="AU661" s="1257"/>
      <c r="AV661" s="1251"/>
      <c r="AW661" s="1252"/>
      <c r="CE661" s="9">
        <v>1</v>
      </c>
    </row>
    <row r="662" spans="10:83" ht="21" customHeight="1">
      <c r="J662" s="1838"/>
      <c r="K662" s="1151"/>
      <c r="L662" s="1143" t="str" cm="1">
        <f t="array" ref="L662">IF(ROW()=ROW(L649),K652,INDEX(M649:M662,ROW()-ROW(L649)))</f>
        <v/>
      </c>
      <c r="M662" s="1144" t="str">
        <f>IF(OR(L662="",K651="",K651&lt;=0,N662=""),"",TRIM(MID(L662,LEN(N662)+1+IF(MID(L662,LEN(N662)+1,1)=" ",1,0),99999)))</f>
        <v/>
      </c>
      <c r="N662" s="1143" t="str">
        <f>IF(OR(O662="",O662=0,O662="0"),"",IF(LEN(O662)&lt;=K651,O662,IF(LEN(SUBSTITUTE(P662," ",""))=K651+1,LEFT(O662,K651),LEFT(O662,FIND("§",SUBSTITUTE(P662," ","§",LEN(P662)-LEN(SUBSTITUTE(P662," ",""))))-1))))</f>
        <v/>
      </c>
      <c r="O662" s="1143" t="str">
        <f t="shared" si="131"/>
        <v/>
      </c>
      <c r="P662" s="1143" t="str">
        <f>IF(OR(O662="",O662=0,O662="0"),"",LEFT(O662,K651+1))</f>
        <v/>
      </c>
      <c r="Q662" s="1143"/>
      <c r="R662" s="1186"/>
      <c r="S662" s="1147" t="str">
        <f>IF(LEN(TRIM(T662))&gt;0,MAX(S46:S661)+1,"")</f>
        <v/>
      </c>
      <c r="T662" s="1148"/>
      <c r="U662" s="1186"/>
      <c r="V662" s="1186"/>
      <c r="X662" s="1253"/>
      <c r="Y662" s="1238"/>
      <c r="Z662" s="1239"/>
      <c r="AA662" s="1238"/>
      <c r="AB662" s="1239"/>
      <c r="AC662" s="1240"/>
      <c r="AD662" s="1241"/>
      <c r="AE662" s="1242"/>
      <c r="AF662" s="1241"/>
      <c r="AG662" s="1243"/>
      <c r="AH662" s="1244"/>
      <c r="AI662"/>
      <c r="AJ662" s="1254"/>
      <c r="AK662" s="1245"/>
      <c r="AL662" s="1246"/>
      <c r="AM662" s="1246"/>
      <c r="AN662" s="1247"/>
      <c r="AO662" s="1248"/>
      <c r="AP662" s="1248"/>
      <c r="AQ662" s="1249"/>
      <c r="AR662" s="1255"/>
      <c r="AS662" s="1250"/>
      <c r="AT662" s="1256"/>
      <c r="AU662" s="1257"/>
      <c r="AV662" s="1251"/>
      <c r="AW662" s="1252"/>
      <c r="CE662" s="9">
        <v>1</v>
      </c>
    </row>
    <row r="663" spans="10:83" ht="21" customHeight="1">
      <c r="J663" s="1838"/>
      <c r="K663" s="1142" t="str">
        <f>IF(TRIM(SUBSTITUTE(R91,CHAR(160),""))="","",R91)</f>
        <v/>
      </c>
      <c r="L663" s="1143" t="str" cm="1">
        <f t="array" ref="L663">IF(ROW()=ROW(L663),K666,INDEX(M663:M676,ROW()-ROW(L663)))</f>
        <v/>
      </c>
      <c r="M663" s="1144" t="str">
        <f>IF(OR(L663="",K665="",K665&lt;=0,N663=""),"",TRIM(MID(L663,LEN(N663)+1+IF(MID(L663,LEN(N663)+1,1)=" ",1,0),99999)))</f>
        <v/>
      </c>
      <c r="N663" s="1143" t="str">
        <f>IF(OR(O663="",O663=0,O663="0"),"",IF(LEN(O663)&lt;=K665,O663,IF(LEN(SUBSTITUTE(P663," ",""))=K665+1,LEFT(O663,K665),LEFT(O663,FIND("§",SUBSTITUTE(P663," ","§",LEN(P663)-LEN(SUBSTITUTE(P663," ",""))))-1))))</f>
        <v/>
      </c>
      <c r="O663" s="1143" t="str">
        <f t="shared" si="131"/>
        <v/>
      </c>
      <c r="P663" s="1143" t="str">
        <f>IF(OR(O663="",O663=0,O663="0"),"",LEFT(O663,K665+1))</f>
        <v/>
      </c>
      <c r="Q663" s="1143"/>
      <c r="R663" s="1186"/>
      <c r="S663" s="1147" t="str">
        <f>IF(LEN(TRIM(T663))&gt;0,MAX(S46:S662)+1,"")</f>
        <v/>
      </c>
      <c r="T663" s="1148"/>
      <c r="U663" s="1186"/>
      <c r="V663" s="1186"/>
      <c r="X663" s="1253"/>
      <c r="Y663" s="1238"/>
      <c r="Z663" s="1239"/>
      <c r="AA663" s="1238"/>
      <c r="AB663" s="1239"/>
      <c r="AC663" s="1240"/>
      <c r="AD663" s="1241"/>
      <c r="AE663" s="1242"/>
      <c r="AF663" s="1241"/>
      <c r="AG663" s="1243"/>
      <c r="AH663" s="1244"/>
      <c r="AI663"/>
      <c r="AJ663" s="1254"/>
      <c r="AK663" s="1245"/>
      <c r="AL663" s="1246"/>
      <c r="AM663" s="1246"/>
      <c r="AN663" s="1247"/>
      <c r="AO663" s="1248"/>
      <c r="AP663" s="1248"/>
      <c r="AQ663" s="1249"/>
      <c r="AR663" s="1255"/>
      <c r="AS663" s="1250"/>
      <c r="AT663" s="1256"/>
      <c r="AU663" s="1257"/>
      <c r="AV663" s="1251"/>
      <c r="AW663" s="1252"/>
      <c r="CE663" s="9">
        <v>1</v>
      </c>
    </row>
    <row r="664" spans="10:83" ht="21" customHeight="1">
      <c r="J664" s="1838"/>
      <c r="K664" s="1151" t="str">
        <f>TRIM(SUBSTITUTE(SUBSTITUTE(SUBSTITUTE(SUBSTITUTE(SUBSTITUTE(SUBSTITUTE(SUBSTITUTE(SUBSTITUTE(SUBSTITUTE(CLEAN(IF(OR(LEFT(K663,1)="-",LEFT(K663,1)="="),MID(K663,2,99999),K663)),"—","-"),"–","-"),CHAR(160)," "),CHAR(9)," "),CHAR(13)," "),CHAR(10)," ")," "," ")," "," ")," "," "))</f>
        <v/>
      </c>
      <c r="L664" s="1143" t="str" cm="1">
        <f t="array" ref="L664">IF(ROW()=ROW(L663),K666,INDEX(M663:M676,ROW()-ROW(L663)))</f>
        <v/>
      </c>
      <c r="M664" s="1144" t="str">
        <f>IF(OR(L664="",K665="",K665&lt;=0,N664=""),"",TRIM(MID(L664,LEN(N664)+1+IF(MID(L664,LEN(N664)+1,1)=" ",1,0),99999)))</f>
        <v/>
      </c>
      <c r="N664" s="1143" t="str">
        <f>IF(OR(O664="",O664=0,O664="0"),"",IF(LEN(O664)&lt;=K665,O664,IF(LEN(SUBSTITUTE(P664," ",""))=K665+1,LEFT(O664,K665),LEFT(O664,FIND("§",SUBSTITUTE(P664," ","§",LEN(P664)-LEN(SUBSTITUTE(P664," ",""))))-1))))</f>
        <v/>
      </c>
      <c r="O664" s="1143" t="str">
        <f t="shared" si="131"/>
        <v/>
      </c>
      <c r="P664" s="1143" t="str">
        <f>IF(OR(O664="",O664=0,O664="0"),"",LEFT(O664,K665+1))</f>
        <v/>
      </c>
      <c r="Q664" s="1143"/>
      <c r="R664" s="1186"/>
      <c r="S664" s="1147" t="str">
        <f>IF(LEN(TRIM(T664))&gt;0,MAX(S46:S663)+1,"")</f>
        <v/>
      </c>
      <c r="T664" s="1148"/>
      <c r="U664" s="1186"/>
      <c r="V664" s="1186"/>
      <c r="X664" s="1253"/>
      <c r="Y664" s="1238"/>
      <c r="Z664" s="1239"/>
      <c r="AA664" s="1238"/>
      <c r="AB664" s="1239"/>
      <c r="AC664" s="1240"/>
      <c r="AD664" s="1241"/>
      <c r="AE664" s="1242"/>
      <c r="AF664" s="1241"/>
      <c r="AG664" s="1243"/>
      <c r="AH664" s="1244"/>
      <c r="AI664"/>
      <c r="AJ664" s="1254"/>
      <c r="AK664" s="1245"/>
      <c r="AL664" s="1246"/>
      <c r="AM664" s="1246"/>
      <c r="AN664" s="1247"/>
      <c r="AO664" s="1248"/>
      <c r="AP664" s="1248"/>
      <c r="AQ664" s="1249"/>
      <c r="AR664" s="1255"/>
      <c r="AS664" s="1250"/>
      <c r="AT664" s="1256"/>
      <c r="AU664" s="1257"/>
      <c r="AV664" s="1251"/>
      <c r="AW664" s="1252"/>
      <c r="CE664" s="9">
        <v>1</v>
      </c>
    </row>
    <row r="665" spans="10:83" ht="21" customHeight="1">
      <c r="J665" s="1838"/>
      <c r="K665" s="1152">
        <f>K44</f>
        <v>120</v>
      </c>
      <c r="L665" s="1143" t="str" cm="1">
        <f t="array" ref="L665">IF(ROW()=ROW(L663),K666,INDEX(M663:M676,ROW()-ROW(L663)))</f>
        <v/>
      </c>
      <c r="M665" s="1144" t="str">
        <f>IF(OR(L665="",K665="",K665&lt;=0,N665=""),"",TRIM(MID(L665,LEN(N665)+1+IF(MID(L665,LEN(N665)+1,1)=" ",1,0),99999)))</f>
        <v/>
      </c>
      <c r="N665" s="1143" t="str">
        <f>IF(OR(O665="",O665=0,O665="0"),"",IF(LEN(O665)&lt;=K665,O665,IF(LEN(SUBSTITUTE(P665," ",""))=K665+1,LEFT(O665,K665),LEFT(O665,FIND("§",SUBSTITUTE(P665," ","§",LEN(P665)-LEN(SUBSTITUTE(P665," ",""))))-1))))</f>
        <v/>
      </c>
      <c r="O665" s="1143" t="str">
        <f t="shared" si="131"/>
        <v/>
      </c>
      <c r="P665" s="1143" t="str">
        <f>IF(OR(O665="",O665=0,O665="0"),"",LEFT(O665,K665+1))</f>
        <v/>
      </c>
      <c r="Q665" s="1143"/>
      <c r="R665" s="1186"/>
      <c r="S665" s="1147" t="str">
        <f>IF(LEN(TRIM(T665))&gt;0,MAX(S46:S664)+1,"")</f>
        <v/>
      </c>
      <c r="T665" s="1148"/>
      <c r="U665" s="1186"/>
      <c r="V665" s="1186"/>
      <c r="X665" s="1253"/>
      <c r="Y665" s="1238"/>
      <c r="Z665" s="1239"/>
      <c r="AA665" s="1238"/>
      <c r="AB665" s="1239"/>
      <c r="AC665" s="1240"/>
      <c r="AD665" s="1241"/>
      <c r="AE665" s="1242"/>
      <c r="AF665" s="1241"/>
      <c r="AG665" s="1243"/>
      <c r="AH665" s="1244"/>
      <c r="AI665"/>
      <c r="AJ665" s="1254"/>
      <c r="AK665" s="1245"/>
      <c r="AL665" s="1246"/>
      <c r="AM665" s="1246"/>
      <c r="AN665" s="1247"/>
      <c r="AO665" s="1248"/>
      <c r="AP665" s="1248"/>
      <c r="AQ665" s="1249"/>
      <c r="AR665" s="1255"/>
      <c r="AS665" s="1250"/>
      <c r="AT665" s="1256"/>
      <c r="AU665" s="1257"/>
      <c r="AV665" s="1251"/>
      <c r="AW665" s="1252"/>
      <c r="CE665" s="9">
        <v>1</v>
      </c>
    </row>
    <row r="666" spans="10:83" ht="21" customHeight="1">
      <c r="J666" s="1838"/>
      <c r="K666" s="1151" t="str">
        <f>IF(UPPER(TRIM(K45))="X",K670,K664)</f>
        <v/>
      </c>
      <c r="L666" s="1143" t="str" cm="1">
        <f t="array" ref="L666">IF(ROW()=ROW(L663),K666,INDEX(M663:M676,ROW()-ROW(L663)))</f>
        <v/>
      </c>
      <c r="M666" s="1144" t="str">
        <f>IF(OR(L666="",K665="",K665&lt;=0,N666=""),"",TRIM(MID(L666,LEN(N666)+1+IF(MID(L666,LEN(N666)+1,1)=" ",1,0),99999)))</f>
        <v/>
      </c>
      <c r="N666" s="1143" t="str">
        <f>IF(OR(O666="",O666=0,O666="0"),"",IF(LEN(O666)&lt;=K665,O666,IF(LEN(SUBSTITUTE(P666," ",""))=K665+1,LEFT(O666,K665),LEFT(O666,FIND("§",SUBSTITUTE(P666," ","§",LEN(P666)-LEN(SUBSTITUTE(P666," ",""))))-1))))</f>
        <v/>
      </c>
      <c r="O666" s="1143" t="str">
        <f t="shared" si="131"/>
        <v/>
      </c>
      <c r="P666" s="1143" t="str">
        <f>IF(OR(O666="",O666=0,O666="0"),"",LEFT(O666,K665+1))</f>
        <v/>
      </c>
      <c r="Q666" s="1143"/>
      <c r="R666" s="1186"/>
      <c r="S666" s="1147" t="str">
        <f>IF(LEN(TRIM(T666))&gt;0,MAX(S46:S665)+1,"")</f>
        <v/>
      </c>
      <c r="T666" s="1148"/>
      <c r="U666" s="1186"/>
      <c r="V666" s="1186"/>
      <c r="X666" s="1253"/>
      <c r="Y666" s="1238"/>
      <c r="Z666" s="1239"/>
      <c r="AA666" s="1238"/>
      <c r="AB666" s="1239"/>
      <c r="AC666" s="1240"/>
      <c r="AD666" s="1241"/>
      <c r="AE666" s="1242"/>
      <c r="AF666" s="1241"/>
      <c r="AG666" s="1243"/>
      <c r="AH666" s="1244"/>
      <c r="AI666"/>
      <c r="AJ666" s="1254"/>
      <c r="AK666" s="1245"/>
      <c r="AL666" s="1246"/>
      <c r="AM666" s="1246"/>
      <c r="AN666" s="1247"/>
      <c r="AO666" s="1248"/>
      <c r="AP666" s="1248"/>
      <c r="AQ666" s="1249"/>
      <c r="AR666" s="1255"/>
      <c r="AS666" s="1250"/>
      <c r="AT666" s="1256"/>
      <c r="AU666" s="1257"/>
      <c r="AV666" s="1251"/>
      <c r="AW666" s="1252"/>
      <c r="CE666" s="9">
        <v>1</v>
      </c>
    </row>
    <row r="667" spans="10:83" ht="21" customHeight="1">
      <c r="J667" s="1838"/>
      <c r="K667" s="1155" t="str">
        <f>TRIM(SUBSTITUTE(SUBSTITUTE(SUBSTITUTE(SUBSTITUTE(SUBSTITUTE(SUBSTITUTE(SUBSTITUTE(SUBSTITUTE(SUBSTITUTE(SUBSTITUTE(K664,","," "),";"," "),":"," "),"!"," "),"?"," "),"…"," "),"»"," "),"«"," "),"/"," "),"."," "))</f>
        <v/>
      </c>
      <c r="L667" s="1143" t="str" cm="1">
        <f t="array" ref="L667">IF(ROW()=ROW(L663),K666,INDEX(M663:M676,ROW()-ROW(L663)))</f>
        <v/>
      </c>
      <c r="M667" s="1144" t="str">
        <f>IF(OR(L667="",K665="",K665&lt;=0,N667=""),"",TRIM(MID(L667,LEN(N667)+1+IF(MID(L667,LEN(N667)+1,1)=" ",1,0),99999)))</f>
        <v/>
      </c>
      <c r="N667" s="1143" t="str">
        <f>IF(OR(O667="",O667=0,O667="0"),"",IF(LEN(O667)&lt;=K665,O667,IF(LEN(SUBSTITUTE(P667," ",""))=K665+1,LEFT(O667,K665),LEFT(O667,FIND("§",SUBSTITUTE(P667," ","§",LEN(P667)-LEN(SUBSTITUTE(P667," ",""))))-1))))</f>
        <v/>
      </c>
      <c r="O667" s="1143" t="str">
        <f t="shared" si="131"/>
        <v/>
      </c>
      <c r="P667" s="1143" t="str">
        <f>IF(OR(O667="",O667=0,O667="0"),"",LEFT(O667,K665+1))</f>
        <v/>
      </c>
      <c r="Q667" s="1143"/>
      <c r="R667" s="1186"/>
      <c r="S667" s="1147" t="str">
        <f>IF(LEN(TRIM(T667))&gt;0,MAX(S46:S666)+1,"")</f>
        <v/>
      </c>
      <c r="T667" s="1148"/>
      <c r="U667" s="1186"/>
      <c r="V667" s="1186"/>
      <c r="X667" s="1253"/>
      <c r="Y667" s="1238"/>
      <c r="Z667" s="1239"/>
      <c r="AA667" s="1238"/>
      <c r="AB667" s="1239"/>
      <c r="AC667" s="1240"/>
      <c r="AD667" s="1241"/>
      <c r="AE667" s="1242"/>
      <c r="AF667" s="1241"/>
      <c r="AG667" s="1243"/>
      <c r="AH667" s="1244"/>
      <c r="AI667"/>
      <c r="AJ667" s="1254"/>
      <c r="AK667" s="1245"/>
      <c r="AL667" s="1246"/>
      <c r="AM667" s="1246"/>
      <c r="AN667" s="1247"/>
      <c r="AO667" s="1248"/>
      <c r="AP667" s="1248"/>
      <c r="AQ667" s="1249"/>
      <c r="AR667" s="1255"/>
      <c r="AS667" s="1250"/>
      <c r="AT667" s="1256"/>
      <c r="AU667" s="1257"/>
      <c r="AV667" s="1251"/>
      <c r="AW667" s="1252"/>
      <c r="CE667" s="9">
        <v>1</v>
      </c>
    </row>
    <row r="668" spans="10:83" ht="21" customHeight="1">
      <c r="J668" s="1838"/>
      <c r="K668" s="1143" t="str">
        <f>TRIM(SUBSTITUTE(SUBSTITUTE(SUBSTITUTE(SUBSTITUTE(SUBSTITUTE(SUBSTITUTE(SUBSTITUTE(SUBSTITUTE(K667,"("," "),")"," "),CHAR(34)," "),"-"," "),"_"," "),"&lt;"," "),"&gt;"," "),"="," "))</f>
        <v/>
      </c>
      <c r="L668" s="1143" t="str" cm="1">
        <f t="array" ref="L668">IF(ROW()=ROW(L663),K666,INDEX(M663:M676,ROW()-ROW(L663)))</f>
        <v/>
      </c>
      <c r="M668" s="1144" t="str">
        <f>IF(OR(L668="",K665="",K665&lt;=0,N668=""),"",TRIM(MID(L668,LEN(N668)+1+IF(MID(L668,LEN(N668)+1,1)=" ",1,0),99999)))</f>
        <v/>
      </c>
      <c r="N668" s="1143" t="str">
        <f>IF(OR(O668="",O668=0,O668="0"),"",IF(LEN(O668)&lt;=K665,O668,IF(LEN(SUBSTITUTE(P668," ",""))=K665+1,LEFT(O668,K665),LEFT(O668,FIND("§",SUBSTITUTE(P668," ","§",LEN(P668)-LEN(SUBSTITUTE(P668," ",""))))-1))))</f>
        <v/>
      </c>
      <c r="O668" s="1143" t="str">
        <f t="shared" si="131"/>
        <v/>
      </c>
      <c r="P668" s="1143" t="str">
        <f>IF(OR(O668="",O668=0,O668="0"),"",LEFT(O668,K665+1))</f>
        <v/>
      </c>
      <c r="Q668" s="1143"/>
      <c r="R668" s="1186"/>
      <c r="S668" s="1147" t="str">
        <f>IF(LEN(TRIM(T668))&gt;0,MAX(S46:S667)+1,"")</f>
        <v/>
      </c>
      <c r="T668" s="1148"/>
      <c r="U668" s="1186"/>
      <c r="V668" s="1186"/>
      <c r="X668" s="1253"/>
      <c r="Y668" s="1238"/>
      <c r="Z668" s="1239"/>
      <c r="AA668" s="1238"/>
      <c r="AB668" s="1239"/>
      <c r="AC668" s="1240"/>
      <c r="AD668" s="1241"/>
      <c r="AE668" s="1242"/>
      <c r="AF668" s="1241"/>
      <c r="AG668" s="1243"/>
      <c r="AH668" s="1244"/>
      <c r="AI668"/>
      <c r="AJ668" s="1254"/>
      <c r="AK668" s="1245"/>
      <c r="AL668" s="1246"/>
      <c r="AM668" s="1246"/>
      <c r="AN668" s="1247"/>
      <c r="AO668" s="1248"/>
      <c r="AP668" s="1248"/>
      <c r="AQ668" s="1249"/>
      <c r="AR668" s="1255"/>
      <c r="AS668" s="1250"/>
      <c r="AT668" s="1256"/>
      <c r="AU668" s="1257"/>
      <c r="AV668" s="1251"/>
      <c r="AW668" s="1252"/>
      <c r="CE668" s="9">
        <v>1</v>
      </c>
    </row>
    <row r="669" spans="10:83" ht="21" customHeight="1">
      <c r="J669" s="1838"/>
      <c r="K669" s="1151" t="str">
        <f>TRIM(SUBSTITUTE(SUBSTITUTE(SUBSTITUTE(SUBSTITUTE(K668,"►"," "),"▼"," "),"▲"," "),"◄"," "))</f>
        <v/>
      </c>
      <c r="L669" s="1143" t="str" cm="1">
        <f t="array" ref="L669">IF(ROW()=ROW(L663),K666,INDEX(M663:M676,ROW()-ROW(L663)))</f>
        <v/>
      </c>
      <c r="M669" s="1144" t="str">
        <f>IF(OR(L669="",K665="",K665&lt;=0,N669=""),"",TRIM(MID(L669,LEN(N669)+1+IF(MID(L669,LEN(N669)+1,1)=" ",1,0),99999)))</f>
        <v/>
      </c>
      <c r="N669" s="1143" t="str">
        <f>IF(OR(O669="",O669=0,O669="0"),"",IF(LEN(O669)&lt;=K665,O669,IF(LEN(SUBSTITUTE(P669," ",""))=K665+1,LEFT(O669,K665),LEFT(O669,FIND("§",SUBSTITUTE(P669," ","§",LEN(P669)-LEN(SUBSTITUTE(P669," ",""))))-1))))</f>
        <v/>
      </c>
      <c r="O669" s="1143" t="str">
        <f t="shared" si="131"/>
        <v/>
      </c>
      <c r="P669" s="1143" t="str">
        <f>IF(OR(O669="",O669=0,O669="0"),"",LEFT(O669,K665+1))</f>
        <v/>
      </c>
      <c r="Q669" s="1143"/>
      <c r="R669" s="1186"/>
      <c r="S669" s="1147" t="str">
        <f>IF(LEN(TRIM(T669))&gt;0,MAX(S46:S668)+1,"")</f>
        <v/>
      </c>
      <c r="T669" s="1148"/>
      <c r="U669" s="1186"/>
      <c r="V669" s="1186"/>
      <c r="X669" s="1253"/>
      <c r="Y669" s="1238"/>
      <c r="Z669" s="1239"/>
      <c r="AA669" s="1238"/>
      <c r="AB669" s="1239"/>
      <c r="AC669" s="1240"/>
      <c r="AD669" s="1241"/>
      <c r="AE669" s="1242"/>
      <c r="AF669" s="1241"/>
      <c r="AG669" s="1243"/>
      <c r="AH669" s="1244"/>
      <c r="AI669"/>
      <c r="AJ669" s="1254"/>
      <c r="AK669" s="1245"/>
      <c r="AL669" s="1246"/>
      <c r="AM669" s="1246"/>
      <c r="AN669" s="1247"/>
      <c r="AO669" s="1248"/>
      <c r="AP669" s="1248"/>
      <c r="AQ669" s="1249"/>
      <c r="AR669" s="1255"/>
      <c r="AS669" s="1250"/>
      <c r="AT669" s="1256"/>
      <c r="AU669" s="1257"/>
      <c r="AV669" s="1251"/>
      <c r="AW669" s="1252"/>
      <c r="CE669" s="9">
        <v>1</v>
      </c>
    </row>
    <row r="670" spans="10:83" ht="21" customHeight="1">
      <c r="J670" s="1838"/>
      <c r="K670" s="1151" t="str">
        <f>TRIM(SUBSTITUTE(SUBSTITUTE(K669,"“"," "),"”"," "))</f>
        <v/>
      </c>
      <c r="L670" s="1143" t="str" cm="1">
        <f t="array" ref="L670">IF(ROW()=ROW(L663),K666,INDEX(M663:M676,ROW()-ROW(L663)))</f>
        <v/>
      </c>
      <c r="M670" s="1144" t="str">
        <f>IF(OR(L670="",K665="",K665&lt;=0,N670=""),"",TRIM(MID(L670,LEN(N670)+1+IF(MID(L670,LEN(N670)+1,1)=" ",1,0),99999)))</f>
        <v/>
      </c>
      <c r="N670" s="1143" t="str">
        <f>IF(OR(O670="",O670=0,O670="0"),"",IF(LEN(O670)&lt;=K665,O670,IF(LEN(SUBSTITUTE(P670," ",""))=K665+1,LEFT(O670,K665),LEFT(O670,FIND("§",SUBSTITUTE(P670," ","§",LEN(P670)-LEN(SUBSTITUTE(P670," ",""))))-1))))</f>
        <v/>
      </c>
      <c r="O670" s="1143" t="str">
        <f t="shared" si="131"/>
        <v/>
      </c>
      <c r="P670" s="1143" t="str">
        <f>IF(OR(O670="",O670=0,O670="0"),"",LEFT(O670,K665+1))</f>
        <v/>
      </c>
      <c r="Q670" s="1143"/>
      <c r="R670" s="1186"/>
      <c r="S670" s="1147" t="str">
        <f>IF(LEN(TRIM(T670))&gt;0,MAX(S46:S669)+1,"")</f>
        <v/>
      </c>
      <c r="T670" s="1148"/>
      <c r="U670" s="1186"/>
      <c r="V670" s="1186"/>
      <c r="X670" s="1253"/>
      <c r="Y670" s="1238"/>
      <c r="Z670" s="1239"/>
      <c r="AA670" s="1238"/>
      <c r="AB670" s="1239"/>
      <c r="AC670" s="1240"/>
      <c r="AD670" s="1241"/>
      <c r="AE670" s="1242"/>
      <c r="AF670" s="1241"/>
      <c r="AG670" s="1243"/>
      <c r="AH670" s="1244"/>
      <c r="AI670"/>
      <c r="AJ670" s="1254"/>
      <c r="AK670" s="1245"/>
      <c r="AL670" s="1246"/>
      <c r="AM670" s="1246"/>
      <c r="AN670" s="1247"/>
      <c r="AO670" s="1248"/>
      <c r="AP670" s="1248"/>
      <c r="AQ670" s="1249"/>
      <c r="AR670" s="1255"/>
      <c r="AS670" s="1250"/>
      <c r="AT670" s="1256"/>
      <c r="AU670" s="1257"/>
      <c r="AV670" s="1251"/>
      <c r="AW670" s="1252"/>
      <c r="CE670" s="9">
        <v>1</v>
      </c>
    </row>
    <row r="671" spans="10:83" ht="21" customHeight="1">
      <c r="J671" s="1838"/>
      <c r="K671" s="1151"/>
      <c r="L671" s="1143" t="str" cm="1">
        <f t="array" ref="L671">IF(ROW()=ROW(L663),K666,INDEX(M663:M676,ROW()-ROW(L663)))</f>
        <v/>
      </c>
      <c r="M671" s="1144" t="str">
        <f>IF(OR(L671="",K665="",K665&lt;=0,N671=""),"",TRIM(MID(L671,LEN(N671)+1+IF(MID(L671,LEN(N671)+1,1)=" ",1,0),99999)))</f>
        <v/>
      </c>
      <c r="N671" s="1143" t="str">
        <f>IF(OR(O671="",O671=0,O671="0"),"",IF(LEN(O671)&lt;=K665,O671,IF(LEN(SUBSTITUTE(P671," ",""))=K665+1,LEFT(O671,K665),LEFT(O671,FIND("§",SUBSTITUTE(P671," ","§",LEN(P671)-LEN(SUBSTITUTE(P671," ",""))))-1))))</f>
        <v/>
      </c>
      <c r="O671" s="1143" t="str">
        <f t="shared" si="131"/>
        <v/>
      </c>
      <c r="P671" s="1143" t="str">
        <f>IF(OR(O671="",O671=0,O671="0"),"",LEFT(O671,K665+1))</f>
        <v/>
      </c>
      <c r="Q671" s="1143"/>
      <c r="R671" s="1186"/>
      <c r="S671" s="1147" t="str">
        <f>IF(LEN(TRIM(T671))&gt;0,MAX(S46:S670)+1,"")</f>
        <v/>
      </c>
      <c r="T671" s="1148"/>
      <c r="U671" s="1186"/>
      <c r="V671" s="1186"/>
      <c r="X671" s="1253"/>
      <c r="Y671" s="1238"/>
      <c r="Z671" s="1239"/>
      <c r="AA671" s="1238"/>
      <c r="AB671" s="1239"/>
      <c r="AC671" s="1240"/>
      <c r="AD671" s="1241"/>
      <c r="AE671" s="1242"/>
      <c r="AF671" s="1241"/>
      <c r="AG671" s="1243"/>
      <c r="AH671" s="1244"/>
      <c r="AI671"/>
      <c r="AJ671" s="1254"/>
      <c r="AK671" s="1245"/>
      <c r="AL671" s="1246"/>
      <c r="AM671" s="1246"/>
      <c r="AN671" s="1247"/>
      <c r="AO671" s="1248"/>
      <c r="AP671" s="1248"/>
      <c r="AQ671" s="1249"/>
      <c r="AR671" s="1255"/>
      <c r="AS671" s="1250"/>
      <c r="AT671" s="1256"/>
      <c r="AU671" s="1257"/>
      <c r="AV671" s="1251"/>
      <c r="AW671" s="1252"/>
      <c r="CE671" s="9">
        <v>1</v>
      </c>
    </row>
    <row r="672" spans="10:83" ht="21" customHeight="1">
      <c r="J672" s="1838"/>
      <c r="K672" s="1151"/>
      <c r="L672" s="1143" t="str" cm="1">
        <f t="array" ref="L672">IF(ROW()=ROW(L663),K666,INDEX(M663:M676,ROW()-ROW(L663)))</f>
        <v/>
      </c>
      <c r="M672" s="1144" t="str">
        <f>IF(OR(L672="",K665="",K665&lt;=0,N672=""),"",TRIM(MID(L672,LEN(N672)+1+IF(MID(L672,LEN(N672)+1,1)=" ",1,0),99999)))</f>
        <v/>
      </c>
      <c r="N672" s="1143" t="str">
        <f>IF(OR(O672="",O672=0,O672="0"),"",IF(LEN(O672)&lt;=K665,O672,IF(LEN(SUBSTITUTE(P672," ",""))=K665+1,LEFT(O672,K665),LEFT(O672,FIND("§",SUBSTITUTE(P672," ","§",LEN(P672)-LEN(SUBSTITUTE(P672," ",""))))-1))))</f>
        <v/>
      </c>
      <c r="O672" s="1143" t="str">
        <f t="shared" si="131"/>
        <v/>
      </c>
      <c r="P672" s="1143" t="str">
        <f>IF(OR(O672="",O672=0,O672="0"),"",LEFT(O672,K665+1))</f>
        <v/>
      </c>
      <c r="Q672" s="1143"/>
      <c r="R672" s="1186"/>
      <c r="S672" s="1147" t="str">
        <f>IF(LEN(TRIM(T672))&gt;0,MAX(S46:S671)+1,"")</f>
        <v/>
      </c>
      <c r="T672" s="1148"/>
      <c r="U672" s="1186"/>
      <c r="V672" s="1186"/>
      <c r="X672" s="1253"/>
      <c r="Y672" s="1238"/>
      <c r="Z672" s="1239"/>
      <c r="AA672" s="1238"/>
      <c r="AB672" s="1239"/>
      <c r="AC672" s="1240"/>
      <c r="AD672" s="1241"/>
      <c r="AE672" s="1242"/>
      <c r="AF672" s="1241"/>
      <c r="AG672" s="1243"/>
      <c r="AH672" s="1244"/>
      <c r="AI672"/>
      <c r="AJ672" s="1254"/>
      <c r="AK672" s="1245"/>
      <c r="AL672" s="1246"/>
      <c r="AM672" s="1246"/>
      <c r="AN672" s="1247"/>
      <c r="AO672" s="1248"/>
      <c r="AP672" s="1248"/>
      <c r="AQ672" s="1249"/>
      <c r="AR672" s="1255"/>
      <c r="AS672" s="1250"/>
      <c r="AT672" s="1256"/>
      <c r="AU672" s="1257"/>
      <c r="AV672" s="1251"/>
      <c r="AW672" s="1252"/>
      <c r="CE672" s="9">
        <v>1</v>
      </c>
    </row>
    <row r="673" spans="1:85" ht="21" customHeight="1">
      <c r="J673" s="1838"/>
      <c r="K673" s="1151"/>
      <c r="L673" s="1143" t="str" cm="1">
        <f t="array" ref="L673">IF(ROW()=ROW(L663),K666,INDEX(M663:M676,ROW()-ROW(L663)))</f>
        <v/>
      </c>
      <c r="M673" s="1144" t="str">
        <f>IF(OR(L673="",K665="",K665&lt;=0,N673=""),"",TRIM(MID(L673,LEN(N673)+1+IF(MID(L673,LEN(N673)+1,1)=" ",1,0),99999)))</f>
        <v/>
      </c>
      <c r="N673" s="1143" t="str">
        <f>IF(OR(O673="",O673=0,O673="0"),"",IF(LEN(O673)&lt;=K665,O673,IF(LEN(SUBSTITUTE(P673," ",""))=K665+1,LEFT(O673,K665),LEFT(O673,FIND("§",SUBSTITUTE(P673," ","§",LEN(P673)-LEN(SUBSTITUTE(P673," ",""))))-1))))</f>
        <v/>
      </c>
      <c r="O673" s="1143" t="str">
        <f t="shared" si="131"/>
        <v/>
      </c>
      <c r="P673" s="1143" t="str">
        <f>IF(OR(O673="",O673=0,O673="0"),"",LEFT(O673,K665+1))</f>
        <v/>
      </c>
      <c r="Q673" s="1143"/>
      <c r="R673" s="1186"/>
      <c r="S673" s="1147" t="str">
        <f>IF(LEN(TRIM(T673))&gt;0,MAX(S46:S672)+1,"")</f>
        <v/>
      </c>
      <c r="T673" s="1148"/>
      <c r="U673" s="1186"/>
      <c r="V673" s="1186"/>
      <c r="X673" s="1253"/>
      <c r="Y673" s="1238"/>
      <c r="Z673" s="1239"/>
      <c r="AA673" s="1238"/>
      <c r="AB673" s="1239"/>
      <c r="AC673" s="1240"/>
      <c r="AD673" s="1241"/>
      <c r="AE673" s="1242"/>
      <c r="AF673" s="1241"/>
      <c r="AG673" s="1243"/>
      <c r="AH673" s="1244"/>
      <c r="AI673"/>
      <c r="AJ673" s="1254"/>
      <c r="AK673" s="1245"/>
      <c r="AL673" s="1246"/>
      <c r="AM673" s="1246"/>
      <c r="AN673" s="1247"/>
      <c r="AO673" s="1248"/>
      <c r="AP673" s="1248"/>
      <c r="AQ673" s="1249"/>
      <c r="AR673" s="1255"/>
      <c r="AS673" s="1250"/>
      <c r="AT673" s="1256"/>
      <c r="AU673" s="1257"/>
      <c r="AV673" s="1251"/>
      <c r="AW673" s="1252"/>
      <c r="CE673" s="9">
        <v>1</v>
      </c>
    </row>
    <row r="674" spans="1:85" ht="21" customHeight="1">
      <c r="J674" s="1838"/>
      <c r="K674" s="1151"/>
      <c r="L674" s="1143" t="str" cm="1">
        <f t="array" ref="L674">IF(ROW()=ROW(L663),K666,INDEX(M663:M676,ROW()-ROW(L663)))</f>
        <v/>
      </c>
      <c r="M674" s="1144" t="str">
        <f>IF(OR(L674="",K665="",K665&lt;=0,N674=""),"",TRIM(MID(L674,LEN(N674)+1+IF(MID(L674,LEN(N674)+1,1)=" ",1,0),99999)))</f>
        <v/>
      </c>
      <c r="N674" s="1143" t="str">
        <f>IF(OR(O674="",O674=0,O674="0"),"",IF(LEN(O674)&lt;=K665,O674,IF(LEN(SUBSTITUTE(P674," ",""))=K665+1,LEFT(O674,K665),LEFT(O674,FIND("§",SUBSTITUTE(P674," ","§",LEN(P674)-LEN(SUBSTITUTE(P674," ",""))))-1))))</f>
        <v/>
      </c>
      <c r="O674" s="1143" t="str">
        <f t="shared" si="131"/>
        <v/>
      </c>
      <c r="P674" s="1143" t="str">
        <f>IF(OR(O674="",O674=0,O674="0"),"",LEFT(O674,K665+1))</f>
        <v/>
      </c>
      <c r="Q674" s="1143"/>
      <c r="R674" s="1186"/>
      <c r="S674" s="1147" t="str">
        <f>IF(LEN(TRIM(T674))&gt;0,MAX(S46:S673)+1,"")</f>
        <v/>
      </c>
      <c r="T674" s="1148"/>
      <c r="U674" s="1186"/>
      <c r="V674" s="1186"/>
      <c r="X674" s="1253"/>
      <c r="Y674" s="1238"/>
      <c r="Z674" s="1239"/>
      <c r="AA674" s="1238"/>
      <c r="AB674" s="1239"/>
      <c r="AC674" s="1240"/>
      <c r="AD674" s="1241"/>
      <c r="AE674" s="1242"/>
      <c r="AF674" s="1241"/>
      <c r="AG674" s="1243"/>
      <c r="AH674" s="1244"/>
      <c r="AI674"/>
      <c r="AJ674" s="1254"/>
      <c r="AK674" s="1245"/>
      <c r="AL674" s="1246"/>
      <c r="AM674" s="1246"/>
      <c r="AN674" s="1247"/>
      <c r="AO674" s="1248"/>
      <c r="AP674" s="1248"/>
      <c r="AQ674" s="1249"/>
      <c r="AR674" s="1255"/>
      <c r="AS674" s="1250"/>
      <c r="AT674" s="1256"/>
      <c r="AU674" s="1257"/>
      <c r="AV674" s="1251"/>
      <c r="AW674" s="1252"/>
      <c r="CE674" s="9">
        <v>1</v>
      </c>
    </row>
    <row r="675" spans="1:85" ht="21" customHeight="1">
      <c r="J675" s="1838"/>
      <c r="K675" s="1151"/>
      <c r="L675" s="1143" t="str" cm="1">
        <f t="array" ref="L675">IF(ROW()=ROW(L663),K666,INDEX(M663:M676,ROW()-ROW(L663)))</f>
        <v/>
      </c>
      <c r="M675" s="1144" t="str">
        <f>IF(OR(L675="",K665="",K665&lt;=0,N675=""),"",TRIM(MID(L675,LEN(N675)+1+IF(MID(L675,LEN(N675)+1,1)=" ",1,0),99999)))</f>
        <v/>
      </c>
      <c r="N675" s="1143" t="str">
        <f>IF(OR(O675="",O675=0,O675="0"),"",IF(LEN(O675)&lt;=K665,O675,IF(LEN(SUBSTITUTE(P675," ",""))=K665+1,LEFT(O675,K665),LEFT(O675,FIND("§",SUBSTITUTE(P675," ","§",LEN(P675)-LEN(SUBSTITUTE(P675," ",""))))-1))))</f>
        <v/>
      </c>
      <c r="O675" s="1143" t="str">
        <f t="shared" si="131"/>
        <v/>
      </c>
      <c r="P675" s="1143" t="str">
        <f>IF(OR(O675="",O675=0,O675="0"),"",LEFT(O675,K665+1))</f>
        <v/>
      </c>
      <c r="Q675" s="1143"/>
      <c r="R675" s="1186"/>
      <c r="S675" s="1147" t="str">
        <f>IF(LEN(TRIM(T675))&gt;0,MAX(S46:S674)+1,"")</f>
        <v/>
      </c>
      <c r="T675" s="1148"/>
      <c r="U675" s="1186"/>
      <c r="V675" s="1186"/>
      <c r="X675" s="1253"/>
      <c r="Y675" s="1238"/>
      <c r="Z675" s="1239"/>
      <c r="AA675" s="1238"/>
      <c r="AB675" s="1239"/>
      <c r="AC675" s="1240"/>
      <c r="AD675" s="1241"/>
      <c r="AE675" s="1242"/>
      <c r="AF675" s="1241"/>
      <c r="AG675" s="1243"/>
      <c r="AH675" s="1244"/>
      <c r="AI675"/>
      <c r="AJ675" s="1254"/>
      <c r="AK675" s="1245"/>
      <c r="AL675" s="1246"/>
      <c r="AM675" s="1246"/>
      <c r="AN675" s="1247"/>
      <c r="AO675" s="1248"/>
      <c r="AP675" s="1248"/>
      <c r="AQ675" s="1249"/>
      <c r="AR675" s="1255"/>
      <c r="AS675" s="1250"/>
      <c r="AT675" s="1256"/>
      <c r="AU675" s="1257"/>
      <c r="AV675" s="1251"/>
      <c r="AW675" s="1252"/>
      <c r="CE675" s="9">
        <v>1</v>
      </c>
    </row>
    <row r="676" spans="1:85" ht="21" customHeight="1">
      <c r="J676" s="1838"/>
      <c r="K676" s="1151"/>
      <c r="L676" s="1143" t="str" cm="1">
        <f t="array" ref="L676">IF(ROW()=ROW(L663),K666,INDEX(M663:M676,ROW()-ROW(L663)))</f>
        <v/>
      </c>
      <c r="M676" s="1144" t="str">
        <f>IF(OR(L676="",K665="",K665&lt;=0,N676=""),"",TRIM(MID(L676,LEN(N676)+1+IF(MID(L676,LEN(N676)+1,1)=" ",1,0),99999)))</f>
        <v/>
      </c>
      <c r="N676" s="1143" t="str">
        <f>IF(OR(O676="",O676=0,O676="0"),"",IF(LEN(O676)&lt;=K665,O676,IF(LEN(SUBSTITUTE(P676," ",""))=K665+1,LEFT(O676,K665),LEFT(O676,FIND("§",SUBSTITUTE(P676," ","§",LEN(P676)-LEN(SUBSTITUTE(P676," ",""))))-1))))</f>
        <v/>
      </c>
      <c r="O676" s="1143" t="str">
        <f t="shared" si="131"/>
        <v/>
      </c>
      <c r="P676" s="1143" t="str">
        <f>IF(OR(O676="",O676=0,O676="0"),"",LEFT(O676,K665+1))</f>
        <v/>
      </c>
      <c r="Q676" s="1143"/>
      <c r="R676" s="1186"/>
      <c r="S676" s="1147" t="str">
        <f>IF(LEN(TRIM(T676))&gt;0,MAX(S46:S675)+1,"")</f>
        <v/>
      </c>
      <c r="T676" s="1148"/>
      <c r="U676" s="1186"/>
      <c r="V676" s="1186"/>
      <c r="X676" s="1253"/>
      <c r="Y676" s="1238"/>
      <c r="Z676" s="1239"/>
      <c r="AA676" s="1238"/>
      <c r="AB676" s="1239"/>
      <c r="AC676" s="1240"/>
      <c r="AD676" s="1241"/>
      <c r="AE676" s="1242"/>
      <c r="AF676" s="1241"/>
      <c r="AG676" s="1243"/>
      <c r="AH676" s="1244"/>
      <c r="AI676"/>
      <c r="AJ676" s="1254"/>
      <c r="AK676" s="1245"/>
      <c r="AL676" s="1246"/>
      <c r="AM676" s="1246"/>
      <c r="AN676" s="1247"/>
      <c r="AO676" s="1248"/>
      <c r="AP676" s="1248"/>
      <c r="AQ676" s="1249"/>
      <c r="AR676" s="1255"/>
      <c r="AS676" s="1250"/>
      <c r="AT676" s="1256"/>
      <c r="AU676" s="1257"/>
      <c r="AV676" s="1251"/>
      <c r="AW676" s="1252"/>
      <c r="CE676" s="9">
        <v>1</v>
      </c>
    </row>
    <row r="677" spans="1:85" ht="21" customHeight="1">
      <c r="W677"/>
      <c r="X677"/>
      <c r="Y677"/>
      <c r="Z677"/>
      <c r="AA677"/>
      <c r="AB677"/>
      <c r="AC677"/>
      <c r="AD677"/>
      <c r="AE677"/>
      <c r="AF677"/>
      <c r="AG677"/>
      <c r="AH677"/>
      <c r="AI677"/>
      <c r="AJ677"/>
      <c r="AK677"/>
      <c r="AL677"/>
      <c r="AM677"/>
      <c r="AN677"/>
      <c r="AO677"/>
      <c r="AP677"/>
      <c r="AQ677"/>
      <c r="AR677"/>
      <c r="AS677"/>
      <c r="AT677"/>
      <c r="AU677"/>
      <c r="AV677"/>
      <c r="AW677"/>
      <c r="AX677"/>
      <c r="AY677"/>
      <c r="AZ677"/>
      <c r="BA677"/>
      <c r="CE677" s="9">
        <v>1</v>
      </c>
    </row>
    <row r="678" spans="1:85" ht="21" customHeight="1">
      <c r="W678"/>
      <c r="X678"/>
      <c r="Y678"/>
      <c r="Z678"/>
      <c r="AA678"/>
      <c r="AB678"/>
      <c r="AC678"/>
      <c r="AD678"/>
      <c r="AE678"/>
      <c r="AF678"/>
      <c r="AG678"/>
      <c r="AH678"/>
      <c r="AI678"/>
      <c r="AJ678"/>
      <c r="AK678"/>
      <c r="AL678"/>
      <c r="AM678"/>
      <c r="AN678"/>
      <c r="AO678"/>
      <c r="AP678"/>
      <c r="AQ678"/>
      <c r="AR678"/>
      <c r="AS678"/>
      <c r="AT678"/>
      <c r="AU678"/>
      <c r="AV678"/>
      <c r="AW678"/>
      <c r="AX678"/>
      <c r="AY678"/>
      <c r="AZ678"/>
      <c r="BA678"/>
      <c r="CE678" s="9">
        <v>1</v>
      </c>
    </row>
    <row r="679" spans="1:85" ht="21" customHeight="1">
      <c r="W679"/>
      <c r="X679"/>
      <c r="Y679"/>
      <c r="Z679"/>
      <c r="AA679"/>
      <c r="AB679"/>
      <c r="AC679"/>
      <c r="AD679"/>
      <c r="AE679"/>
      <c r="AF679"/>
      <c r="AG679"/>
      <c r="AH679"/>
      <c r="AI679"/>
      <c r="AJ679"/>
      <c r="AK679"/>
      <c r="AL679"/>
      <c r="AM679"/>
      <c r="AN679"/>
      <c r="AO679"/>
      <c r="AP679"/>
      <c r="AQ679"/>
      <c r="AR679"/>
      <c r="AS679"/>
      <c r="AT679"/>
      <c r="AU679"/>
      <c r="AV679"/>
      <c r="AW679"/>
      <c r="AX679"/>
      <c r="AY679"/>
      <c r="AZ679"/>
      <c r="BA679"/>
      <c r="CE679" s="966" t="s">
        <v>299</v>
      </c>
    </row>
    <row r="680" spans="1:85" ht="21" customHeight="1">
      <c r="A680" s="9">
        <v>1</v>
      </c>
      <c r="B680" s="9">
        <v>1</v>
      </c>
      <c r="C680" s="9">
        <v>1</v>
      </c>
      <c r="D680" s="9">
        <v>1</v>
      </c>
      <c r="E680" s="9">
        <v>1</v>
      </c>
      <c r="F680" s="9">
        <v>1</v>
      </c>
      <c r="G680" s="9">
        <v>1</v>
      </c>
      <c r="H680" s="9">
        <v>1</v>
      </c>
      <c r="I680" s="9">
        <v>1</v>
      </c>
      <c r="J680" s="9">
        <v>1</v>
      </c>
      <c r="K680" s="9">
        <v>1</v>
      </c>
      <c r="L680" s="9">
        <v>1</v>
      </c>
      <c r="M680" s="9">
        <v>1</v>
      </c>
      <c r="N680" s="9">
        <v>1</v>
      </c>
      <c r="O680" s="9">
        <v>1</v>
      </c>
      <c r="P680" s="9">
        <v>1</v>
      </c>
      <c r="Q680" s="9">
        <v>1</v>
      </c>
      <c r="R680" s="9">
        <v>1</v>
      </c>
      <c r="S680" s="9">
        <v>1</v>
      </c>
      <c r="T680" s="9">
        <v>1</v>
      </c>
      <c r="U680" s="9">
        <v>1</v>
      </c>
      <c r="V680" s="9">
        <v>1</v>
      </c>
      <c r="W680" s="9">
        <v>1</v>
      </c>
      <c r="X680" s="9">
        <v>1</v>
      </c>
      <c r="Y680" s="9">
        <v>1</v>
      </c>
      <c r="Z680" s="9">
        <v>1</v>
      </c>
      <c r="AA680" s="9">
        <v>1</v>
      </c>
      <c r="AB680" s="9">
        <v>1</v>
      </c>
      <c r="AC680" s="9">
        <v>1</v>
      </c>
      <c r="AD680" s="9">
        <v>1</v>
      </c>
      <c r="AE680" s="9">
        <v>1</v>
      </c>
      <c r="AF680" s="9">
        <v>1</v>
      </c>
      <c r="AG680" s="9">
        <v>1</v>
      </c>
      <c r="AH680" s="9">
        <v>1</v>
      </c>
      <c r="AI680" s="9">
        <v>1</v>
      </c>
      <c r="AJ680" s="9">
        <v>1</v>
      </c>
      <c r="AK680" s="9">
        <v>1</v>
      </c>
      <c r="AL680" s="9">
        <v>1</v>
      </c>
      <c r="AM680" s="9"/>
      <c r="AN680" s="9">
        <v>1</v>
      </c>
      <c r="AO680" s="9">
        <v>1</v>
      </c>
      <c r="AP680" s="9">
        <v>1</v>
      </c>
      <c r="AQ680" s="9">
        <v>1</v>
      </c>
      <c r="AR680" s="9">
        <v>1</v>
      </c>
      <c r="AS680" s="9">
        <v>1</v>
      </c>
      <c r="AT680" s="9">
        <v>1</v>
      </c>
      <c r="AU680" s="9">
        <v>1</v>
      </c>
      <c r="AV680" s="9">
        <v>1</v>
      </c>
      <c r="AW680" s="9">
        <v>1</v>
      </c>
      <c r="AX680" s="9">
        <v>1</v>
      </c>
      <c r="AY680" s="9">
        <v>1</v>
      </c>
      <c r="AZ680" s="9">
        <v>1</v>
      </c>
      <c r="BA680" s="9">
        <v>1</v>
      </c>
      <c r="BB680" s="9">
        <v>1</v>
      </c>
      <c r="BC680" s="9">
        <v>1</v>
      </c>
      <c r="BD680" s="9">
        <v>1</v>
      </c>
      <c r="BE680" s="9">
        <v>1</v>
      </c>
      <c r="BF680" s="9">
        <v>1</v>
      </c>
      <c r="BG680" s="9">
        <v>1</v>
      </c>
      <c r="BH680" s="9">
        <v>1</v>
      </c>
      <c r="BI680" s="9">
        <v>1</v>
      </c>
      <c r="BJ680" s="9">
        <v>1</v>
      </c>
      <c r="BK680" s="9">
        <v>1</v>
      </c>
      <c r="BL680" s="9">
        <v>1</v>
      </c>
      <c r="BM680" s="9">
        <v>1</v>
      </c>
      <c r="BN680" s="9">
        <v>1</v>
      </c>
      <c r="BO680" s="9">
        <v>1</v>
      </c>
      <c r="BP680" s="9">
        <v>1</v>
      </c>
      <c r="BQ680" s="9">
        <v>1</v>
      </c>
      <c r="BR680" s="9">
        <v>1</v>
      </c>
      <c r="BS680" s="9">
        <v>1</v>
      </c>
      <c r="BT680" s="9">
        <v>1</v>
      </c>
      <c r="BU680" s="9">
        <v>1</v>
      </c>
      <c r="BV680" s="9">
        <v>1</v>
      </c>
      <c r="BW680" s="9">
        <v>1</v>
      </c>
      <c r="BX680" s="9">
        <v>1</v>
      </c>
      <c r="BY680" s="9">
        <v>1</v>
      </c>
      <c r="BZ680" s="9">
        <v>1</v>
      </c>
      <c r="CA680" s="9">
        <v>1</v>
      </c>
      <c r="CB680" s="9">
        <v>1</v>
      </c>
      <c r="CC680" s="9">
        <v>1</v>
      </c>
      <c r="CD680" s="9">
        <v>1</v>
      </c>
      <c r="CE680" s="10" t="str">
        <f>ADDRESS(ROW(),COLUMN(),4)</f>
        <v>CE680</v>
      </c>
      <c r="CF680" s="355"/>
      <c r="CG680" s="356" t="str">
        <f>ADDRESS(ROW(),COLUMN(),4)</f>
        <v>CG680</v>
      </c>
    </row>
  </sheetData>
  <mergeCells count="75">
    <mergeCell ref="W1:W2"/>
    <mergeCell ref="AX1:AX2"/>
    <mergeCell ref="BS1:BS2"/>
    <mergeCell ref="W3:W4"/>
    <mergeCell ref="AX3:AX4"/>
    <mergeCell ref="BS3:BS4"/>
    <mergeCell ref="J4:V5"/>
    <mergeCell ref="AY4:BR5"/>
    <mergeCell ref="X5:AN6"/>
    <mergeCell ref="AO5:AU6"/>
    <mergeCell ref="AV5:AW5"/>
    <mergeCell ref="AV6:AW14"/>
    <mergeCell ref="R8:T9"/>
    <mergeCell ref="AZ22:AZ24"/>
    <mergeCell ref="BA22:BQ24"/>
    <mergeCell ref="AJ23:AO25"/>
    <mergeCell ref="AR23:AS23"/>
    <mergeCell ref="AR24:AS24"/>
    <mergeCell ref="AV15:AW15"/>
    <mergeCell ref="BN15:BR16"/>
    <mergeCell ref="AF20:AS21"/>
    <mergeCell ref="AU20:AV21"/>
    <mergeCell ref="AW20:AW21"/>
    <mergeCell ref="AV28:AV29"/>
    <mergeCell ref="AE25:AF25"/>
    <mergeCell ref="AZ25:AZ27"/>
    <mergeCell ref="BA25:BQ27"/>
    <mergeCell ref="AE26:AG26"/>
    <mergeCell ref="AF28:AF29"/>
    <mergeCell ref="AG28:AG29"/>
    <mergeCell ref="AH28:AH29"/>
    <mergeCell ref="AI28:AI29"/>
    <mergeCell ref="AN28:AN29"/>
    <mergeCell ref="AO28:AO29"/>
    <mergeCell ref="BT66:BX66"/>
    <mergeCell ref="AW28:AW29"/>
    <mergeCell ref="BT31:BX31"/>
    <mergeCell ref="BT32:BT36"/>
    <mergeCell ref="J35:J676"/>
    <mergeCell ref="BT37:BT39"/>
    <mergeCell ref="R38:R39"/>
    <mergeCell ref="BT40:BT43"/>
    <mergeCell ref="T44:V45"/>
    <mergeCell ref="BT44:BT45"/>
    <mergeCell ref="BT46:BT50"/>
    <mergeCell ref="AP28:AP29"/>
    <mergeCell ref="AQ28:AQ29"/>
    <mergeCell ref="AR28:AR29"/>
    <mergeCell ref="AS28:AS29"/>
    <mergeCell ref="AU28:AU29"/>
    <mergeCell ref="BT51:BT54"/>
    <mergeCell ref="BT55:BT58"/>
    <mergeCell ref="BT59:BT62"/>
    <mergeCell ref="BT63:BT64"/>
    <mergeCell ref="BT65:BX65"/>
    <mergeCell ref="AR350:AR351"/>
    <mergeCell ref="AS285:AS286"/>
    <mergeCell ref="AU285:AU286"/>
    <mergeCell ref="AV285:AV286"/>
    <mergeCell ref="AW285:AW286"/>
    <mergeCell ref="AV352:AW353"/>
    <mergeCell ref="AU435:AU436"/>
    <mergeCell ref="AU437:AU438"/>
    <mergeCell ref="AU439:AU440"/>
    <mergeCell ref="AU441:AU442"/>
    <mergeCell ref="AS169:AW170"/>
    <mergeCell ref="AS173:AW174"/>
    <mergeCell ref="AR202:AW204"/>
    <mergeCell ref="AR207:AW210"/>
    <mergeCell ref="AT285:AT286"/>
    <mergeCell ref="AP447:AP448"/>
    <mergeCell ref="AQ447:AS448"/>
    <mergeCell ref="AT447:AT448"/>
    <mergeCell ref="AU447:AW448"/>
    <mergeCell ref="AZ490:BQ491"/>
  </mergeCells>
  <phoneticPr fontId="105" type="noConversion"/>
  <conditionalFormatting sqref="AI30:AI74">
    <cfRule type="cellIs" dxfId="4" priority="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DB870-18AB-4896-8FD1-39A27338EC1E}">
  <dimension ref="A1:AG1031"/>
  <sheetViews>
    <sheetView showZeros="0" tabSelected="1" topLeftCell="B1" zoomScaleNormal="100" workbookViewId="0">
      <selection activeCell="AB454" sqref="AB454"/>
    </sheetView>
  </sheetViews>
  <sheetFormatPr baseColWidth="10" defaultRowHeight="15"/>
  <cols>
    <col min="2" max="5" width="3.7109375" style="1" customWidth="1"/>
    <col min="6" max="6" width="5.7109375" style="1" customWidth="1"/>
    <col min="7" max="8" width="12.7109375" style="1" customWidth="1"/>
    <col min="9" max="9" width="3.7109375" style="1" customWidth="1"/>
    <col min="10" max="13" width="12.7109375" style="1" customWidth="1"/>
    <col min="14" max="14" width="40.7109375" style="1" customWidth="1"/>
    <col min="15" max="15" width="17.28515625" style="1" customWidth="1"/>
    <col min="16" max="16" width="9.7109375" style="1" customWidth="1"/>
    <col min="17" max="17" width="11.7109375" style="1" customWidth="1"/>
    <col min="18" max="23" width="13.7109375" style="1" customWidth="1"/>
    <col min="24" max="24" width="14.85546875" style="1" customWidth="1"/>
    <col min="25" max="25" width="25.5703125" style="1" customWidth="1"/>
    <col min="26" max="27" width="20.7109375" style="1" customWidth="1"/>
    <col min="28" max="28" width="44.85546875" style="1" customWidth="1"/>
    <col min="29" max="29" width="11.7109375" style="1" customWidth="1"/>
    <col min="30" max="30" width="6.28515625" style="1" customWidth="1"/>
    <col min="31" max="31" width="8.7109375" style="1" customWidth="1"/>
    <col min="32" max="32" width="11.42578125" style="1"/>
    <col min="33" max="33" width="86" style="1" customWidth="1"/>
  </cols>
  <sheetData>
    <row r="1" spans="1:33" ht="15.75" thickTop="1">
      <c r="A1" s="10" t="str">
        <f>ADDRESS(ROW(),COLUMN(),4)</f>
        <v>A1</v>
      </c>
      <c r="B1" s="2" t="str">
        <f t="shared" ref="B1:AA1" si="0">SUBSTITUTE(ADDRESS(1,COLUMN(),4),"1","")</f>
        <v>B</v>
      </c>
      <c r="C1" s="2" t="str">
        <f t="shared" si="0"/>
        <v>C</v>
      </c>
      <c r="D1" s="2" t="str">
        <f t="shared" si="0"/>
        <v>D</v>
      </c>
      <c r="E1" s="2" t="str">
        <f t="shared" si="0"/>
        <v>E</v>
      </c>
      <c r="F1" s="2" t="str">
        <f t="shared" si="0"/>
        <v>F</v>
      </c>
      <c r="G1" s="2" t="str">
        <f t="shared" si="0"/>
        <v>G</v>
      </c>
      <c r="H1" s="2" t="str">
        <f t="shared" si="0"/>
        <v>H</v>
      </c>
      <c r="I1" s="2" t="str">
        <f t="shared" si="0"/>
        <v>I</v>
      </c>
      <c r="J1" s="2" t="str">
        <f t="shared" si="0"/>
        <v>J</v>
      </c>
      <c r="K1" s="2" t="str">
        <f t="shared" si="0"/>
        <v>K</v>
      </c>
      <c r="L1" s="2" t="str">
        <f t="shared" si="0"/>
        <v>L</v>
      </c>
      <c r="M1" s="2" t="str">
        <f t="shared" si="0"/>
        <v>M</v>
      </c>
      <c r="N1" s="2" t="str">
        <f t="shared" si="0"/>
        <v>N</v>
      </c>
      <c r="O1" s="2" t="str">
        <f t="shared" si="0"/>
        <v>O</v>
      </c>
      <c r="P1" s="2" t="str">
        <f t="shared" si="0"/>
        <v>P</v>
      </c>
      <c r="Q1" s="2" t="str">
        <f t="shared" si="0"/>
        <v>Q</v>
      </c>
      <c r="R1" s="2" t="str">
        <f t="shared" si="0"/>
        <v>R</v>
      </c>
      <c r="S1" s="2" t="str">
        <f t="shared" si="0"/>
        <v>S</v>
      </c>
      <c r="T1" s="2" t="str">
        <f t="shared" si="0"/>
        <v>T</v>
      </c>
      <c r="U1" s="2" t="str">
        <f t="shared" si="0"/>
        <v>U</v>
      </c>
      <c r="V1" s="2" t="str">
        <f t="shared" si="0"/>
        <v>V</v>
      </c>
      <c r="W1" s="2" t="str">
        <f t="shared" si="0"/>
        <v>W</v>
      </c>
      <c r="X1" s="2" t="str">
        <f t="shared" si="0"/>
        <v>X</v>
      </c>
      <c r="Y1" s="2" t="str">
        <f t="shared" si="0"/>
        <v>Y</v>
      </c>
      <c r="Z1" s="2" t="str">
        <f t="shared" si="0"/>
        <v>Z</v>
      </c>
      <c r="AA1" s="2" t="str">
        <f t="shared" si="0"/>
        <v>AA</v>
      </c>
      <c r="AB1" s="973"/>
      <c r="AC1" s="973"/>
      <c r="AD1" s="973"/>
      <c r="AE1" s="9">
        <v>1</v>
      </c>
      <c r="AF1" s="954" t="str">
        <f>SUBSTITUTE(ADDRESS(1,COLUMN(),4),"1","")</f>
        <v>AF</v>
      </c>
      <c r="AG1" s="964" t="str">
        <f>SUBSTITUTE(ADDRESS(1,COLUMN(),4),"1","")</f>
        <v>AG</v>
      </c>
    </row>
    <row r="2" spans="1:33" ht="18.75">
      <c r="B2" s="3">
        <f t="shared" ref="B2:AA2" ca="1" si="1">CELL("largeur",B2)</f>
        <v>3</v>
      </c>
      <c r="C2" s="3">
        <f t="shared" ca="1" si="1"/>
        <v>3</v>
      </c>
      <c r="D2" s="3">
        <f t="shared" ca="1" si="1"/>
        <v>3</v>
      </c>
      <c r="E2" s="3">
        <f t="shared" ca="1" si="1"/>
        <v>3</v>
      </c>
      <c r="F2" s="3">
        <f t="shared" ca="1" si="1"/>
        <v>5</v>
      </c>
      <c r="G2" s="3">
        <f t="shared" ca="1" si="1"/>
        <v>12</v>
      </c>
      <c r="H2" s="3">
        <f t="shared" ca="1" si="1"/>
        <v>12</v>
      </c>
      <c r="I2" s="3">
        <f t="shared" ca="1" si="1"/>
        <v>3</v>
      </c>
      <c r="J2" s="3">
        <f t="shared" ca="1" si="1"/>
        <v>12</v>
      </c>
      <c r="K2" s="3">
        <f t="shared" ca="1" si="1"/>
        <v>12</v>
      </c>
      <c r="L2" s="3">
        <f t="shared" ca="1" si="1"/>
        <v>12</v>
      </c>
      <c r="M2" s="3">
        <f t="shared" ca="1" si="1"/>
        <v>12</v>
      </c>
      <c r="N2" s="3">
        <f t="shared" ca="1" si="1"/>
        <v>40</v>
      </c>
      <c r="O2" s="3">
        <f t="shared" ca="1" si="1"/>
        <v>17</v>
      </c>
      <c r="P2" s="3">
        <f t="shared" ca="1" si="1"/>
        <v>9</v>
      </c>
      <c r="Q2" s="3">
        <f t="shared" ca="1" si="1"/>
        <v>11</v>
      </c>
      <c r="R2" s="3">
        <f t="shared" ca="1" si="1"/>
        <v>13</v>
      </c>
      <c r="S2" s="3">
        <f t="shared" ca="1" si="1"/>
        <v>13</v>
      </c>
      <c r="T2" s="3">
        <f t="shared" ca="1" si="1"/>
        <v>13</v>
      </c>
      <c r="U2" s="3">
        <f t="shared" ca="1" si="1"/>
        <v>13</v>
      </c>
      <c r="V2" s="3">
        <f t="shared" ca="1" si="1"/>
        <v>13</v>
      </c>
      <c r="W2" s="3">
        <f t="shared" ca="1" si="1"/>
        <v>13</v>
      </c>
      <c r="X2" s="3">
        <f t="shared" ca="1" si="1"/>
        <v>14</v>
      </c>
      <c r="Y2" s="3">
        <f t="shared" ca="1" si="1"/>
        <v>25</v>
      </c>
      <c r="Z2" s="3">
        <f t="shared" ca="1" si="1"/>
        <v>20</v>
      </c>
      <c r="AA2" s="3">
        <f t="shared" ca="1" si="1"/>
        <v>20</v>
      </c>
      <c r="AB2" s="961" t="s">
        <v>304</v>
      </c>
      <c r="AC2" s="962" t="str">
        <f>AE1031</f>
        <v>AE1031</v>
      </c>
      <c r="AD2" s="973"/>
      <c r="AE2" s="9">
        <v>1</v>
      </c>
      <c r="AF2" s="11" t="s">
        <v>4</v>
      </c>
      <c r="AG2" s="12"/>
    </row>
    <row r="3" spans="1:33" ht="15.75">
      <c r="B3" s="358">
        <v>3</v>
      </c>
      <c r="C3" s="358">
        <v>3</v>
      </c>
      <c r="D3" s="358">
        <v>3</v>
      </c>
      <c r="E3" s="358">
        <v>3</v>
      </c>
      <c r="F3" s="358">
        <v>5</v>
      </c>
      <c r="G3" s="358">
        <v>12</v>
      </c>
      <c r="H3" s="358">
        <v>12</v>
      </c>
      <c r="I3" s="358">
        <v>3</v>
      </c>
      <c r="J3" s="358">
        <v>9</v>
      </c>
      <c r="K3" s="358">
        <v>12</v>
      </c>
      <c r="L3" s="358">
        <v>9</v>
      </c>
      <c r="M3" s="358">
        <v>6</v>
      </c>
      <c r="N3" s="358">
        <v>40</v>
      </c>
      <c r="O3" s="358">
        <v>10</v>
      </c>
      <c r="P3" s="358">
        <v>9</v>
      </c>
      <c r="Q3" s="358">
        <v>11</v>
      </c>
      <c r="R3" s="358">
        <v>13</v>
      </c>
      <c r="S3" s="358">
        <v>13</v>
      </c>
      <c r="T3" s="358">
        <v>13</v>
      </c>
      <c r="U3" s="358">
        <v>17</v>
      </c>
      <c r="V3" s="358">
        <v>18</v>
      </c>
      <c r="W3" s="358">
        <v>19</v>
      </c>
      <c r="X3" s="358">
        <v>20</v>
      </c>
      <c r="Y3" s="358">
        <v>21</v>
      </c>
      <c r="Z3" s="358">
        <v>22</v>
      </c>
      <c r="AA3" s="358">
        <v>23</v>
      </c>
      <c r="AC3" s="973"/>
      <c r="AD3" s="973"/>
      <c r="AE3" s="9">
        <v>1</v>
      </c>
      <c r="AF3" s="13">
        <f ca="1">COUNTA(A1:AE1031) + COUNTBLANK(A1:AE1031)</f>
        <v>33065</v>
      </c>
      <c r="AG3" s="14" t="e">
        <f>"cellules entre -cells -celdas  "&amp;" " &amp;#REF!&amp;" et  "&amp;AE1031</f>
        <v>#REF!</v>
      </c>
    </row>
    <row r="4" spans="1:33" ht="19.5" thickBot="1">
      <c r="B4" s="963" t="s">
        <v>2186</v>
      </c>
      <c r="T4" s="19"/>
      <c r="U4" s="19"/>
      <c r="V4" s="1198"/>
      <c r="W4" s="196" t="s">
        <v>650</v>
      </c>
      <c r="X4" s="196"/>
      <c r="Y4" s="1198"/>
      <c r="Z4" s="218" t="s">
        <v>304</v>
      </c>
      <c r="AA4" s="962" t="str">
        <f>$AC$2</f>
        <v>AE1031</v>
      </c>
      <c r="AB4" s="196"/>
      <c r="AC4" s="196" t="s">
        <v>2185</v>
      </c>
      <c r="AD4" s="973"/>
      <c r="AE4" s="9">
        <v>1</v>
      </c>
      <c r="AF4" s="13">
        <f ca="1">COUNTA(A1:AE1031)</f>
        <v>8360</v>
      </c>
      <c r="AG4" s="14" t="s">
        <v>5</v>
      </c>
    </row>
    <row r="5" spans="1:33" ht="21">
      <c r="B5" s="1557" t="s">
        <v>2187</v>
      </c>
      <c r="C5" s="1558"/>
      <c r="D5" s="1558"/>
      <c r="E5" s="1558"/>
      <c r="F5" s="1558"/>
      <c r="G5" s="1558"/>
      <c r="H5" s="1558"/>
      <c r="I5" s="1558"/>
      <c r="J5" s="1558"/>
      <c r="K5" s="1558"/>
      <c r="L5" s="1558"/>
      <c r="M5" s="1558"/>
      <c r="N5" s="1558"/>
      <c r="O5" s="1558"/>
      <c r="P5" s="1558"/>
      <c r="Q5" s="1558"/>
      <c r="R5" s="1558"/>
      <c r="S5" s="1558" t="s">
        <v>2188</v>
      </c>
      <c r="T5" s="1558"/>
      <c r="U5" s="1558"/>
      <c r="V5" s="1558"/>
      <c r="W5" s="1558"/>
      <c r="X5" s="1558"/>
      <c r="Y5" s="1558"/>
      <c r="Z5" s="1561" t="s">
        <v>652</v>
      </c>
      <c r="AA5" s="1562"/>
      <c r="AC5" s="973"/>
      <c r="AD5" s="973"/>
      <c r="AE5" s="9">
        <v>1</v>
      </c>
      <c r="AF5" s="13">
        <f ca="1">COUNTBLANK(A1:AE1031)</f>
        <v>24705</v>
      </c>
      <c r="AG5" s="14" t="s">
        <v>11</v>
      </c>
    </row>
    <row r="6" spans="1:33" ht="15.75">
      <c r="B6" s="1559"/>
      <c r="C6" s="1560"/>
      <c r="D6" s="1560"/>
      <c r="E6" s="1560"/>
      <c r="F6" s="1560"/>
      <c r="G6" s="1560"/>
      <c r="H6" s="1560"/>
      <c r="I6" s="1560"/>
      <c r="J6" s="1560"/>
      <c r="K6" s="1560"/>
      <c r="L6" s="1560"/>
      <c r="M6" s="1560"/>
      <c r="N6" s="1560"/>
      <c r="O6" s="1560"/>
      <c r="P6" s="1560"/>
      <c r="Q6" s="1560"/>
      <c r="R6" s="1560"/>
      <c r="S6" s="1560"/>
      <c r="T6" s="1560"/>
      <c r="U6" s="1560"/>
      <c r="V6" s="1560"/>
      <c r="W6" s="1560"/>
      <c r="X6" s="1560"/>
      <c r="Y6" s="1560"/>
      <c r="Z6" s="1563">
        <v>26</v>
      </c>
      <c r="AA6" s="1564"/>
      <c r="AB6" s="973"/>
      <c r="AC6" s="973"/>
      <c r="AD6" s="973"/>
      <c r="AE6" s="9">
        <v>1</v>
      </c>
      <c r="AF6" s="13">
        <f>SUM(AE1:AE1029)+2</f>
        <v>1031</v>
      </c>
      <c r="AG6" s="14" t="s">
        <v>14</v>
      </c>
    </row>
    <row r="7" spans="1:33" ht="21" customHeight="1">
      <c r="B7" s="977"/>
      <c r="C7" s="978"/>
      <c r="D7" s="978"/>
      <c r="E7" s="978"/>
      <c r="F7" s="978"/>
      <c r="G7" s="385" t="s">
        <v>327</v>
      </c>
      <c r="H7" s="978"/>
      <c r="I7" s="978"/>
      <c r="J7" s="978"/>
      <c r="K7" s="978"/>
      <c r="L7" s="978"/>
      <c r="M7" s="978"/>
      <c r="N7" s="978"/>
      <c r="O7" s="385" t="s">
        <v>655</v>
      </c>
      <c r="P7" s="978"/>
      <c r="Q7" s="978"/>
      <c r="R7" s="978"/>
      <c r="S7" s="978"/>
      <c r="T7" s="1570" t="s">
        <v>2189</v>
      </c>
      <c r="U7" s="1570"/>
      <c r="V7" s="1570"/>
      <c r="W7" s="1570"/>
      <c r="X7" s="1570"/>
      <c r="Y7" s="1570"/>
      <c r="Z7" s="1563"/>
      <c r="AA7" s="1564"/>
      <c r="AB7" s="973"/>
      <c r="AC7" s="973"/>
      <c r="AD7" s="973"/>
      <c r="AE7" s="9">
        <v>1</v>
      </c>
      <c r="AF7" s="13" cm="1">
        <f t="array" ref="AF7">SUM(A1031:AD1031+1)</f>
        <v>60</v>
      </c>
      <c r="AG7" s="14" t="s">
        <v>17</v>
      </c>
    </row>
    <row r="8" spans="1:33" ht="21" customHeight="1">
      <c r="B8" s="977"/>
      <c r="C8" s="978"/>
      <c r="D8" s="978"/>
      <c r="E8" s="978"/>
      <c r="F8" s="978"/>
      <c r="G8" s="386" t="s">
        <v>660</v>
      </c>
      <c r="H8" s="978"/>
      <c r="I8" s="978"/>
      <c r="J8" s="978"/>
      <c r="K8" s="978"/>
      <c r="L8" s="978"/>
      <c r="M8" s="978"/>
      <c r="N8" s="978"/>
      <c r="O8" s="386" t="s">
        <v>661</v>
      </c>
      <c r="P8" s="978"/>
      <c r="Q8" s="978"/>
      <c r="R8" s="978"/>
      <c r="S8" s="978"/>
      <c r="T8" s="1570"/>
      <c r="U8" s="1570"/>
      <c r="V8" s="1570"/>
      <c r="W8" s="1570"/>
      <c r="X8" s="1570"/>
      <c r="Y8" s="1570"/>
      <c r="Z8" s="1563"/>
      <c r="AA8" s="1564"/>
      <c r="AB8" s="973"/>
      <c r="AC8" s="973"/>
      <c r="AD8" s="973"/>
      <c r="AE8" s="9">
        <v>1</v>
      </c>
      <c r="AF8" s="13"/>
      <c r="AG8" s="14"/>
    </row>
    <row r="9" spans="1:33" ht="21" customHeight="1">
      <c r="B9" s="977"/>
      <c r="C9" s="978"/>
      <c r="D9" s="978"/>
      <c r="E9" s="978"/>
      <c r="F9" s="978"/>
      <c r="G9" s="25" t="s">
        <v>665</v>
      </c>
      <c r="H9" s="978"/>
      <c r="I9" s="978"/>
      <c r="J9" s="978"/>
      <c r="K9" s="978"/>
      <c r="L9" s="978"/>
      <c r="M9" s="978"/>
      <c r="N9" s="978"/>
      <c r="O9" s="25" t="s">
        <v>666</v>
      </c>
      <c r="P9" s="978"/>
      <c r="Q9" s="978"/>
      <c r="R9" s="978"/>
      <c r="S9" s="978"/>
      <c r="T9" s="1570"/>
      <c r="U9" s="1570"/>
      <c r="V9" s="1570"/>
      <c r="W9" s="1570"/>
      <c r="X9" s="1570"/>
      <c r="Y9" s="1570"/>
      <c r="Z9" s="1563"/>
      <c r="AA9" s="1564"/>
      <c r="AB9" s="973"/>
      <c r="AC9" s="973"/>
      <c r="AD9" s="973"/>
      <c r="AE9" s="9">
        <v>1</v>
      </c>
    </row>
    <row r="10" spans="1:33" ht="21" customHeight="1">
      <c r="B10" s="977"/>
      <c r="C10" s="978"/>
      <c r="D10" s="978"/>
      <c r="E10" s="978"/>
      <c r="F10" s="978"/>
      <c r="G10" s="25" t="s">
        <v>672</v>
      </c>
      <c r="H10" s="978"/>
      <c r="I10" s="978"/>
      <c r="J10" s="978"/>
      <c r="K10" s="978"/>
      <c r="L10" s="978"/>
      <c r="M10" s="978"/>
      <c r="N10" s="978"/>
      <c r="O10" s="25" t="s">
        <v>673</v>
      </c>
      <c r="P10" s="978"/>
      <c r="Q10" s="978"/>
      <c r="R10" s="978"/>
      <c r="S10" s="978"/>
      <c r="T10" s="1571" t="s">
        <v>2190</v>
      </c>
      <c r="U10" s="1571"/>
      <c r="V10" s="1571"/>
      <c r="W10" s="1571"/>
      <c r="X10" s="1571"/>
      <c r="Y10" s="1571"/>
      <c r="Z10" s="1563"/>
      <c r="AA10" s="1564"/>
      <c r="AB10" s="973"/>
      <c r="AC10" s="973"/>
      <c r="AD10" s="973"/>
      <c r="AE10" s="9">
        <v>1</v>
      </c>
      <c r="AF10" s="130" t="s">
        <v>308</v>
      </c>
      <c r="AG10" s="19"/>
    </row>
    <row r="11" spans="1:33" ht="21" customHeight="1">
      <c r="B11" s="977"/>
      <c r="C11" s="978"/>
      <c r="D11" s="978"/>
      <c r="E11" s="978"/>
      <c r="F11" s="978"/>
      <c r="G11" s="25" t="s">
        <v>677</v>
      </c>
      <c r="H11" s="978"/>
      <c r="I11" s="978"/>
      <c r="J11" s="978"/>
      <c r="K11" s="978"/>
      <c r="L11" s="978"/>
      <c r="M11" s="978"/>
      <c r="N11" s="978"/>
      <c r="O11" s="25" t="s">
        <v>678</v>
      </c>
      <c r="P11" s="978"/>
      <c r="Q11" s="978"/>
      <c r="R11" s="978"/>
      <c r="S11" s="978"/>
      <c r="T11" s="1571"/>
      <c r="U11" s="1571"/>
      <c r="V11" s="1571"/>
      <c r="W11" s="1571"/>
      <c r="X11" s="1571"/>
      <c r="Y11" s="1571"/>
      <c r="Z11" s="1563"/>
      <c r="AA11" s="1564"/>
      <c r="AB11" s="973"/>
      <c r="AC11" s="973"/>
      <c r="AD11" s="973"/>
      <c r="AE11" s="9">
        <v>1</v>
      </c>
      <c r="AF11" s="130" t="s">
        <v>311</v>
      </c>
      <c r="AG11" s="19"/>
    </row>
    <row r="12" spans="1:33" ht="21" customHeight="1">
      <c r="B12" s="977"/>
      <c r="C12" s="978"/>
      <c r="D12" s="978"/>
      <c r="E12" s="978"/>
      <c r="F12" s="978"/>
      <c r="G12" s="25" t="s">
        <v>683</v>
      </c>
      <c r="H12" s="978"/>
      <c r="I12" s="978"/>
      <c r="J12" s="978"/>
      <c r="K12" s="978"/>
      <c r="L12" s="978"/>
      <c r="M12" s="978"/>
      <c r="N12" s="978"/>
      <c r="O12" s="25" t="s">
        <v>684</v>
      </c>
      <c r="P12" s="978"/>
      <c r="Q12" s="978"/>
      <c r="R12" s="978"/>
      <c r="S12" s="978"/>
      <c r="T12" s="978"/>
      <c r="U12" s="978"/>
      <c r="V12" s="978"/>
      <c r="W12" s="978"/>
      <c r="X12" s="978"/>
      <c r="Y12" s="1556" t="s">
        <v>2191</v>
      </c>
      <c r="Z12" s="1563"/>
      <c r="AA12" s="1564"/>
      <c r="AB12" s="973"/>
      <c r="AC12" s="973"/>
      <c r="AD12" s="973"/>
      <c r="AE12" s="9">
        <v>1</v>
      </c>
      <c r="AF12" s="130"/>
      <c r="AG12" s="19"/>
    </row>
    <row r="13" spans="1:33" ht="21" customHeight="1">
      <c r="B13" s="977"/>
      <c r="C13" s="978"/>
      <c r="D13" s="978"/>
      <c r="E13" s="978"/>
      <c r="F13" s="978"/>
      <c r="G13" s="25" t="s">
        <v>689</v>
      </c>
      <c r="H13" s="978"/>
      <c r="I13" s="978"/>
      <c r="J13" s="978"/>
      <c r="K13" s="978"/>
      <c r="L13" s="978"/>
      <c r="M13" s="978"/>
      <c r="N13" s="978"/>
      <c r="O13" s="978"/>
      <c r="P13" s="978"/>
      <c r="Q13" s="978"/>
      <c r="R13" s="978"/>
      <c r="S13" s="978"/>
      <c r="T13" s="978"/>
      <c r="U13" s="978"/>
      <c r="V13" s="978"/>
      <c r="W13" s="978"/>
      <c r="X13" s="978"/>
      <c r="Y13" s="1271"/>
      <c r="Z13" s="1563"/>
      <c r="AA13" s="1564"/>
      <c r="AB13" s="973"/>
      <c r="AC13" s="973"/>
      <c r="AD13" s="973"/>
      <c r="AE13" s="9">
        <v>1</v>
      </c>
      <c r="AF13" s="130" t="s">
        <v>312</v>
      </c>
      <c r="AG13" s="19"/>
    </row>
    <row r="14" spans="1:33" ht="21" customHeight="1">
      <c r="B14" s="977"/>
      <c r="C14" s="978"/>
      <c r="D14" s="978"/>
      <c r="E14" s="978"/>
      <c r="F14" s="978"/>
      <c r="G14" s="25"/>
      <c r="H14" s="978"/>
      <c r="I14" s="978"/>
      <c r="J14" s="978"/>
      <c r="K14" s="978"/>
      <c r="L14" s="978"/>
      <c r="M14" s="978"/>
      <c r="N14" s="390" t="s">
        <v>309</v>
      </c>
      <c r="O14" s="978"/>
      <c r="P14" s="978"/>
      <c r="Q14" s="978"/>
      <c r="R14" s="978"/>
      <c r="S14" s="978"/>
      <c r="T14" s="978"/>
      <c r="U14" s="978"/>
      <c r="V14" s="978"/>
      <c r="W14" s="978"/>
      <c r="X14" s="978"/>
      <c r="Y14" s="978"/>
      <c r="Z14" s="1563"/>
      <c r="AA14" s="1564"/>
      <c r="AB14" s="1014"/>
      <c r="AC14" s="1014"/>
      <c r="AD14" s="1014"/>
      <c r="AE14" s="9">
        <v>1</v>
      </c>
      <c r="AF14" s="130" t="s">
        <v>324</v>
      </c>
      <c r="AG14" s="19"/>
    </row>
    <row r="15" spans="1:33" ht="21.75" thickBot="1">
      <c r="B15" s="1015"/>
      <c r="C15" s="1016"/>
      <c r="D15" s="1017" t="s">
        <v>695</v>
      </c>
      <c r="E15" s="1018"/>
      <c r="F15" s="1018"/>
      <c r="G15" s="1018"/>
      <c r="H15" s="1018"/>
      <c r="I15" s="1018"/>
      <c r="J15" s="1018"/>
      <c r="K15" s="1018"/>
      <c r="L15" s="1018"/>
      <c r="M15" s="1019"/>
      <c r="N15" s="1018" t="s">
        <v>339</v>
      </c>
      <c r="O15" s="1018"/>
      <c r="P15" s="1020"/>
      <c r="Q15" s="1018"/>
      <c r="R15" s="1018"/>
      <c r="S15" s="1018"/>
      <c r="T15" s="1018"/>
      <c r="U15" s="1018"/>
      <c r="V15" s="1018"/>
      <c r="W15" s="1018"/>
      <c r="X15" s="1018"/>
      <c r="Y15" s="1018"/>
      <c r="Z15" s="1565" t="s">
        <v>696</v>
      </c>
      <c r="AA15" s="1566"/>
      <c r="AB15" s="1014"/>
      <c r="AC15" s="1014"/>
      <c r="AD15" s="1014"/>
      <c r="AE15" s="9">
        <v>1</v>
      </c>
      <c r="AF15" s="130" t="s">
        <v>326</v>
      </c>
      <c r="AG15" s="19"/>
    </row>
    <row r="16" spans="1:33" ht="16.5" thickBot="1">
      <c r="AB16" s="1014"/>
      <c r="AC16" s="1014"/>
      <c r="AD16" s="1014"/>
      <c r="AE16" s="9">
        <v>1</v>
      </c>
      <c r="AF16" s="130"/>
      <c r="AG16" s="19"/>
    </row>
    <row r="17" spans="2:33" ht="15.75">
      <c r="B17" s="15" t="s">
        <v>6</v>
      </c>
      <c r="C17" s="730" t="str">
        <f t="shared" ref="C17:AA17" si="2">SUBSTITUTE(ADDRESS(1,COLUMN(),4),"1","")</f>
        <v>C</v>
      </c>
      <c r="D17" s="730" t="str">
        <f t="shared" si="2"/>
        <v>D</v>
      </c>
      <c r="E17" s="730" t="str">
        <f t="shared" si="2"/>
        <v>E</v>
      </c>
      <c r="F17" s="730" t="str">
        <f t="shared" si="2"/>
        <v>F</v>
      </c>
      <c r="G17" s="730" t="str">
        <f t="shared" si="2"/>
        <v>G</v>
      </c>
      <c r="H17" s="730" t="str">
        <f t="shared" si="2"/>
        <v>H</v>
      </c>
      <c r="I17" s="730" t="str">
        <f t="shared" si="2"/>
        <v>I</v>
      </c>
      <c r="J17" s="730" t="str">
        <f t="shared" si="2"/>
        <v>J</v>
      </c>
      <c r="K17" s="730" t="str">
        <f t="shared" si="2"/>
        <v>K</v>
      </c>
      <c r="L17" s="730" t="str">
        <f t="shared" si="2"/>
        <v>L</v>
      </c>
      <c r="M17" s="730" t="str">
        <f t="shared" si="2"/>
        <v>M</v>
      </c>
      <c r="N17" s="730" t="str">
        <f t="shared" si="2"/>
        <v>N</v>
      </c>
      <c r="O17" s="730" t="str">
        <f t="shared" si="2"/>
        <v>O</v>
      </c>
      <c r="P17" s="730" t="str">
        <f t="shared" si="2"/>
        <v>P</v>
      </c>
      <c r="Q17" s="730" t="str">
        <f t="shared" si="2"/>
        <v>Q</v>
      </c>
      <c r="R17" s="730" t="str">
        <f t="shared" si="2"/>
        <v>R</v>
      </c>
      <c r="S17" s="730" t="str">
        <f t="shared" si="2"/>
        <v>S</v>
      </c>
      <c r="T17" s="730" t="str">
        <f t="shared" si="2"/>
        <v>T</v>
      </c>
      <c r="U17" s="730" t="str">
        <f t="shared" si="2"/>
        <v>U</v>
      </c>
      <c r="V17" s="730" t="str">
        <f t="shared" si="2"/>
        <v>V</v>
      </c>
      <c r="W17" s="730" t="str">
        <f t="shared" si="2"/>
        <v>W</v>
      </c>
      <c r="X17" s="730" t="str">
        <f t="shared" si="2"/>
        <v>X</v>
      </c>
      <c r="Y17" s="730" t="str">
        <f t="shared" si="2"/>
        <v>Y</v>
      </c>
      <c r="Z17" s="730" t="str">
        <f t="shared" si="2"/>
        <v>Z</v>
      </c>
      <c r="AA17" s="747" t="str">
        <f t="shared" si="2"/>
        <v>AA</v>
      </c>
      <c r="AB17" s="1014"/>
      <c r="AC17" s="1014"/>
      <c r="AD17" s="1014"/>
      <c r="AE17" s="9">
        <v>1</v>
      </c>
      <c r="AF17" s="130" t="s">
        <v>642</v>
      </c>
      <c r="AG17" s="19"/>
    </row>
    <row r="18" spans="2:33" ht="15.75">
      <c r="B18" s="693" t="s">
        <v>6</v>
      </c>
      <c r="C18" s="3">
        <f t="shared" ref="C18:AA18" ca="1" si="3">CELL("largeur",C18)</f>
        <v>3</v>
      </c>
      <c r="D18" s="3">
        <f t="shared" ca="1" si="3"/>
        <v>3</v>
      </c>
      <c r="E18" s="3">
        <f t="shared" ca="1" si="3"/>
        <v>3</v>
      </c>
      <c r="F18" s="3">
        <f t="shared" ca="1" si="3"/>
        <v>5</v>
      </c>
      <c r="G18" s="3">
        <f t="shared" ca="1" si="3"/>
        <v>12</v>
      </c>
      <c r="H18" s="3">
        <f t="shared" ca="1" si="3"/>
        <v>12</v>
      </c>
      <c r="I18" s="3">
        <f t="shared" ca="1" si="3"/>
        <v>3</v>
      </c>
      <c r="J18" s="3">
        <f t="shared" ca="1" si="3"/>
        <v>12</v>
      </c>
      <c r="K18" s="3">
        <f t="shared" ca="1" si="3"/>
        <v>12</v>
      </c>
      <c r="L18" s="3">
        <f t="shared" ca="1" si="3"/>
        <v>12</v>
      </c>
      <c r="M18" s="3">
        <f t="shared" ca="1" si="3"/>
        <v>12</v>
      </c>
      <c r="N18" s="3">
        <f t="shared" ca="1" si="3"/>
        <v>40</v>
      </c>
      <c r="O18" s="3">
        <f t="shared" ca="1" si="3"/>
        <v>17</v>
      </c>
      <c r="P18" s="3">
        <f t="shared" ca="1" si="3"/>
        <v>9</v>
      </c>
      <c r="Q18" s="3">
        <f t="shared" ca="1" si="3"/>
        <v>11</v>
      </c>
      <c r="R18" s="3">
        <f t="shared" ca="1" si="3"/>
        <v>13</v>
      </c>
      <c r="S18" s="3">
        <f t="shared" ca="1" si="3"/>
        <v>13</v>
      </c>
      <c r="T18" s="3">
        <f t="shared" ca="1" si="3"/>
        <v>13</v>
      </c>
      <c r="U18" s="3">
        <f t="shared" ca="1" si="3"/>
        <v>13</v>
      </c>
      <c r="V18" s="3">
        <f t="shared" ca="1" si="3"/>
        <v>13</v>
      </c>
      <c r="W18" s="3">
        <f t="shared" ca="1" si="3"/>
        <v>13</v>
      </c>
      <c r="X18" s="3">
        <f t="shared" ca="1" si="3"/>
        <v>14</v>
      </c>
      <c r="Y18" s="3">
        <f t="shared" ca="1" si="3"/>
        <v>25</v>
      </c>
      <c r="Z18" s="3">
        <f t="shared" ca="1" si="3"/>
        <v>20</v>
      </c>
      <c r="AA18" s="748">
        <f t="shared" ca="1" si="3"/>
        <v>20</v>
      </c>
      <c r="AB18" s="1014"/>
      <c r="AC18" s="1014"/>
      <c r="AD18" s="1014"/>
      <c r="AE18" s="9">
        <v>1</v>
      </c>
      <c r="AF18" s="130" t="s">
        <v>643</v>
      </c>
      <c r="AG18" s="19"/>
    </row>
    <row r="19" spans="2:33" ht="15.75">
      <c r="B19" s="693" t="s">
        <v>6</v>
      </c>
      <c r="C19" s="731">
        <v>3</v>
      </c>
      <c r="D19" s="731">
        <v>3</v>
      </c>
      <c r="E19" s="731">
        <v>3</v>
      </c>
      <c r="F19" s="731">
        <v>5</v>
      </c>
      <c r="G19" s="731">
        <v>12</v>
      </c>
      <c r="H19" s="731">
        <v>12</v>
      </c>
      <c r="I19" s="731">
        <v>3</v>
      </c>
      <c r="J19" s="731">
        <v>12</v>
      </c>
      <c r="K19" s="731">
        <v>12</v>
      </c>
      <c r="L19" s="731">
        <v>12</v>
      </c>
      <c r="M19" s="731">
        <v>12</v>
      </c>
      <c r="N19" s="731">
        <v>40</v>
      </c>
      <c r="O19" s="731">
        <v>17</v>
      </c>
      <c r="P19" s="731">
        <v>9</v>
      </c>
      <c r="Q19" s="731">
        <v>11</v>
      </c>
      <c r="R19" s="731">
        <v>13</v>
      </c>
      <c r="S19" s="731">
        <v>13</v>
      </c>
      <c r="T19" s="731">
        <v>13</v>
      </c>
      <c r="U19" s="731">
        <v>13</v>
      </c>
      <c r="V19" s="731">
        <v>13</v>
      </c>
      <c r="W19" s="731">
        <v>13</v>
      </c>
      <c r="X19" s="731">
        <f ca="1">X18</f>
        <v>14</v>
      </c>
      <c r="Y19" s="731">
        <v>25</v>
      </c>
      <c r="Z19" s="731">
        <v>20</v>
      </c>
      <c r="AA19" s="749">
        <v>20</v>
      </c>
      <c r="AB19" s="1014"/>
      <c r="AC19" s="1014"/>
      <c r="AD19" s="1014"/>
      <c r="AE19" s="9">
        <v>1</v>
      </c>
    </row>
    <row r="20" spans="2:33" ht="26.25">
      <c r="B20" s="693" t="s">
        <v>6</v>
      </c>
      <c r="C20" s="1025" t="str">
        <f t="shared" ref="C20:F21" si="4">C25</f>
        <v>N NOM DE VOTRE RECETTE | collez la--FAMILLE| Auteur &gt; VOUS</v>
      </c>
      <c r="D20" s="1026">
        <f t="shared" si="4"/>
        <v>1</v>
      </c>
      <c r="E20" s="1026" t="str">
        <f t="shared" si="4"/>
        <v>coupe</v>
      </c>
      <c r="F20" s="1027" t="str">
        <f t="shared" si="4"/>
        <v>Recette mère ► Desserts assiette</v>
      </c>
      <c r="G20" s="1219" t="s">
        <v>7</v>
      </c>
      <c r="H20" s="1220" t="s">
        <v>8</v>
      </c>
      <c r="I20" s="1220"/>
      <c r="J20" s="1567" t="s">
        <v>9</v>
      </c>
      <c r="K20" s="1567"/>
      <c r="L20" s="1567"/>
      <c r="M20" s="1567"/>
      <c r="N20" s="1567"/>
      <c r="O20" s="1567"/>
      <c r="P20" s="1567"/>
      <c r="Q20" s="1567"/>
      <c r="R20" s="1567"/>
      <c r="S20" s="1567"/>
      <c r="T20" s="1567"/>
      <c r="U20" s="1567"/>
      <c r="V20" s="1567"/>
      <c r="W20" s="1567"/>
      <c r="X20" s="969"/>
      <c r="Y20" s="1568" t="s">
        <v>10</v>
      </c>
      <c r="Z20" s="1568"/>
      <c r="AA20" s="1569" t="str">
        <f>IF(J20="","",UPPER(LEFT(TRIM(SUBSTITUTE(J20,CHAR(160),"")),1)))</f>
        <v>N</v>
      </c>
      <c r="AB20" s="1014"/>
      <c r="AC20" s="1014"/>
      <c r="AD20" s="1014"/>
      <c r="AE20" s="9">
        <v>1</v>
      </c>
      <c r="AF20" s="1037" t="s">
        <v>579</v>
      </c>
    </row>
    <row r="21" spans="2:33" ht="26.25">
      <c r="B21" s="693" t="s">
        <v>6</v>
      </c>
      <c r="C21" s="1025" t="str">
        <f t="shared" si="4"/>
        <v>N NOM DE VOTRE RECETTE | collez la--FAMILLE| Auteur &gt; VOUS</v>
      </c>
      <c r="D21" s="1026">
        <f t="shared" si="4"/>
        <v>1</v>
      </c>
      <c r="E21" s="1026" t="str">
        <f t="shared" si="4"/>
        <v>coupe</v>
      </c>
      <c r="F21" s="1027" t="str">
        <f t="shared" si="4"/>
        <v>Recette mère ► Desserts assiette</v>
      </c>
      <c r="G21" s="16" t="s">
        <v>12</v>
      </c>
      <c r="H21" s="17" t="s">
        <v>13</v>
      </c>
      <c r="I21" s="17"/>
      <c r="J21" s="1567"/>
      <c r="K21" s="1567"/>
      <c r="L21" s="1567"/>
      <c r="M21" s="1567"/>
      <c r="N21" s="1567"/>
      <c r="O21" s="1567"/>
      <c r="P21" s="1567"/>
      <c r="Q21" s="1567"/>
      <c r="R21" s="1567"/>
      <c r="S21" s="1567"/>
      <c r="T21" s="1567"/>
      <c r="U21" s="1567"/>
      <c r="V21" s="1567"/>
      <c r="W21" s="1567"/>
      <c r="X21" s="969"/>
      <c r="Y21" s="1568"/>
      <c r="Z21" s="1568"/>
      <c r="AA21" s="1569"/>
      <c r="AB21" s="1014"/>
      <c r="AC21" s="1014"/>
      <c r="AD21" s="1014"/>
      <c r="AE21" s="9">
        <v>1</v>
      </c>
      <c r="AF21" s="1042" t="s">
        <v>706</v>
      </c>
    </row>
    <row r="22" spans="2:33" ht="18.75">
      <c r="B22" s="693" t="s">
        <v>6</v>
      </c>
      <c r="C22" s="1216" t="str">
        <f>C26</f>
        <v>N NOM DE VOTRE RECETTE | collez la--FAMILLE| Auteur &gt; VOUS</v>
      </c>
      <c r="D22" s="1217">
        <f>D26</f>
        <v>1</v>
      </c>
      <c r="E22" s="1217" t="str">
        <f>E26</f>
        <v>coupe</v>
      </c>
      <c r="F22" s="1218" t="str">
        <f>F26</f>
        <v>Recette mère ► Desserts assiette</v>
      </c>
      <c r="G22" s="818"/>
      <c r="H22" s="818"/>
      <c r="I22" s="818"/>
      <c r="J22" s="818"/>
      <c r="K22" s="818"/>
      <c r="L22" s="441" t="s">
        <v>699</v>
      </c>
      <c r="M22" s="758" t="s">
        <v>15</v>
      </c>
      <c r="N22" s="940" t="s">
        <v>16</v>
      </c>
      <c r="O22" s="940"/>
      <c r="P22" s="940"/>
      <c r="Q22" s="940"/>
      <c r="R22" s="787"/>
      <c r="S22" s="759"/>
      <c r="T22" s="759"/>
      <c r="U22" s="742"/>
      <c r="V22" s="742"/>
      <c r="W22" s="742"/>
      <c r="X22" s="742"/>
      <c r="Y22" s="742"/>
      <c r="Z22" s="357"/>
      <c r="AA22" s="20" t="str" cm="1">
        <f t="array" aca="1" ref="AA22" ca="1">IF(COUNTIF(C18:AA18,"&lt;0.5")=0,"Aucune colonne masquée ",COUNTIF(C18:AA18,"&lt;0.5") &amp; " " &amp; IF(COUNTIF(C18:AA18,"&lt;0.5")&gt;1,"colonnes masquées","colonne masquée") &amp; " " &amp; _xlfn.TEXTJOIN(" ", TRUE, IF(C18:AA18&lt;0.5,(C17:AA17),"")))&amp;" "</f>
        <v xml:space="preserve">Aucune colonne masquée  </v>
      </c>
      <c r="AB22" s="1014"/>
      <c r="AC22" s="1014"/>
      <c r="AD22" s="1014"/>
      <c r="AE22" s="9">
        <v>1</v>
      </c>
      <c r="AF22" s="1042" t="s">
        <v>709</v>
      </c>
    </row>
    <row r="23" spans="2:33" ht="18.75">
      <c r="B23" s="693" t="s">
        <v>6</v>
      </c>
      <c r="C23" s="1029" t="str">
        <f>C26</f>
        <v>N NOM DE VOTRE RECETTE | collez la--FAMILLE| Auteur &gt; VOUS</v>
      </c>
      <c r="D23" s="1030">
        <f>D26</f>
        <v>1</v>
      </c>
      <c r="E23" s="1030" t="str">
        <f>E26</f>
        <v>coupe</v>
      </c>
      <c r="F23" s="1031" t="str">
        <f>F26</f>
        <v>Recette mère ► Desserts assiette</v>
      </c>
      <c r="G23" s="760" t="s">
        <v>18</v>
      </c>
      <c r="H23" s="761"/>
      <c r="I23" s="761"/>
      <c r="J23" s="813"/>
      <c r="K23" s="814"/>
      <c r="L23" s="814"/>
      <c r="M23" s="814"/>
      <c r="N23" s="1572" t="str">
        <f>M26&amp;" - "&amp;N26&amp;" - "&amp;"Famille "&amp;" - "&amp;Y20&amp;" - "&amp;J20&amp;" - "&amp;P83&amp;" - "&amp;W89&amp;" - "&amp;X89&amp;" g- "&amp;W90&amp;" - "&amp;X90&amp;" g- "&amp;W92&amp;" -"&amp;X92&amp;" - "&amp;Y23&amp;" - "&amp;Z23&amp;" - "&amp;AA23</f>
        <v>Recette mère ► - Desserts assiette - Famille  - collez la--FAMILLE - NOM DE VOTRE RECETTE - Total Allergènes 0 - Poids garniture principale par convive - 120 g- Poids de sauce par barquette(s) - 60 g- Nb de  barquette(s) -250 - ⓫  Dupliquée pour - 727 - portions</v>
      </c>
      <c r="O23" s="1572"/>
      <c r="P23" s="1572"/>
      <c r="Q23" s="1572"/>
      <c r="R23" s="1572"/>
      <c r="S23" s="1572"/>
      <c r="T23" s="85"/>
      <c r="U23" s="753" t="str">
        <f>Z80</f>
        <v>Jour de fabrication ►</v>
      </c>
      <c r="V23" s="1574">
        <f>AA80</f>
        <v>46055.744381828707</v>
      </c>
      <c r="W23" s="1574"/>
      <c r="X23" s="970"/>
      <c r="Y23" s="762" t="s">
        <v>19</v>
      </c>
      <c r="Z23" s="23">
        <v>727</v>
      </c>
      <c r="AA23" s="763" t="str">
        <f>AA25</f>
        <v>portions</v>
      </c>
      <c r="AB23" s="1014"/>
      <c r="AC23" s="1014"/>
      <c r="AD23" s="1014"/>
      <c r="AE23" s="9">
        <v>1</v>
      </c>
      <c r="AF23" s="1050" t="s">
        <v>582</v>
      </c>
    </row>
    <row r="24" spans="2:33" ht="15.75">
      <c r="B24" s="693" t="s">
        <v>6</v>
      </c>
      <c r="C24" s="1029" t="str">
        <f>C26</f>
        <v>N NOM DE VOTRE RECETTE | collez la--FAMILLE| Auteur &gt; VOUS</v>
      </c>
      <c r="D24" s="1030">
        <f>D26</f>
        <v>1</v>
      </c>
      <c r="E24" s="1030" t="str">
        <f>E26</f>
        <v>coupe</v>
      </c>
      <c r="F24" s="1031" t="str">
        <f>F26</f>
        <v>Recette mère ► Desserts assiette</v>
      </c>
      <c r="G24" s="24">
        <v>1</v>
      </c>
      <c r="H24" s="764" t="s">
        <v>20</v>
      </c>
      <c r="I24" s="760"/>
      <c r="J24" s="760"/>
      <c r="K24" s="814"/>
      <c r="L24" s="814"/>
      <c r="M24" s="814"/>
      <c r="N24" s="1572"/>
      <c r="O24" s="1572"/>
      <c r="P24" s="1572"/>
      <c r="Q24" s="1572"/>
      <c r="R24" s="1572"/>
      <c r="S24" s="1572"/>
      <c r="T24" s="85"/>
      <c r="U24" s="754" t="str">
        <f>Z81</f>
        <v>DLC  ►</v>
      </c>
      <c r="V24" s="1574">
        <f>AA81</f>
        <v>46057.744386574072</v>
      </c>
      <c r="W24" s="1574"/>
      <c r="X24" s="970"/>
      <c r="Y24" s="357"/>
      <c r="Z24" s="787"/>
      <c r="AA24" s="815"/>
      <c r="AB24" s="1014"/>
      <c r="AC24" s="1014"/>
      <c r="AD24" s="1014"/>
      <c r="AE24" s="9">
        <v>1</v>
      </c>
      <c r="AF24" s="1054" t="s">
        <v>716</v>
      </c>
    </row>
    <row r="25" spans="2:33" ht="18.75">
      <c r="B25" s="693" t="s">
        <v>6</v>
      </c>
      <c r="C25" s="1029" t="str">
        <f>C26</f>
        <v>N NOM DE VOTRE RECETTE | collez la--FAMILLE| Auteur &gt; VOUS</v>
      </c>
      <c r="D25" s="1030">
        <f>D26</f>
        <v>1</v>
      </c>
      <c r="E25" s="1030" t="str">
        <f>E26</f>
        <v>coupe</v>
      </c>
      <c r="F25" s="1031" t="str">
        <f>F26</f>
        <v>Recette mère ► Desserts assiette</v>
      </c>
      <c r="G25" s="765"/>
      <c r="H25" s="765" t="s">
        <v>614</v>
      </c>
      <c r="I25" s="1575">
        <f>L75</f>
        <v>0</v>
      </c>
      <c r="J25" s="1575"/>
      <c r="K25" s="766"/>
      <c r="L25" s="27">
        <f>IFERROR(Z23/Z25,0)</f>
        <v>72.7</v>
      </c>
      <c r="M25" s="27"/>
      <c r="N25" s="1573"/>
      <c r="O25" s="1573"/>
      <c r="P25" s="1573"/>
      <c r="Q25" s="1572"/>
      <c r="R25" s="1572"/>
      <c r="S25" s="1572"/>
      <c r="T25" s="1197"/>
      <c r="U25" s="1197"/>
      <c r="V25" s="1197"/>
      <c r="W25" s="753" t="s">
        <v>636</v>
      </c>
      <c r="X25" s="753"/>
      <c r="Y25" s="743" t="s">
        <v>24</v>
      </c>
      <c r="Z25" s="29">
        <v>10</v>
      </c>
      <c r="AA25" s="1223" t="s">
        <v>594</v>
      </c>
      <c r="AB25" s="1014"/>
      <c r="AC25" s="1014"/>
      <c r="AD25" s="1014"/>
      <c r="AE25" s="9">
        <v>1</v>
      </c>
    </row>
    <row r="26" spans="2:33" ht="15.75">
      <c r="B26" s="693" t="s">
        <v>6</v>
      </c>
      <c r="C26" s="1043" t="str">
        <f>G26</f>
        <v>N NOM DE VOTRE RECETTE | collez la--FAMILLE| Auteur &gt; VOUS</v>
      </c>
      <c r="D26" s="1044">
        <f>G24</f>
        <v>1</v>
      </c>
      <c r="E26" s="1043" t="str">
        <f>H24</f>
        <v>coupe</v>
      </c>
      <c r="F26" s="1045" t="str">
        <f>M26&amp;" "&amp;N26</f>
        <v>Recette mère ► Desserts assiette</v>
      </c>
      <c r="G26" s="1046" t="str">
        <f>UPPER(LEFT(J20,1))&amp;" "&amp;J20&amp;" | "&amp;Y20&amp;"| "&amp;M22&amp;" "&amp;N22</f>
        <v>N NOM DE VOTRE RECETTE | collez la--FAMILLE| Auteur &gt; VOUS</v>
      </c>
      <c r="H26" s="1047" t="s">
        <v>710</v>
      </c>
      <c r="I26" s="1576" t="s">
        <v>711</v>
      </c>
      <c r="J26" s="1576"/>
      <c r="K26" s="1576"/>
      <c r="L26" s="1048"/>
      <c r="M26" s="1048" t="str">
        <f>IF(ISTEXT(N26),"Recette mère ►",H26)</f>
        <v>Recette mère ►</v>
      </c>
      <c r="N26" s="1049" t="s">
        <v>1167</v>
      </c>
      <c r="O26" s="1272"/>
      <c r="P26" s="1272"/>
      <c r="Q26" s="19"/>
      <c r="R26" s="19"/>
      <c r="S26" s="19"/>
      <c r="T26" s="19"/>
      <c r="U26" s="19"/>
      <c r="V26" s="1197"/>
      <c r="W26"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X26" s="1273"/>
      <c r="Y26" s="743"/>
      <c r="Z26" s="743"/>
      <c r="AA26" s="1224"/>
      <c r="AB26" s="1014"/>
      <c r="AC26" s="1014"/>
      <c r="AD26" s="1014"/>
      <c r="AE26" s="9">
        <v>1</v>
      </c>
    </row>
    <row r="27" spans="2:33" ht="15.75">
      <c r="B27" s="693" t="s">
        <v>6</v>
      </c>
      <c r="C27" s="1051" t="str">
        <f>C26</f>
        <v>N NOM DE VOTRE RECETTE | collez la--FAMILLE| Auteur &gt; VOUS</v>
      </c>
      <c r="D27" s="1051">
        <f>D26</f>
        <v>1</v>
      </c>
      <c r="E27" s="1051" t="str">
        <f>E26</f>
        <v>coupe</v>
      </c>
      <c r="F27" s="1052" t="str">
        <f>F26</f>
        <v>Recette mère ► Desserts assiette</v>
      </c>
      <c r="G27" s="31" t="s">
        <v>25</v>
      </c>
      <c r="H27" s="31" t="s">
        <v>26</v>
      </c>
      <c r="I27" s="31" t="s">
        <v>27</v>
      </c>
      <c r="J27" s="31" t="s">
        <v>28</v>
      </c>
      <c r="K27" s="32" t="s">
        <v>29</v>
      </c>
      <c r="L27" s="31" t="s">
        <v>30</v>
      </c>
      <c r="M27" s="33" t="s">
        <v>31</v>
      </c>
      <c r="N27" s="1258" t="s">
        <v>32</v>
      </c>
      <c r="O27" s="31" t="s">
        <v>33</v>
      </c>
      <c r="P27" s="31" t="s">
        <v>34</v>
      </c>
      <c r="Q27" s="31" t="s">
        <v>35</v>
      </c>
      <c r="R27" s="31" t="s">
        <v>36</v>
      </c>
      <c r="S27" s="31" t="s">
        <v>713</v>
      </c>
      <c r="T27" s="31" t="s">
        <v>714</v>
      </c>
      <c r="U27" s="31" t="s">
        <v>715</v>
      </c>
      <c r="V27" s="31" t="s">
        <v>1139</v>
      </c>
      <c r="W27" s="31" t="s">
        <v>1140</v>
      </c>
      <c r="X27" s="31" t="s">
        <v>1141</v>
      </c>
      <c r="Y27" s="31" t="s">
        <v>1142</v>
      </c>
      <c r="Z27" s="31" t="s">
        <v>1143</v>
      </c>
      <c r="AA27" s="375" t="s">
        <v>1170</v>
      </c>
      <c r="AB27" s="1014"/>
      <c r="AC27" s="1014"/>
      <c r="AD27" s="1014"/>
      <c r="AE27" s="9">
        <v>1</v>
      </c>
    </row>
    <row r="28" spans="2:33" ht="18.75">
      <c r="B28" s="693" t="s">
        <v>6</v>
      </c>
      <c r="C28" s="1029" t="str">
        <f>C26</f>
        <v>N NOM DE VOTRE RECETTE | collez la--FAMILLE| Auteur &gt; VOUS</v>
      </c>
      <c r="D28" s="1030">
        <f>D26</f>
        <v>1</v>
      </c>
      <c r="E28" s="1029" t="str">
        <f>E26</f>
        <v>coupe</v>
      </c>
      <c r="F28" s="1031" t="str">
        <f>F26</f>
        <v>Recette mère ► Desserts assiette</v>
      </c>
      <c r="G28" s="34" t="s">
        <v>37</v>
      </c>
      <c r="H28" s="35" t="s">
        <v>1</v>
      </c>
      <c r="I28" s="36"/>
      <c r="J28" s="1577" t="s">
        <v>38</v>
      </c>
      <c r="K28" s="1579" t="s">
        <v>39</v>
      </c>
      <c r="L28" s="1581" t="s">
        <v>44</v>
      </c>
      <c r="M28" s="1583" t="s">
        <v>40</v>
      </c>
      <c r="N28" s="1259" t="str">
        <f>"Colonne "&amp;SUBSTITUTE(ADDRESS(1,COLUMN(),4),"1","")</f>
        <v>Colonne N</v>
      </c>
      <c r="O28" s="1260" t="str">
        <f>"Colonne "&amp;SUBSTITUTE(ADDRESS(1,COLUMN(),4),"1","")</f>
        <v>Colonne O</v>
      </c>
      <c r="P28" s="1274" t="s">
        <v>43</v>
      </c>
      <c r="Q28" s="37" t="s">
        <v>3</v>
      </c>
      <c r="R28" s="1585" t="s">
        <v>3</v>
      </c>
      <c r="S28" s="1585" t="s">
        <v>45</v>
      </c>
      <c r="T28" s="1593" t="s">
        <v>46</v>
      </c>
      <c r="U28" s="1585" t="s">
        <v>47</v>
      </c>
      <c r="V28" s="1595" t="s">
        <v>322</v>
      </c>
      <c r="W28" s="1597" t="s">
        <v>323</v>
      </c>
      <c r="X28" s="1278"/>
      <c r="Y28" s="1587" t="s">
        <v>611</v>
      </c>
      <c r="Z28" s="1587" t="s">
        <v>612</v>
      </c>
      <c r="AA28" s="1589" t="s">
        <v>589</v>
      </c>
      <c r="AB28" s="1014"/>
      <c r="AC28" s="1014"/>
      <c r="AD28" s="1014"/>
      <c r="AE28" s="9">
        <v>1</v>
      </c>
    </row>
    <row r="29" spans="2:33" ht="15.75">
      <c r="B29" s="693" t="s">
        <v>6</v>
      </c>
      <c r="C29" s="1029" t="str">
        <f>C26</f>
        <v>N NOM DE VOTRE RECETTE | collez la--FAMILLE| Auteur &gt; VOUS</v>
      </c>
      <c r="D29" s="1030">
        <f>D26</f>
        <v>1</v>
      </c>
      <c r="E29" s="1029" t="str">
        <f>E26</f>
        <v>coupe</v>
      </c>
      <c r="F29" s="1031" t="str">
        <f>F26</f>
        <v>Recette mère ► Desserts assiette</v>
      </c>
      <c r="G29" s="38" t="s">
        <v>48</v>
      </c>
      <c r="H29" s="4" t="s">
        <v>2</v>
      </c>
      <c r="I29" s="39" t="s">
        <v>49</v>
      </c>
      <c r="J29" s="1578"/>
      <c r="K29" s="1580"/>
      <c r="L29" s="1582"/>
      <c r="M29" s="1584"/>
      <c r="N29" s="692" t="s">
        <v>1148</v>
      </c>
      <c r="O29" s="1206" t="s">
        <v>1124</v>
      </c>
      <c r="P29" s="1207" t="s">
        <v>50</v>
      </c>
      <c r="Q29" s="1205">
        <v>1</v>
      </c>
      <c r="R29" s="1586"/>
      <c r="S29" s="1586"/>
      <c r="T29" s="1594"/>
      <c r="U29" s="1586"/>
      <c r="V29" s="1596"/>
      <c r="W29" s="1598"/>
      <c r="X29" s="1279" t="s">
        <v>1148</v>
      </c>
      <c r="Y29" s="1588"/>
      <c r="Z29" s="1588"/>
      <c r="AA29" s="1590"/>
      <c r="AB29" s="1014"/>
      <c r="AC29" s="1014"/>
      <c r="AD29" s="1014"/>
      <c r="AE29" s="9">
        <v>1</v>
      </c>
    </row>
    <row r="30" spans="2:33" ht="15.75">
      <c r="B30" s="693" t="s">
        <v>6</v>
      </c>
      <c r="C30" s="1029" t="str">
        <f>C26</f>
        <v>N NOM DE VOTRE RECETTE | collez la--FAMILLE| Auteur &gt; VOUS</v>
      </c>
      <c r="D30" s="1030">
        <f>D26</f>
        <v>1</v>
      </c>
      <c r="E30" s="1029" t="str">
        <f>E26</f>
        <v>coupe</v>
      </c>
      <c r="F30" s="1031" t="str">
        <f>F26</f>
        <v>Recette mère ► Desserts assiette</v>
      </c>
      <c r="G30" s="41"/>
      <c r="H30" s="5"/>
      <c r="I30" s="22" t="str">
        <f t="shared" ref="I30:I74" si="5">IF(OR(ISTEXT(G30), G30&lt;=0, J30&lt;=0), "", "de")</f>
        <v/>
      </c>
      <c r="J30" s="50"/>
      <c r="K30" s="711"/>
      <c r="L30" s="732">
        <f>IF(OR(M30="",M30=0),0,M30*IFERROR(_xlfn.XLOOKUP(K30,K84:AA84,K85:AA85,"",0,1)*J30*IF(G30&gt;0,G30,1),IFERROR(_xlfn.XLOOKUP(K30,K86:AA86,K87:AA87,"",0,1)*J30*IF(G30&gt;0,G30,1),0)))</f>
        <v>0</v>
      </c>
      <c r="M30" s="712">
        <v>1</v>
      </c>
      <c r="N30" s="713"/>
      <c r="O30" s="1261"/>
      <c r="P30" s="1208">
        <f>IF(L75=0,0,(L30/L75)*Q29*1000)</f>
        <v>0</v>
      </c>
      <c r="Q30" s="46">
        <f>IF(L75=0,0,(G30/L75)*Q29)</f>
        <v>0</v>
      </c>
      <c r="R30" s="733">
        <f>IF(Z25&lt;&gt;0,G30*M30*L25,0)</f>
        <v>0</v>
      </c>
      <c r="S30" s="767">
        <f t="shared" ref="S30:S74" si="6">H30</f>
        <v>0</v>
      </c>
      <c r="T30" s="44" t="str">
        <f>IF(OR(Z25="",Z25=0,L30=0),"",L30*M30*L25)</f>
        <v/>
      </c>
      <c r="U30" s="378" t="str">
        <f>IF(K30="","",IF(T30="","",IF(T30=0,0,IF(SUM(COUNTIF(K84:U84,SUBSTITUTE(TRIM(K30)," (s)","")),COUNTIF(K86:U86,SUBSTITUTE(TRIM(K30)," (s)","")),COUNTIF(K85:U85,SUBSTITUTE(TRIM(K30)," (s)","")),COUNTIF(K87:U87,SUBSTITUTE(TRIM(K30)," (s)","")))&gt;0,IF(ROUND(T30,3)&gt;=1,ROUND(T30,3)&amp;" L",ROUND(T30*100,0)&amp;" cl"),IF(SUM(COUNTIF(V84:AA84,SUBSTITUTE(TRIM(K30)," (s)","")),COUNTIF(V86:AA86,SUBSTITUTE(TRIM(K30)," (s)","")),COUNTIF(V85:AA85,SUBSTITUTE(TRIM(K30)," (s)","")),COUNTIF(V87:AA87,SUBSTITUTE(TRIM(K30)," (s)","")))&gt;0,IF(ROUND(T30,3)&gt;=1,ROUND(T30,3)&amp;" Kg",ROUND(T30*1000,0)&amp;" g"),"")))))</f>
        <v/>
      </c>
      <c r="V30" s="379"/>
      <c r="W30" s="714">
        <f>IF(OR(V30="",V30=0),0,IF(ISTEXT(G30),0,IFERROR(IF(OR(T30="",T30=0),R30,T30)*V30,0)))</f>
        <v>0</v>
      </c>
      <c r="X30" s="982">
        <f>N30</f>
        <v>0</v>
      </c>
      <c r="Y30" s="1221"/>
      <c r="Z30" s="769"/>
      <c r="AA30" s="770"/>
      <c r="AB30" s="1014"/>
      <c r="AC30" s="1014"/>
      <c r="AD30" s="1014"/>
      <c r="AE30" s="9">
        <v>1</v>
      </c>
    </row>
    <row r="31" spans="2:33" ht="15.75">
      <c r="B31" s="693" t="s">
        <v>6</v>
      </c>
      <c r="C31" s="1029" t="str">
        <f>C26</f>
        <v>N NOM DE VOTRE RECETTE | collez la--FAMILLE| Auteur &gt; VOUS</v>
      </c>
      <c r="D31" s="1030">
        <f>D26</f>
        <v>1</v>
      </c>
      <c r="E31" s="1029" t="str">
        <f>E26</f>
        <v>coupe</v>
      </c>
      <c r="F31" s="1031" t="str">
        <f>F26</f>
        <v>Recette mère ► Desserts assiette</v>
      </c>
      <c r="G31" s="41"/>
      <c r="H31" s="6"/>
      <c r="I31" s="22" t="str">
        <f t="shared" si="5"/>
        <v/>
      </c>
      <c r="J31" s="50"/>
      <c r="K31" s="711"/>
      <c r="L31" s="732">
        <f>IF(OR(M31="",M31=0),0,M31*IFERROR(_xlfn.XLOOKUP(K31,K84:AA84,K85:AA85,"",0,1)*J31*IF(G31&gt;0,G31,1),IFERROR(_xlfn.XLOOKUP(K31,K86:AA86,K87:AA87,"",0,1)*J31*IF(G31&gt;0,G31,1),0)))</f>
        <v>0</v>
      </c>
      <c r="M31" s="712">
        <v>1</v>
      </c>
      <c r="N31" s="713"/>
      <c r="O31" s="1261"/>
      <c r="P31" s="1208">
        <f>IF(L75=0,0,(L31/L75)*Q29*1000)</f>
        <v>0</v>
      </c>
      <c r="Q31" s="46">
        <f>IF(L75=0,0,(G31/L75)*Q29)</f>
        <v>0</v>
      </c>
      <c r="R31" s="734">
        <f>IF(Z25&lt;&gt;0,G31*M31*L25,0)</f>
        <v>0</v>
      </c>
      <c r="S31" s="771">
        <f t="shared" si="6"/>
        <v>0</v>
      </c>
      <c r="T31" s="44" t="str">
        <f>IF(OR(Z25="",Z25=0,L31=0),"",L31*M31*L25)</f>
        <v/>
      </c>
      <c r="U31" s="380" t="str">
        <f>IF(K31="","",IF(T31="","",IF(T31=0,0,IF(SUM(COUNTIF(K84:U84,SUBSTITUTE(TRIM(K31)," (s)","")),COUNTIF(K86:U86,SUBSTITUTE(TRIM(K31)," (s)","")),COUNTIF(K85:U85,SUBSTITUTE(TRIM(K31)," (s)","")),COUNTIF(K87:U87,SUBSTITUTE(TRIM(K31)," (s)","")))&gt;0,IF(ROUND(T31,3)&gt;=1,ROUND(T31,3)&amp;" L",ROUND(T31*100,0)&amp;" cl"),IF(SUM(COUNTIF(V84:AA84,SUBSTITUTE(TRIM(K31)," (s)","")),COUNTIF(V86:AA86,SUBSTITUTE(TRIM(K31)," (s)","")),COUNTIF(V85:AA85,SUBSTITUTE(TRIM(K31)," (s)","")),COUNTIF(V87:AA87,SUBSTITUTE(TRIM(K31)," (s)","")))&gt;0,IF(ROUND(T31,3)&gt;=1,ROUND(T31,3)&amp;" Kg",ROUND(T31*1000,0)&amp;" g"),"")))))</f>
        <v/>
      </c>
      <c r="V31" s="379">
        <v>1</v>
      </c>
      <c r="W31" s="714">
        <f>IF(OR(V31="",V31=0),0,IF(ISTEXT(G31),0,IFERROR(IF(OR(T31="",T31=0),R31,T31)*V31,0)))</f>
        <v>0</v>
      </c>
      <c r="X31" s="982">
        <f t="shared" ref="X31:X74" si="7">N31</f>
        <v>0</v>
      </c>
      <c r="Y31" s="768"/>
      <c r="Z31" s="769"/>
      <c r="AA31" s="770"/>
      <c r="AB31" s="1014"/>
      <c r="AC31" s="1014"/>
      <c r="AD31" s="1014"/>
      <c r="AE31" s="9">
        <v>1</v>
      </c>
    </row>
    <row r="32" spans="2:33" ht="15.75">
      <c r="B32" s="695" t="str">
        <f>IF(N32&lt;&gt;"","A","►")</f>
        <v>►</v>
      </c>
      <c r="C32" s="1029" t="str">
        <f>C26</f>
        <v>N NOM DE VOTRE RECETTE | collez la--FAMILLE| Auteur &gt; VOUS</v>
      </c>
      <c r="D32" s="1030">
        <f>D26</f>
        <v>1</v>
      </c>
      <c r="E32" s="1029" t="str">
        <f>E26</f>
        <v>coupe</v>
      </c>
      <c r="F32" s="1031" t="str">
        <f>F26</f>
        <v>Recette mère ► Desserts assiette</v>
      </c>
      <c r="G32" s="41"/>
      <c r="H32" s="6"/>
      <c r="I32" s="22" t="str">
        <f t="shared" si="5"/>
        <v/>
      </c>
      <c r="J32" s="50"/>
      <c r="K32" s="711"/>
      <c r="L32" s="732">
        <f>IF(OR(M32="",M32=0),0,M32*IFERROR(_xlfn.XLOOKUP(K32,K84:AA84,K85:AA85,"",0,1)*J32*IF(G32&gt;0,G32,1),IFERROR(_xlfn.XLOOKUP(K32,K86:AA86,K87:AA87,"",0,1)*J32*IF(G32&gt;0,G32,1),0)))</f>
        <v>0</v>
      </c>
      <c r="M32" s="712">
        <v>1</v>
      </c>
      <c r="N32" s="713"/>
      <c r="O32" s="1261"/>
      <c r="P32" s="1208">
        <f>IF(L75=0,0,(L32/L75)*Q29*1000)</f>
        <v>0</v>
      </c>
      <c r="Q32" s="46">
        <f>IF(L75=0,0,(G32/L75)*Q29)</f>
        <v>0</v>
      </c>
      <c r="R32" s="735">
        <f>IF(Z25&lt;&gt;0,G32*M32*L25,0)</f>
        <v>0</v>
      </c>
      <c r="S32" s="772">
        <f t="shared" si="6"/>
        <v>0</v>
      </c>
      <c r="T32" s="44" t="str">
        <f>IF(OR(Z25="",Z25=0,L32=0),"",L32*M32*L25)</f>
        <v/>
      </c>
      <c r="U32" s="384" t="str">
        <f>IF(K32="","",IF(T32="","",IF(T32=0,0,IF(SUM(COUNTIF(K84:U84,SUBSTITUTE(TRIM(K32)," (s)","")),COUNTIF(K86:U86,SUBSTITUTE(TRIM(K32)," (s)","")),COUNTIF(K85:U85,SUBSTITUTE(TRIM(K32)," (s)","")),COUNTIF(K87:U87,SUBSTITUTE(TRIM(K32)," (s)","")))&gt;0,IF(ROUND(T32,3)&gt;=1,ROUND(T32,3)&amp;" L",ROUND(T32*100,0)&amp;" cl"),IF(SUM(COUNTIF(V84:AA84,SUBSTITUTE(TRIM(K32)," (s)","")),COUNTIF(V86:AA86,SUBSTITUTE(TRIM(K32)," (s)","")),COUNTIF(V85:AA85,SUBSTITUTE(TRIM(K32)," (s)","")),COUNTIF(V87:AA87,SUBSTITUTE(TRIM(K32)," (s)","")))&gt;0,IF(ROUND(T32,3)&gt;=1,ROUND(T32,3)&amp;" Kg",ROUND(T32*1000,0)&amp;" g"),"")))))</f>
        <v/>
      </c>
      <c r="V32" s="379"/>
      <c r="W32" s="714">
        <f t="shared" ref="W32:W74" si="8">IF(OR(V32="",V32=0),0,IF(ISTEXT(G32),0,IFERROR(IF(OR(T32="",T32=0),R32,T32)*V32,0)))</f>
        <v>0</v>
      </c>
      <c r="X32" s="982">
        <f t="shared" si="7"/>
        <v>0</v>
      </c>
      <c r="Y32" s="768"/>
      <c r="Z32" s="769"/>
      <c r="AA32" s="770"/>
      <c r="AB32" s="1014"/>
      <c r="AC32" s="1014"/>
      <c r="AD32" s="1014"/>
      <c r="AE32" s="9">
        <v>1</v>
      </c>
    </row>
    <row r="33" spans="2:31" ht="15.75">
      <c r="B33" s="695" t="str">
        <f t="shared" ref="B33:B36" si="9">IF(N33&lt;&gt;"","A","►")</f>
        <v>►</v>
      </c>
      <c r="C33" s="1029" t="str">
        <f>C26</f>
        <v>N NOM DE VOTRE RECETTE | collez la--FAMILLE| Auteur &gt; VOUS</v>
      </c>
      <c r="D33" s="1030">
        <f>D26</f>
        <v>1</v>
      </c>
      <c r="E33" s="1029" t="str">
        <f>E26</f>
        <v>coupe</v>
      </c>
      <c r="F33" s="1031" t="str">
        <f>F26</f>
        <v>Recette mère ► Desserts assiette</v>
      </c>
      <c r="G33" s="41"/>
      <c r="H33" s="6"/>
      <c r="I33" s="22" t="str">
        <f t="shared" si="5"/>
        <v/>
      </c>
      <c r="J33" s="50"/>
      <c r="K33" s="711"/>
      <c r="L33" s="732">
        <f>IF(OR(M33="",M33=0),0,M33*IFERROR(_xlfn.XLOOKUP(K33,K84:AA84,K85:AA85,"",0,1)*J33*IF(G33&gt;0,G33,1),IFERROR(_xlfn.XLOOKUP(K33,K86:AA86,K87:AA87,"",0,1)*J33*IF(G33&gt;0,G33,1),0)))</f>
        <v>0</v>
      </c>
      <c r="M33" s="712">
        <v>1</v>
      </c>
      <c r="N33" s="713"/>
      <c r="O33" s="1261"/>
      <c r="P33" s="1208">
        <f>IF(L75=0,0,(L33/L75)*Q29*1000)</f>
        <v>0</v>
      </c>
      <c r="Q33" s="46">
        <f>IF(L75=0,0,(G33/L75)*Q29)</f>
        <v>0</v>
      </c>
      <c r="R33" s="734">
        <f>IF(Z25&lt;&gt;0,G33*M33*L25,0)</f>
        <v>0</v>
      </c>
      <c r="S33" s="771">
        <f t="shared" si="6"/>
        <v>0</v>
      </c>
      <c r="T33" s="44" t="str">
        <f>IF(OR(Z25="",Z25=0,L33=0),"",L33*M33*L25)</f>
        <v/>
      </c>
      <c r="U33" s="380" t="str">
        <f>IF(K33="","",IF(T33="","",IF(T33=0,0,IF(SUM(COUNTIF(K84:U84,SUBSTITUTE(TRIM(K33)," (s)","")),COUNTIF(K86:U86,SUBSTITUTE(TRIM(K33)," (s)","")),COUNTIF(K85:U85,SUBSTITUTE(TRIM(K33)," (s)","")),COUNTIF(K87:U87,SUBSTITUTE(TRIM(K33)," (s)","")))&gt;0,IF(ROUND(T33,3)&gt;=1,ROUND(T33,3)&amp;" L",ROUND(T33*100,0)&amp;" cl"),IF(SUM(COUNTIF(V84:AA84,SUBSTITUTE(TRIM(K33)," (s)","")),COUNTIF(V86:AA86,SUBSTITUTE(TRIM(K33)," (s)","")),COUNTIF(V85:AA85,SUBSTITUTE(TRIM(K33)," (s)","")),COUNTIF(V87:AA87,SUBSTITUTE(TRIM(K33)," (s)","")))&gt;0,IF(ROUND(T33,3)&gt;=1,ROUND(T33,3)&amp;" Kg",ROUND(T33*1000,0)&amp;" g"),"")))))</f>
        <v/>
      </c>
      <c r="V33" s="379"/>
      <c r="W33" s="714">
        <f t="shared" si="8"/>
        <v>0</v>
      </c>
      <c r="X33" s="982">
        <f t="shared" si="7"/>
        <v>0</v>
      </c>
      <c r="Y33" s="768"/>
      <c r="Z33" s="769"/>
      <c r="AA33" s="770"/>
      <c r="AB33" s="1014"/>
      <c r="AC33" s="1014"/>
      <c r="AD33" s="1014"/>
      <c r="AE33" s="9">
        <v>1</v>
      </c>
    </row>
    <row r="34" spans="2:31" ht="15.75">
      <c r="B34" s="695" t="str">
        <f>IF(N34&lt;&gt;"","A","►")</f>
        <v>►</v>
      </c>
      <c r="C34" s="1029" t="str">
        <f>C26</f>
        <v>N NOM DE VOTRE RECETTE | collez la--FAMILLE| Auteur &gt; VOUS</v>
      </c>
      <c r="D34" s="1030">
        <f>D26</f>
        <v>1</v>
      </c>
      <c r="E34" s="1029" t="str">
        <f>E26</f>
        <v>coupe</v>
      </c>
      <c r="F34" s="1031" t="str">
        <f>F26</f>
        <v>Recette mère ► Desserts assiette</v>
      </c>
      <c r="G34" s="41"/>
      <c r="H34" s="6"/>
      <c r="I34" s="22" t="str">
        <f t="shared" si="5"/>
        <v/>
      </c>
      <c r="J34" s="50"/>
      <c r="K34" s="711"/>
      <c r="L34" s="732">
        <f>IF(OR(M34="",M34=0),0,M34*IFERROR(_xlfn.XLOOKUP(K34,K84:AA84,K85:AA85,"",0,1)*J34*IF(G34&gt;0,G34,1),IFERROR(_xlfn.XLOOKUP(K34,K86:AA86,K87:AA87,"",0,1)*J34*IF(G34&gt;0,G34,1),0)))</f>
        <v>0</v>
      </c>
      <c r="M34" s="712">
        <v>1</v>
      </c>
      <c r="N34" s="713"/>
      <c r="O34" s="1261"/>
      <c r="P34" s="1208">
        <f>IF(L75=0,0,(L34/L75)*Q29*1000)</f>
        <v>0</v>
      </c>
      <c r="Q34" s="46">
        <f>IF(L75=0,0,(G34/L75)*Q29)</f>
        <v>0</v>
      </c>
      <c r="R34" s="735">
        <f>IF(Z25&lt;&gt;0,G34*M34*L25,0)</f>
        <v>0</v>
      </c>
      <c r="S34" s="772">
        <f t="shared" si="6"/>
        <v>0</v>
      </c>
      <c r="T34" s="44" t="str">
        <f>IF(OR(Z25="",Z25=0,L34=0),"",L34*M34*L25)</f>
        <v/>
      </c>
      <c r="U34" s="384" t="str">
        <f>IF(K34="","",IF(T34="","",IF(T34=0,0,IF(SUM(COUNTIF(K84:U84,SUBSTITUTE(TRIM(K34)," (s)","")),COUNTIF(K86:U86,SUBSTITUTE(TRIM(K34)," (s)","")),COUNTIF(K85:U85,SUBSTITUTE(TRIM(K34)," (s)","")),COUNTIF(K87:U87,SUBSTITUTE(TRIM(K34)," (s)","")))&gt;0,IF(ROUND(T34,3)&gt;=1,ROUND(T34,3)&amp;" L",ROUND(T34*100,0)&amp;" cl"),IF(SUM(COUNTIF(V84:AA84,SUBSTITUTE(TRIM(K34)," (s)","")),COUNTIF(V86:AA86,SUBSTITUTE(TRIM(K34)," (s)","")),COUNTIF(V85:AA85,SUBSTITUTE(TRIM(K34)," (s)","")),COUNTIF(V87:AA87,SUBSTITUTE(TRIM(K34)," (s)","")))&gt;0,IF(ROUND(T34,3)&gt;=1,ROUND(T34,3)&amp;" Kg",ROUND(T34*1000,0)&amp;" g"),"")))))</f>
        <v/>
      </c>
      <c r="V34" s="379"/>
      <c r="W34" s="714">
        <f t="shared" si="8"/>
        <v>0</v>
      </c>
      <c r="X34" s="982">
        <f t="shared" si="7"/>
        <v>0</v>
      </c>
      <c r="Y34" s="768"/>
      <c r="Z34" s="769"/>
      <c r="AA34" s="770"/>
      <c r="AB34" s="1014"/>
      <c r="AC34" s="1014"/>
      <c r="AD34" s="1014"/>
      <c r="AE34" s="9">
        <v>1</v>
      </c>
    </row>
    <row r="35" spans="2:31" ht="15.75">
      <c r="B35" s="695" t="str">
        <f t="shared" si="9"/>
        <v>►</v>
      </c>
      <c r="C35" s="1029" t="str">
        <f>C26</f>
        <v>N NOM DE VOTRE RECETTE | collez la--FAMILLE| Auteur &gt; VOUS</v>
      </c>
      <c r="D35" s="1030">
        <f>D26</f>
        <v>1</v>
      </c>
      <c r="E35" s="1029" t="str">
        <f>E26</f>
        <v>coupe</v>
      </c>
      <c r="F35" s="1031" t="str">
        <f>F26</f>
        <v>Recette mère ► Desserts assiette</v>
      </c>
      <c r="G35" s="41"/>
      <c r="H35" s="6"/>
      <c r="I35" s="22" t="str">
        <f t="shared" si="5"/>
        <v/>
      </c>
      <c r="J35" s="50"/>
      <c r="K35" s="711"/>
      <c r="L35" s="732">
        <f>IF(OR(M35="",M35=0),0,M35*IFERROR(_xlfn.XLOOKUP(K35,K84:AA84,K85:AA85,"",0,1)*J35*IF(G35&gt;0,G35,1),IFERROR(_xlfn.XLOOKUP(K35,K86:AA86,K87:AA87,"",0,1)*J35*IF(G35&gt;0,G35,1),0)))</f>
        <v>0</v>
      </c>
      <c r="M35" s="712">
        <v>1</v>
      </c>
      <c r="N35" s="713"/>
      <c r="O35" s="1261"/>
      <c r="P35" s="1208">
        <f>IF(L75=0,0,(L35/L75)*Q29*1000)</f>
        <v>0</v>
      </c>
      <c r="Q35" s="46">
        <f>IF(L75=0,0,(G35/L75)*Q29)</f>
        <v>0</v>
      </c>
      <c r="R35" s="734">
        <f>IF(Z25&lt;&gt;0,G35*M35*L25,0)</f>
        <v>0</v>
      </c>
      <c r="S35" s="771">
        <f t="shared" si="6"/>
        <v>0</v>
      </c>
      <c r="T35" s="44" t="str">
        <f>IF(OR(Z25="",Z25=0,L35=0),"",L35*M35*L25)</f>
        <v/>
      </c>
      <c r="U35" s="380" t="str">
        <f>IF(K35="","",IF(T35="","",IF(T35=0,0,IF(SUM(COUNTIF(K84:U84,SUBSTITUTE(TRIM(K35)," (s)","")),COUNTIF(K86:U86,SUBSTITUTE(TRIM(K35)," (s)","")),COUNTIF(K85:U85,SUBSTITUTE(TRIM(K35)," (s)","")),COUNTIF(K87:U87,SUBSTITUTE(TRIM(K35)," (s)","")))&gt;0,IF(ROUND(T35,3)&gt;=1,ROUND(T35,3)&amp;" L",ROUND(T35*100,0)&amp;" cl"),IF(SUM(COUNTIF(V84:AA84,SUBSTITUTE(TRIM(K35)," (s)","")),COUNTIF(V86:AA86,SUBSTITUTE(TRIM(K35)," (s)","")),COUNTIF(V85:AA85,SUBSTITUTE(TRIM(K35)," (s)","")),COUNTIF(V87:AA87,SUBSTITUTE(TRIM(K35)," (s)","")))&gt;0,IF(ROUND(T35,3)&gt;=1,ROUND(T35,3)&amp;" Kg",ROUND(T35*1000,0)&amp;" g"),"")))))</f>
        <v/>
      </c>
      <c r="V35" s="379"/>
      <c r="W35" s="714">
        <f t="shared" si="8"/>
        <v>0</v>
      </c>
      <c r="X35" s="982">
        <f t="shared" si="7"/>
        <v>0</v>
      </c>
      <c r="Y35" s="768"/>
      <c r="Z35" s="769"/>
      <c r="AA35" s="770"/>
      <c r="AB35" s="1014"/>
      <c r="AC35" s="1014"/>
      <c r="AD35" s="1014"/>
      <c r="AE35" s="9">
        <v>1</v>
      </c>
    </row>
    <row r="36" spans="2:31" ht="15.75">
      <c r="B36" s="695" t="str">
        <f t="shared" si="9"/>
        <v>►</v>
      </c>
      <c r="C36" s="1029" t="str">
        <f>C26</f>
        <v>N NOM DE VOTRE RECETTE | collez la--FAMILLE| Auteur &gt; VOUS</v>
      </c>
      <c r="D36" s="1030">
        <f>D26</f>
        <v>1</v>
      </c>
      <c r="E36" s="1029" t="str">
        <f>E26</f>
        <v>coupe</v>
      </c>
      <c r="F36" s="1031" t="str">
        <f>F26</f>
        <v>Recette mère ► Desserts assiette</v>
      </c>
      <c r="G36" s="41"/>
      <c r="H36" s="6"/>
      <c r="I36" s="22" t="str">
        <f t="shared" si="5"/>
        <v/>
      </c>
      <c r="J36" s="50"/>
      <c r="K36" s="711"/>
      <c r="L36" s="732">
        <f>IF(OR(M36="",M36=0),0,M36*IFERROR(_xlfn.XLOOKUP(K36,K84:AA84,K85:AA85,"",0,1)*J36*IF(G36&gt;0,G36,1),IFERROR(_xlfn.XLOOKUP(K36,K86:AA86,K87:AA87,"",0,1)*J36*IF(G36&gt;0,G36,1),0)))</f>
        <v>0</v>
      </c>
      <c r="M36" s="712">
        <v>1</v>
      </c>
      <c r="N36" s="713"/>
      <c r="O36" s="1261"/>
      <c r="P36" s="1208">
        <f>IF(L75=0,0,(L36/L75)*Q29*1000)</f>
        <v>0</v>
      </c>
      <c r="Q36" s="46">
        <f>IF(L75=0,0,(G36/L75)*Q29)</f>
        <v>0</v>
      </c>
      <c r="R36" s="735">
        <f>IF(Z25&lt;&gt;0,G36*M36*L25,0)</f>
        <v>0</v>
      </c>
      <c r="S36" s="772">
        <f t="shared" si="6"/>
        <v>0</v>
      </c>
      <c r="T36" s="44" t="str">
        <f>IF(OR(Z25="",Z25=0,L36=0),"",L36*M36*L25)</f>
        <v/>
      </c>
      <c r="U36" s="387" t="str">
        <f>IF(K36="","",IF(T36="","",IF(T36=0,0,IF(SUM(COUNTIF(K84:U84,SUBSTITUTE(TRIM(K36)," (s)","")),COUNTIF(K86:U86,SUBSTITUTE(TRIM(K36)," (s)","")),COUNTIF(K85:U85,SUBSTITUTE(TRIM(K36)," (s)","")),COUNTIF(K87:U87,SUBSTITUTE(TRIM(K36)," (s)","")))&gt;0,IF(ROUND(T36,3)&gt;=1,ROUND(T36,3)&amp;" L",ROUND(T36*100,0)&amp;" cl"),IF(SUM(COUNTIF(V84:AA84,SUBSTITUTE(TRIM(K36)," (s)","")),COUNTIF(V86:AA86,SUBSTITUTE(TRIM(K36)," (s)","")),COUNTIF(V85:AA85,SUBSTITUTE(TRIM(K36)," (s)","")),COUNTIF(V87:AA87,SUBSTITUTE(TRIM(K36)," (s)","")))&gt;0,IF(ROUND(T36,3)&gt;=1,ROUND(T36,3)&amp;" Kg",ROUND(T36*1000,0)&amp;" g"),"")))))</f>
        <v/>
      </c>
      <c r="V36" s="379"/>
      <c r="W36" s="714">
        <f t="shared" si="8"/>
        <v>0</v>
      </c>
      <c r="X36" s="982">
        <f t="shared" si="7"/>
        <v>0</v>
      </c>
      <c r="Y36" s="768"/>
      <c r="Z36" s="769"/>
      <c r="AA36" s="770"/>
      <c r="AB36" s="1014"/>
      <c r="AC36" s="1014"/>
      <c r="AD36" s="1014"/>
      <c r="AE36" s="9">
        <v>1</v>
      </c>
    </row>
    <row r="37" spans="2:31" ht="15.75">
      <c r="B37" s="695" t="str">
        <f>IF(N37&lt;&gt;"","A","►")</f>
        <v>►</v>
      </c>
      <c r="C37" s="1029" t="str">
        <f>C26</f>
        <v>N NOM DE VOTRE RECETTE | collez la--FAMILLE| Auteur &gt; VOUS</v>
      </c>
      <c r="D37" s="1030">
        <f>D26</f>
        <v>1</v>
      </c>
      <c r="E37" s="1029" t="str">
        <f>E26</f>
        <v>coupe</v>
      </c>
      <c r="F37" s="1031" t="str">
        <f>F26</f>
        <v>Recette mère ► Desserts assiette</v>
      </c>
      <c r="G37" s="41"/>
      <c r="H37" s="6"/>
      <c r="I37" s="22" t="str">
        <f t="shared" si="5"/>
        <v/>
      </c>
      <c r="J37" s="50"/>
      <c r="K37" s="711"/>
      <c r="L37" s="732">
        <f>IF(OR(M37="",M37=0),0,M37*IFERROR(_xlfn.XLOOKUP(K37,K84:AA84,K85:AA85,"",0,1)*J37*IF(G37&gt;0,G37,1),IFERROR(_xlfn.XLOOKUP(K37,K86:AA86,K87:AA87,"",0,1)*J37*IF(G37&gt;0,G37,1),0)))</f>
        <v>0</v>
      </c>
      <c r="M37" s="712">
        <v>1</v>
      </c>
      <c r="N37" s="713"/>
      <c r="O37" s="1261"/>
      <c r="P37" s="1208">
        <f>IF(L75=0,0,(L37/L75)*Q29*1000)</f>
        <v>0</v>
      </c>
      <c r="Q37" s="46">
        <f>IF(L75=0,0,(G37/L75)*Q29)</f>
        <v>0</v>
      </c>
      <c r="R37" s="734">
        <f>IF(Z25&lt;&gt;0,G37*M37*L25,0)</f>
        <v>0</v>
      </c>
      <c r="S37" s="771">
        <f t="shared" si="6"/>
        <v>0</v>
      </c>
      <c r="T37" s="44" t="str">
        <f>IF(OR(Z25="",Z25=0,L37=0),"",L37*M37*L25)</f>
        <v/>
      </c>
      <c r="U37" s="380" t="str">
        <f>IF(K37="","",IF(T37="","",IF(T37=0,0,IF(SUM(COUNTIF(K84:U84,SUBSTITUTE(TRIM(K37)," (s)","")),COUNTIF(K86:U86,SUBSTITUTE(TRIM(K37)," (s)","")),COUNTIF(K85:U85,SUBSTITUTE(TRIM(K37)," (s)","")),COUNTIF(K87:U87,SUBSTITUTE(TRIM(K37)," (s)","")))&gt;0,IF(ROUND(T37,3)&gt;=1,ROUND(T37,3)&amp;" L",ROUND(T37*100,0)&amp;" cl"),IF(SUM(COUNTIF(V84:AA84,SUBSTITUTE(TRIM(K37)," (s)","")),COUNTIF(V86:AA86,SUBSTITUTE(TRIM(K37)," (s)","")),COUNTIF(V85:AA85,SUBSTITUTE(TRIM(K37)," (s)","")),COUNTIF(V87:AA87,SUBSTITUTE(TRIM(K37)," (s)","")))&gt;0,IF(ROUND(T37,3)&gt;=1,ROUND(T37,3)&amp;" Kg",ROUND(T37*1000,0)&amp;" g"),"")))))</f>
        <v/>
      </c>
      <c r="V37" s="379"/>
      <c r="W37" s="714">
        <f t="shared" si="8"/>
        <v>0</v>
      </c>
      <c r="X37" s="982">
        <f t="shared" si="7"/>
        <v>0</v>
      </c>
      <c r="Y37" s="1221" t="s">
        <v>641</v>
      </c>
      <c r="Z37" s="769">
        <v>46055.744381828707</v>
      </c>
      <c r="AA37" s="770">
        <v>46060.744386574072</v>
      </c>
      <c r="AB37" s="1014"/>
      <c r="AC37" s="1014"/>
      <c r="AD37" s="1014"/>
      <c r="AE37" s="9">
        <v>1</v>
      </c>
    </row>
    <row r="38" spans="2:31" ht="15.75">
      <c r="B38" s="695" t="str">
        <f t="shared" ref="B38:B72" si="10">IF(N38&lt;&gt;"","A","►")</f>
        <v>►</v>
      </c>
      <c r="C38" s="1029" t="str">
        <f>C26</f>
        <v>N NOM DE VOTRE RECETTE | collez la--FAMILLE| Auteur &gt; VOUS</v>
      </c>
      <c r="D38" s="1030">
        <f>D26</f>
        <v>1</v>
      </c>
      <c r="E38" s="1029" t="str">
        <f>E26</f>
        <v>coupe</v>
      </c>
      <c r="F38" s="1031" t="str">
        <f>F26</f>
        <v>Recette mère ► Desserts assiette</v>
      </c>
      <c r="G38" s="41"/>
      <c r="H38" s="6"/>
      <c r="I38" s="22" t="str">
        <f t="shared" si="5"/>
        <v/>
      </c>
      <c r="J38" s="50"/>
      <c r="K38" s="711"/>
      <c r="L38" s="732">
        <f>IF(OR(M38="",M38=0),0,M38*IFERROR(_xlfn.XLOOKUP(K38,K84:AA84,K85:AA85,"",0,1)*J38*IF(G38&gt;0,G38,1),IFERROR(_xlfn.XLOOKUP(K38,K86:AA86,K87:AA87,"",0,1)*J38*IF(G38&gt;0,G38,1),0)))</f>
        <v>0</v>
      </c>
      <c r="M38" s="712">
        <v>1</v>
      </c>
      <c r="N38" s="713"/>
      <c r="O38" s="1261"/>
      <c r="P38" s="1208">
        <f>IF(L75=0,0,(L38/L75)*Q29*1000)</f>
        <v>0</v>
      </c>
      <c r="Q38" s="46">
        <f>IF(L75=0,0,(G38/L75)*Q29)</f>
        <v>0</v>
      </c>
      <c r="R38" s="735">
        <f>IF(Z25&lt;&gt;0,G38*M38*L25,0)</f>
        <v>0</v>
      </c>
      <c r="S38" s="772">
        <f t="shared" si="6"/>
        <v>0</v>
      </c>
      <c r="T38" s="44" t="str">
        <f>IF(OR(Z25="",Z25=0,L38=0),"",L38*M38*L25)</f>
        <v/>
      </c>
      <c r="U38" s="387" t="str">
        <f>IF(K38="","",IF(T38="","",IF(T38=0,0,IF(SUM(COUNTIF(K84:U84,SUBSTITUTE(TRIM(K38)," (s)","")),COUNTIF(K86:U86,SUBSTITUTE(TRIM(K38)," (s)","")),COUNTIF(K85:U85,SUBSTITUTE(TRIM(K38)," (s)","")),COUNTIF(K87:U87,SUBSTITUTE(TRIM(K38)," (s)","")))&gt;0,IF(ROUND(T38,3)&gt;=1,ROUND(T38,3)&amp;" L",ROUND(T38*100,0)&amp;" cl"),IF(SUM(COUNTIF(V84:AA84,SUBSTITUTE(TRIM(K38)," (s)","")),COUNTIF(V86:AA86,SUBSTITUTE(TRIM(K38)," (s)","")),COUNTIF(V85:AA85,SUBSTITUTE(TRIM(K38)," (s)","")),COUNTIF(V87:AA87,SUBSTITUTE(TRIM(K38)," (s)","")))&gt;0,IF(ROUND(T38,3)&gt;=1,ROUND(T38,3)&amp;" Kg",ROUND(T38*1000,0)&amp;" g"),"")))))</f>
        <v/>
      </c>
      <c r="V38" s="379"/>
      <c r="W38" s="714">
        <f t="shared" si="8"/>
        <v>0</v>
      </c>
      <c r="X38" s="982">
        <f t="shared" si="7"/>
        <v>0</v>
      </c>
      <c r="Y38" s="768"/>
      <c r="Z38" s="769"/>
      <c r="AA38" s="770"/>
      <c r="AB38" s="1014"/>
      <c r="AC38" s="1014"/>
      <c r="AD38" s="1014"/>
      <c r="AE38" s="9">
        <v>1</v>
      </c>
    </row>
    <row r="39" spans="2:31" ht="15.75">
      <c r="B39" s="695" t="str">
        <f t="shared" si="10"/>
        <v>►</v>
      </c>
      <c r="C39" s="1029" t="str">
        <f>C26</f>
        <v>N NOM DE VOTRE RECETTE | collez la--FAMILLE| Auteur &gt; VOUS</v>
      </c>
      <c r="D39" s="1030">
        <f>D26</f>
        <v>1</v>
      </c>
      <c r="E39" s="1029" t="str">
        <f>E26</f>
        <v>coupe</v>
      </c>
      <c r="F39" s="1031" t="str">
        <f>F26</f>
        <v>Recette mère ► Desserts assiette</v>
      </c>
      <c r="G39" s="41"/>
      <c r="H39" s="6"/>
      <c r="I39" s="22" t="str">
        <f t="shared" si="5"/>
        <v/>
      </c>
      <c r="J39" s="50"/>
      <c r="K39" s="711"/>
      <c r="L39" s="732">
        <f>IF(OR(M39="",M39=0),0,M39*IFERROR(_xlfn.XLOOKUP(K39,K84:AA84,K85:AA85,"",0,1)*J39*IF(G39&gt;0,G39,1),IFERROR(_xlfn.XLOOKUP(K39,K86:AA86,K87:AA87,"",0,1)*J39*IF(G39&gt;0,G39,1),0)))</f>
        <v>0</v>
      </c>
      <c r="M39" s="712">
        <v>1</v>
      </c>
      <c r="N39" s="713"/>
      <c r="O39" s="1261" t="s">
        <v>623</v>
      </c>
      <c r="P39" s="1208">
        <f>IF(L75=0,0,(L39/L75)*Q29*1000)</f>
        <v>0</v>
      </c>
      <c r="Q39" s="46">
        <f>IF(L75=0,0,(G39/L75)*Q29)</f>
        <v>0</v>
      </c>
      <c r="R39" s="734">
        <f>IF(Z25&lt;&gt;0,G39*M39*L25,0)</f>
        <v>0</v>
      </c>
      <c r="S39" s="771">
        <f t="shared" si="6"/>
        <v>0</v>
      </c>
      <c r="T39" s="44" t="str">
        <f>IF(OR(Z25="",Z25=0,L39=0),"",L39*M39*L25)</f>
        <v/>
      </c>
      <c r="U39" s="380" t="str">
        <f>IF(K39="","",IF(T39="","",IF(T39=0,0,IF(SUM(COUNTIF(K84:U84,SUBSTITUTE(TRIM(K39)," (s)","")),COUNTIF(K86:U86,SUBSTITUTE(TRIM(K39)," (s)","")),COUNTIF(K85:U85,SUBSTITUTE(TRIM(K39)," (s)","")),COUNTIF(K87:U87,SUBSTITUTE(TRIM(K39)," (s)","")))&gt;0,IF(ROUND(T39,3)&gt;=1,ROUND(T39,3)&amp;" L",ROUND(T39*100,0)&amp;" cl"),IF(SUM(COUNTIF(V84:AA84,SUBSTITUTE(TRIM(K39)," (s)","")),COUNTIF(V86:AA86,SUBSTITUTE(TRIM(K39)," (s)","")),COUNTIF(V85:AA85,SUBSTITUTE(TRIM(K39)," (s)","")),COUNTIF(V87:AA87,SUBSTITUTE(TRIM(K39)," (s)","")))&gt;0,IF(ROUND(T39,3)&gt;=1,ROUND(T39,3)&amp;" Kg",ROUND(T39*1000,0)&amp;" g"),"")))))</f>
        <v/>
      </c>
      <c r="V39" s="379"/>
      <c r="W39" s="714">
        <f t="shared" si="8"/>
        <v>0</v>
      </c>
      <c r="X39" s="982">
        <f t="shared" si="7"/>
        <v>0</v>
      </c>
      <c r="Y39" s="768"/>
      <c r="Z39" s="769"/>
      <c r="AA39" s="770"/>
      <c r="AB39" s="1014"/>
      <c r="AC39" s="1014"/>
      <c r="AD39" s="1014"/>
      <c r="AE39" s="9">
        <v>1</v>
      </c>
    </row>
    <row r="40" spans="2:31" ht="15.75">
      <c r="B40" s="695" t="str">
        <f t="shared" si="10"/>
        <v>►</v>
      </c>
      <c r="C40" s="1029" t="str">
        <f>C26</f>
        <v>N NOM DE VOTRE RECETTE | collez la--FAMILLE| Auteur &gt; VOUS</v>
      </c>
      <c r="D40" s="1030">
        <f>D26</f>
        <v>1</v>
      </c>
      <c r="E40" s="1029" t="str">
        <f>E26</f>
        <v>coupe</v>
      </c>
      <c r="F40" s="1031" t="str">
        <f>F26</f>
        <v>Recette mère ► Desserts assiette</v>
      </c>
      <c r="G40" s="41"/>
      <c r="H40" s="6"/>
      <c r="I40" s="22" t="str">
        <f t="shared" si="5"/>
        <v/>
      </c>
      <c r="J40" s="50"/>
      <c r="K40" s="711"/>
      <c r="L40" s="732">
        <f>IF(OR(M40="",M40=0),0,M40*IFERROR(_xlfn.XLOOKUP(K40,K84:AA84,K85:AA85,"",0,1)*J40*IF(G40&gt;0,G40,1),IFERROR(_xlfn.XLOOKUP(K40,K86:AA86,K87:AA87,"",0,1)*J40*IF(G40&gt;0,G40,1),0)))</f>
        <v>0</v>
      </c>
      <c r="M40" s="712">
        <v>1</v>
      </c>
      <c r="N40" s="713"/>
      <c r="O40" s="1261" t="s">
        <v>623</v>
      </c>
      <c r="P40" s="1208">
        <f>IF(L75=0,0,(L40/L75)*Q29*1000)</f>
        <v>0</v>
      </c>
      <c r="Q40" s="46">
        <f>IF(L75=0,0,(G40/L75)*Q29)</f>
        <v>0</v>
      </c>
      <c r="R40" s="735">
        <f>IF(Z25&lt;&gt;0,G40*M40*L25,0)</f>
        <v>0</v>
      </c>
      <c r="S40" s="772">
        <f t="shared" si="6"/>
        <v>0</v>
      </c>
      <c r="T40" s="44" t="str">
        <f>IF(OR(Z25="",Z25=0,L40=0),"",L40*M40*L25)</f>
        <v/>
      </c>
      <c r="U40" s="388" t="str">
        <f>IF(K40="","",IF(T40="","",IF(T40=0,0,IF(SUM(COUNTIF(K84:U84,SUBSTITUTE(TRIM(K40)," (s)","")),COUNTIF(K86:U86,SUBSTITUTE(TRIM(K40)," (s)","")),COUNTIF(K85:U85,SUBSTITUTE(TRIM(K40)," (s)","")),COUNTIF(K87:U87,SUBSTITUTE(TRIM(K40)," (s)","")))&gt;0,IF(ROUND(T40,3)&gt;=1,ROUND(T40,3)&amp;" L",ROUND(T40*100,0)&amp;" cl"),IF(SUM(COUNTIF(V84:AA84,SUBSTITUTE(TRIM(K40)," (s)","")),COUNTIF(V86:AA86,SUBSTITUTE(TRIM(K40)," (s)","")),COUNTIF(V85:AA85,SUBSTITUTE(TRIM(K40)," (s)","")),COUNTIF(V87:AA87,SUBSTITUTE(TRIM(K40)," (s)","")))&gt;0,IF(ROUND(T40,3)&gt;=1,ROUND(T40,3)&amp;" Kg",ROUND(T40*1000,0)&amp;" g"),"")))))</f>
        <v/>
      </c>
      <c r="V40" s="379"/>
      <c r="W40" s="714">
        <f t="shared" si="8"/>
        <v>0</v>
      </c>
      <c r="X40" s="982">
        <f t="shared" si="7"/>
        <v>0</v>
      </c>
      <c r="Y40" s="768"/>
      <c r="Z40" s="769"/>
      <c r="AA40" s="770"/>
      <c r="AB40" s="1014"/>
      <c r="AC40" s="1014"/>
      <c r="AD40" s="1014"/>
      <c r="AE40" s="9">
        <v>1</v>
      </c>
    </row>
    <row r="41" spans="2:31" ht="15.75">
      <c r="B41" s="695" t="str">
        <f t="shared" si="10"/>
        <v>►</v>
      </c>
      <c r="C41" s="1029" t="str">
        <f>C26</f>
        <v>N NOM DE VOTRE RECETTE | collez la--FAMILLE| Auteur &gt; VOUS</v>
      </c>
      <c r="D41" s="1030">
        <f>D26</f>
        <v>1</v>
      </c>
      <c r="E41" s="1029" t="str">
        <f>E26</f>
        <v>coupe</v>
      </c>
      <c r="F41" s="1031" t="str">
        <f>F26</f>
        <v>Recette mère ► Desserts assiette</v>
      </c>
      <c r="G41" s="41"/>
      <c r="H41" s="6"/>
      <c r="I41" s="22" t="str">
        <f t="shared" si="5"/>
        <v/>
      </c>
      <c r="J41" s="50"/>
      <c r="K41" s="711"/>
      <c r="L41" s="732">
        <f>IF(OR(M41="",M41=0),0,M41*IFERROR(_xlfn.XLOOKUP(K41,K84:AA84,K85:AA85,"",0,1)*J41*IF(G41&gt;0,G41,1),IFERROR(_xlfn.XLOOKUP(K41,K86:AA86,K87:AA87,"",0,1)*J41*IF(G41&gt;0,G41,1),0)))</f>
        <v>0</v>
      </c>
      <c r="M41" s="712">
        <v>1</v>
      </c>
      <c r="N41" s="713"/>
      <c r="O41" s="1261" t="s">
        <v>623</v>
      </c>
      <c r="P41" s="1208">
        <f>IF(L75=0,0,(L41/L75)*Q29*1000)</f>
        <v>0</v>
      </c>
      <c r="Q41" s="46">
        <f>IF(L75=0,0,(G41/L75)*Q29)</f>
        <v>0</v>
      </c>
      <c r="R41" s="734">
        <f>IF(Z25&lt;&gt;0,G41*M41*L25,0)</f>
        <v>0</v>
      </c>
      <c r="S41" s="771">
        <f t="shared" si="6"/>
        <v>0</v>
      </c>
      <c r="T41" s="44" t="str">
        <f>IF(OR(Z25="",Z25=0,L41=0),"",L41*M41*L25)</f>
        <v/>
      </c>
      <c r="U41" s="380" t="str">
        <f>IF(K41="","",IF(T41="","",IF(T41=0,0,IF(SUM(COUNTIF(K84:U84,SUBSTITUTE(TRIM(K41)," (s)","")),COUNTIF(K86:U86,SUBSTITUTE(TRIM(K41)," (s)","")),COUNTIF(K85:U85,SUBSTITUTE(TRIM(K41)," (s)","")),COUNTIF(K87:U87,SUBSTITUTE(TRIM(K41)," (s)","")))&gt;0,IF(ROUND(T41,3)&gt;=1,ROUND(T41,3)&amp;" L",ROUND(T41*100,0)&amp;" cl"),IF(SUM(COUNTIF(V84:AA84,SUBSTITUTE(TRIM(K41)," (s)","")),COUNTIF(V86:AA86,SUBSTITUTE(TRIM(K41)," (s)","")),COUNTIF(V85:AA85,SUBSTITUTE(TRIM(K41)," (s)","")),COUNTIF(V87:AA87,SUBSTITUTE(TRIM(K41)," (s)","")))&gt;0,IF(ROUND(T41,3)&gt;=1,ROUND(T41,3)&amp;" Kg",ROUND(T41*1000,0)&amp;" g"),"")))))</f>
        <v/>
      </c>
      <c r="V41" s="379"/>
      <c r="W41" s="714">
        <f t="shared" si="8"/>
        <v>0</v>
      </c>
      <c r="X41" s="982">
        <f t="shared" si="7"/>
        <v>0</v>
      </c>
      <c r="Y41" s="768"/>
      <c r="Z41" s="769"/>
      <c r="AA41" s="770"/>
      <c r="AB41" s="1014"/>
      <c r="AC41" s="1014"/>
      <c r="AD41" s="1014"/>
      <c r="AE41" s="9">
        <v>1</v>
      </c>
    </row>
    <row r="42" spans="2:31" ht="15.75">
      <c r="B42" s="695" t="str">
        <f t="shared" si="10"/>
        <v>►</v>
      </c>
      <c r="C42" s="1029" t="str">
        <f>C26</f>
        <v>N NOM DE VOTRE RECETTE | collez la--FAMILLE| Auteur &gt; VOUS</v>
      </c>
      <c r="D42" s="1030">
        <f>D26</f>
        <v>1</v>
      </c>
      <c r="E42" s="1029" t="str">
        <f>E26</f>
        <v>coupe</v>
      </c>
      <c r="F42" s="1031" t="str">
        <f>F26</f>
        <v>Recette mère ► Desserts assiette</v>
      </c>
      <c r="G42" s="41"/>
      <c r="H42" s="6"/>
      <c r="I42" s="22" t="str">
        <f t="shared" si="5"/>
        <v/>
      </c>
      <c r="J42" s="50"/>
      <c r="K42" s="711"/>
      <c r="L42" s="732">
        <f>IF(OR(M42="",M42=0),0,M42*IFERROR(_xlfn.XLOOKUP(K42,K84:AA84,K85:AA85,"",0,1)*J42*IF(G42&gt;0,G42,1),IFERROR(_xlfn.XLOOKUP(K42,K86:AA86,K87:AA87,"",0,1)*J42*IF(G42&gt;0,G42,1),0)))</f>
        <v>0</v>
      </c>
      <c r="M42" s="712">
        <v>1</v>
      </c>
      <c r="N42" s="713"/>
      <c r="O42" s="1261" t="s">
        <v>623</v>
      </c>
      <c r="P42" s="1208">
        <f>IF(L75=0,0,(L42/L75)*Q29*1000)</f>
        <v>0</v>
      </c>
      <c r="Q42" s="46">
        <f>IF(L75=0,0,(G42/L75)*Q29)</f>
        <v>0</v>
      </c>
      <c r="R42" s="735">
        <f>IF(Z25&lt;&gt;0,G42*M42*L25,0)</f>
        <v>0</v>
      </c>
      <c r="S42" s="772">
        <f t="shared" si="6"/>
        <v>0</v>
      </c>
      <c r="T42" s="44" t="str">
        <f>IF(OR(Z25="",Z25=0,L42=0),"",L42*M42*L25)</f>
        <v/>
      </c>
      <c r="U42" s="388" t="str">
        <f>IF(K42="","",IF(T42="","",IF(T42=0,0,IF(SUM(COUNTIF(K84:U84,SUBSTITUTE(TRIM(K42)," (s)","")),COUNTIF(K86:U86,SUBSTITUTE(TRIM(K42)," (s)","")),COUNTIF(K85:U85,SUBSTITUTE(TRIM(K42)," (s)","")),COUNTIF(K87:U87,SUBSTITUTE(TRIM(K42)," (s)","")))&gt;0,IF(ROUND(T42,3)&gt;=1,ROUND(T42,3)&amp;" L",ROUND(T42*100,0)&amp;" cl"),IF(SUM(COUNTIF(V84:AA84,SUBSTITUTE(TRIM(K42)," (s)","")),COUNTIF(V86:AA86,SUBSTITUTE(TRIM(K42)," (s)","")),COUNTIF(V85:AA85,SUBSTITUTE(TRIM(K42)," (s)","")),COUNTIF(V87:AA87,SUBSTITUTE(TRIM(K42)," (s)","")))&gt;0,IF(ROUND(T42,3)&gt;=1,ROUND(T42,3)&amp;" Kg",ROUND(T42*1000,0)&amp;" g"),"")))))</f>
        <v/>
      </c>
      <c r="V42" s="379"/>
      <c r="W42" s="714">
        <f t="shared" si="8"/>
        <v>0</v>
      </c>
      <c r="X42" s="982">
        <f t="shared" si="7"/>
        <v>0</v>
      </c>
      <c r="Y42" s="768"/>
      <c r="Z42" s="769"/>
      <c r="AA42" s="770"/>
      <c r="AB42" s="1014"/>
      <c r="AC42" s="1014"/>
      <c r="AD42" s="1014"/>
      <c r="AE42" s="9">
        <v>1</v>
      </c>
    </row>
    <row r="43" spans="2:31" ht="15.75">
      <c r="B43" s="695" t="str">
        <f t="shared" si="10"/>
        <v>►</v>
      </c>
      <c r="C43" s="1029" t="str">
        <f>C26</f>
        <v>N NOM DE VOTRE RECETTE | collez la--FAMILLE| Auteur &gt; VOUS</v>
      </c>
      <c r="D43" s="1030">
        <f>D26</f>
        <v>1</v>
      </c>
      <c r="E43" s="1029" t="str">
        <f>E26</f>
        <v>coupe</v>
      </c>
      <c r="F43" s="1031" t="str">
        <f>F26</f>
        <v>Recette mère ► Desserts assiette</v>
      </c>
      <c r="G43" s="41"/>
      <c r="H43" s="6"/>
      <c r="I43" s="22" t="str">
        <f t="shared" si="5"/>
        <v/>
      </c>
      <c r="J43" s="50"/>
      <c r="K43" s="711"/>
      <c r="L43" s="732">
        <f>IF(OR(M43="",M43=0),0,M43*IFERROR(_xlfn.XLOOKUP(K43,K84:AA84,K85:AA85,"",0,1)*J43*IF(G43&gt;0,G43,1),IFERROR(_xlfn.XLOOKUP(K43,K86:AA86,K87:AA87,"",0,1)*J43*IF(G43&gt;0,G43,1),0)))</f>
        <v>0</v>
      </c>
      <c r="M43" s="712">
        <v>1</v>
      </c>
      <c r="N43" s="713"/>
      <c r="O43" s="1261" t="s">
        <v>623</v>
      </c>
      <c r="P43" s="1208">
        <f>IF(L75=0,0,(L43/L75)*Q29*1000)</f>
        <v>0</v>
      </c>
      <c r="Q43" s="46">
        <f>IF(L75=0,0,(G43/L75)*Q29)</f>
        <v>0</v>
      </c>
      <c r="R43" s="734">
        <f>IF(Z25&lt;&gt;0,G43*M43*L25,0)</f>
        <v>0</v>
      </c>
      <c r="S43" s="771">
        <f t="shared" si="6"/>
        <v>0</v>
      </c>
      <c r="T43" s="44" t="str">
        <f>IF(OR(Z25="",Z25=0,L43=0),"",L43*M43*L25)</f>
        <v/>
      </c>
      <c r="U43" s="380" t="str">
        <f>IF(K43="","",IF(T43="","",IF(T43=0,0,IF(SUM(COUNTIF(K84:U84,SUBSTITUTE(TRIM(K43)," (s)","")),COUNTIF(K86:U86,SUBSTITUTE(TRIM(K43)," (s)","")),COUNTIF(K85:U85,SUBSTITUTE(TRIM(K43)," (s)","")),COUNTIF(K87:U87,SUBSTITUTE(TRIM(K43)," (s)","")))&gt;0,IF(ROUND(T43,3)&gt;=1,ROUND(T43,3)&amp;" L",ROUND(T43*100,0)&amp;" cl"),IF(SUM(COUNTIF(V84:AA84,SUBSTITUTE(TRIM(K43)," (s)","")),COUNTIF(V86:AA86,SUBSTITUTE(TRIM(K43)," (s)","")),COUNTIF(V85:AA85,SUBSTITUTE(TRIM(K43)," (s)","")),COUNTIF(V87:AA87,SUBSTITUTE(TRIM(K43)," (s)","")))&gt;0,IF(ROUND(T43,3)&gt;=1,ROUND(T43,3)&amp;" Kg",ROUND(T43*1000,0)&amp;" g"),"")))))</f>
        <v/>
      </c>
      <c r="V43" s="379"/>
      <c r="W43" s="714">
        <f t="shared" si="8"/>
        <v>0</v>
      </c>
      <c r="X43" s="982">
        <f t="shared" si="7"/>
        <v>0</v>
      </c>
      <c r="Y43" s="768"/>
      <c r="Z43" s="769"/>
      <c r="AA43" s="770"/>
      <c r="AB43" s="1014"/>
      <c r="AC43" s="1014"/>
      <c r="AD43" s="1014"/>
      <c r="AE43" s="9">
        <v>1</v>
      </c>
    </row>
    <row r="44" spans="2:31" ht="15.75">
      <c r="B44" s="695" t="str">
        <f t="shared" si="10"/>
        <v>►</v>
      </c>
      <c r="C44" s="1029" t="str">
        <f>C26</f>
        <v>N NOM DE VOTRE RECETTE | collez la--FAMILLE| Auteur &gt; VOUS</v>
      </c>
      <c r="D44" s="1030">
        <f>D26</f>
        <v>1</v>
      </c>
      <c r="E44" s="1029" t="str">
        <f>E26</f>
        <v>coupe</v>
      </c>
      <c r="F44" s="1031" t="str">
        <f>F26</f>
        <v>Recette mère ► Desserts assiette</v>
      </c>
      <c r="G44" s="41"/>
      <c r="H44" s="6"/>
      <c r="I44" s="22" t="str">
        <f t="shared" si="5"/>
        <v/>
      </c>
      <c r="J44" s="50"/>
      <c r="K44" s="711"/>
      <c r="L44" s="732">
        <f>IF(OR(M44="",M44=0),0,M44*IFERROR(_xlfn.XLOOKUP(K44,K84:AA84,K85:AA85,"",0,1)*J44*IF(G44&gt;0,G44,1),IFERROR(_xlfn.XLOOKUP(K44,K86:AA86,K87:AA87,"",0,1)*J44*IF(G44&gt;0,G44,1),0)))</f>
        <v>0</v>
      </c>
      <c r="M44" s="712">
        <v>1</v>
      </c>
      <c r="N44" s="713"/>
      <c r="O44" s="1261"/>
      <c r="P44" s="1208">
        <f>IF(L75=0,0,(L44/L75)*Q29*1000)</f>
        <v>0</v>
      </c>
      <c r="Q44" s="46">
        <f>IF(L75=0,0,(G44/L75)*Q29)</f>
        <v>0</v>
      </c>
      <c r="R44" s="735">
        <f>IF(Z25&lt;&gt;0,G44*M44*L25,0)</f>
        <v>0</v>
      </c>
      <c r="S44" s="772">
        <f t="shared" si="6"/>
        <v>0</v>
      </c>
      <c r="T44" s="44" t="str">
        <f>IF(OR(Z25="",Z25=0,L44=0),"",L44*M44*L25)</f>
        <v/>
      </c>
      <c r="U44" s="388" t="str">
        <f>IF(K44="","",IF(T44="","",IF(T44=0,0,IF(SUM(COUNTIF(K84:U84,SUBSTITUTE(TRIM(K44)," (s)","")),COUNTIF(K86:U86,SUBSTITUTE(TRIM(K44)," (s)","")),COUNTIF(K85:U85,SUBSTITUTE(TRIM(K44)," (s)","")),COUNTIF(K87:U87,SUBSTITUTE(TRIM(K44)," (s)","")))&gt;0,IF(ROUND(T44,3)&gt;=1,ROUND(T44,3)&amp;" L",ROUND(T44*100,0)&amp;" cl"),IF(SUM(COUNTIF(V84:AA84,SUBSTITUTE(TRIM(K44)," (s)","")),COUNTIF(V86:AA86,SUBSTITUTE(TRIM(K44)," (s)","")),COUNTIF(V85:AA85,SUBSTITUTE(TRIM(K44)," (s)","")),COUNTIF(V87:AA87,SUBSTITUTE(TRIM(K44)," (s)","")))&gt;0,IF(ROUND(T44,3)&gt;=1,ROUND(T44,3)&amp;" Kg",ROUND(T44*1000,0)&amp;" g"),"")))))</f>
        <v/>
      </c>
      <c r="V44" s="379"/>
      <c r="W44" s="714">
        <f t="shared" si="8"/>
        <v>0</v>
      </c>
      <c r="X44" s="982">
        <f t="shared" si="7"/>
        <v>0</v>
      </c>
      <c r="Y44" s="768"/>
      <c r="Z44" s="769"/>
      <c r="AA44" s="770"/>
      <c r="AB44" s="1014"/>
      <c r="AC44" s="1014"/>
      <c r="AD44" s="1014"/>
      <c r="AE44" s="9">
        <v>1</v>
      </c>
    </row>
    <row r="45" spans="2:31" ht="15.75">
      <c r="B45" s="695" t="str">
        <f t="shared" si="10"/>
        <v>►</v>
      </c>
      <c r="C45" s="1029" t="str">
        <f>C26</f>
        <v>N NOM DE VOTRE RECETTE | collez la--FAMILLE| Auteur &gt; VOUS</v>
      </c>
      <c r="D45" s="1030">
        <f>D26</f>
        <v>1</v>
      </c>
      <c r="E45" s="1029" t="str">
        <f>E26</f>
        <v>coupe</v>
      </c>
      <c r="F45" s="1031" t="str">
        <f>F26</f>
        <v>Recette mère ► Desserts assiette</v>
      </c>
      <c r="G45" s="41"/>
      <c r="H45" s="6"/>
      <c r="I45" s="22" t="str">
        <f t="shared" si="5"/>
        <v/>
      </c>
      <c r="J45" s="50"/>
      <c r="K45" s="711"/>
      <c r="L45" s="732">
        <f>IF(OR(M45="",M45=0),0,M45*IFERROR(_xlfn.XLOOKUP(K45,K84:AA84,K85:AA85,"",0,1)*J45*IF(G45&gt;0,G45,1),IFERROR(_xlfn.XLOOKUP(K45,K86:AA86,K87:AA87,"",0,1)*J45*IF(G45&gt;0,G45,1),0)))</f>
        <v>0</v>
      </c>
      <c r="M45" s="712">
        <v>1</v>
      </c>
      <c r="N45" s="713"/>
      <c r="O45" s="1261"/>
      <c r="P45" s="1208">
        <f>IF(L75=0,0,(L45/L75)*Q29*1000)</f>
        <v>0</v>
      </c>
      <c r="Q45" s="46">
        <f>IF(L75=0,0,(G45/L75)*Q29)</f>
        <v>0</v>
      </c>
      <c r="R45" s="734">
        <f>IF(Z25&lt;&gt;0,G45*M45*L25,0)</f>
        <v>0</v>
      </c>
      <c r="S45" s="771">
        <f t="shared" si="6"/>
        <v>0</v>
      </c>
      <c r="T45" s="44" t="str">
        <f>IF(OR(Z25="",Z25=0,L45=0),"",L45*M45*L25)</f>
        <v/>
      </c>
      <c r="U45" s="380" t="str">
        <f>IF(K45="","",IF(T45="","",IF(T45=0,0,IF(SUM(COUNTIF(K84:U84,SUBSTITUTE(TRIM(K45)," (s)","")),COUNTIF(K86:U86,SUBSTITUTE(TRIM(K45)," (s)","")),COUNTIF(K85:U85,SUBSTITUTE(TRIM(K45)," (s)","")),COUNTIF(K87:U87,SUBSTITUTE(TRIM(K45)," (s)","")))&gt;0,IF(ROUND(T45,3)&gt;=1,ROUND(T45,3)&amp;" L",ROUND(T45*100,0)&amp;" cl"),IF(SUM(COUNTIF(V84:AA84,SUBSTITUTE(TRIM(K45)," (s)","")),COUNTIF(V86:AA86,SUBSTITUTE(TRIM(K45)," (s)","")),COUNTIF(V85:AA85,SUBSTITUTE(TRIM(K45)," (s)","")),COUNTIF(V87:AA87,SUBSTITUTE(TRIM(K45)," (s)","")))&gt;0,IF(ROUND(T45,3)&gt;=1,ROUND(T45,3)&amp;" Kg",ROUND(T45*1000,0)&amp;" g"),"")))))</f>
        <v/>
      </c>
      <c r="V45" s="379"/>
      <c r="W45" s="714">
        <f t="shared" si="8"/>
        <v>0</v>
      </c>
      <c r="X45" s="982">
        <f t="shared" si="7"/>
        <v>0</v>
      </c>
      <c r="Y45" s="768"/>
      <c r="Z45" s="769"/>
      <c r="AA45" s="770"/>
      <c r="AB45" s="1014"/>
      <c r="AC45" s="1014"/>
      <c r="AD45" s="1014"/>
      <c r="AE45" s="9">
        <v>1</v>
      </c>
    </row>
    <row r="46" spans="2:31" ht="15.75">
      <c r="B46" s="695" t="str">
        <f t="shared" si="10"/>
        <v>►</v>
      </c>
      <c r="C46" s="1029" t="str">
        <f>C26</f>
        <v>N NOM DE VOTRE RECETTE | collez la--FAMILLE| Auteur &gt; VOUS</v>
      </c>
      <c r="D46" s="1030">
        <f>D26</f>
        <v>1</v>
      </c>
      <c r="E46" s="1029" t="str">
        <f>E26</f>
        <v>coupe</v>
      </c>
      <c r="F46" s="1031" t="str">
        <f>F26</f>
        <v>Recette mère ► Desserts assiette</v>
      </c>
      <c r="G46" s="41"/>
      <c r="H46" s="6"/>
      <c r="I46" s="22" t="str">
        <f t="shared" si="5"/>
        <v/>
      </c>
      <c r="J46" s="50"/>
      <c r="K46" s="711"/>
      <c r="L46" s="732">
        <f>IF(OR(M46="",M46=0),0,M46*IFERROR(_xlfn.XLOOKUP(K46,K84:AA84,K85:AA85,"",0,1)*J46*IF(G46&gt;0,G46,1),IFERROR(_xlfn.XLOOKUP(K46,K86:AA86,K87:AA87,"",0,1)*J46*IF(G46&gt;0,G46,1),0)))</f>
        <v>0</v>
      </c>
      <c r="M46" s="712">
        <v>1</v>
      </c>
      <c r="N46" s="713"/>
      <c r="O46" s="1261"/>
      <c r="P46" s="1208">
        <f>IF(L75=0,0,(L46/L75)*Q29*1000)</f>
        <v>0</v>
      </c>
      <c r="Q46" s="46">
        <f>IF(L75=0,0,(G46/L75)*Q29)</f>
        <v>0</v>
      </c>
      <c r="R46" s="735">
        <f>IF(Z25&lt;&gt;0,G46*M46*L25,0)</f>
        <v>0</v>
      </c>
      <c r="S46" s="772">
        <f t="shared" si="6"/>
        <v>0</v>
      </c>
      <c r="T46" s="44" t="str">
        <f>IF(OR(Z25="",Z25=0,L46=0),"",L46*M46*L25)</f>
        <v/>
      </c>
      <c r="U46" s="388" t="str">
        <f>IF(K46="","",IF(T46="","",IF(T46=0,0,IF(SUM(COUNTIF(K84:U84,SUBSTITUTE(TRIM(K46)," (s)","")),COUNTIF(K86:U86,SUBSTITUTE(TRIM(K46)," (s)","")),COUNTIF(K85:U85,SUBSTITUTE(TRIM(K46)," (s)","")),COUNTIF(K87:U87,SUBSTITUTE(TRIM(K46)," (s)","")))&gt;0,IF(ROUND(T46,3)&gt;=1,ROUND(T46,3)&amp;" L",ROUND(T46*100,0)&amp;" cl"),IF(SUM(COUNTIF(V84:AA84,SUBSTITUTE(TRIM(K46)," (s)","")),COUNTIF(V86:AA86,SUBSTITUTE(TRIM(K46)," (s)","")),COUNTIF(V85:AA85,SUBSTITUTE(TRIM(K46)," (s)","")),COUNTIF(V87:AA87,SUBSTITUTE(TRIM(K46)," (s)","")))&gt;0,IF(ROUND(T46,3)&gt;=1,ROUND(T46,3)&amp;" Kg",ROUND(T46*1000,0)&amp;" g"),"")))))</f>
        <v/>
      </c>
      <c r="V46" s="379"/>
      <c r="W46" s="714">
        <f t="shared" si="8"/>
        <v>0</v>
      </c>
      <c r="X46" s="982">
        <f t="shared" si="7"/>
        <v>0</v>
      </c>
      <c r="Y46" s="768"/>
      <c r="Z46" s="769"/>
      <c r="AA46" s="770"/>
      <c r="AB46" s="1014"/>
      <c r="AC46" s="1014"/>
      <c r="AD46" s="1014"/>
      <c r="AE46" s="9">
        <v>1</v>
      </c>
    </row>
    <row r="47" spans="2:31" ht="15.75">
      <c r="B47" s="695" t="str">
        <f t="shared" si="10"/>
        <v>►</v>
      </c>
      <c r="C47" s="1029" t="str">
        <f>C26</f>
        <v>N NOM DE VOTRE RECETTE | collez la--FAMILLE| Auteur &gt; VOUS</v>
      </c>
      <c r="D47" s="1030">
        <f>D26</f>
        <v>1</v>
      </c>
      <c r="E47" s="1029" t="str">
        <f>E26</f>
        <v>coupe</v>
      </c>
      <c r="F47" s="1031" t="str">
        <f>F26</f>
        <v>Recette mère ► Desserts assiette</v>
      </c>
      <c r="G47" s="41"/>
      <c r="H47" s="6"/>
      <c r="I47" s="22" t="str">
        <f t="shared" si="5"/>
        <v/>
      </c>
      <c r="J47" s="50"/>
      <c r="K47" s="711"/>
      <c r="L47" s="732">
        <f>IF(OR(M47="",M47=0),0,M47*IFERROR(_xlfn.XLOOKUP(K47,K84:AA84,K85:AA85,"",0,1)*J47*IF(G47&gt;0,G47,1),IFERROR(_xlfn.XLOOKUP(K47,K86:AA86,K87:AA87,"",0,1)*J47*IF(G47&gt;0,G47,1),0)))</f>
        <v>0</v>
      </c>
      <c r="M47" s="712">
        <v>1</v>
      </c>
      <c r="N47" s="713"/>
      <c r="O47" s="1261"/>
      <c r="P47" s="1208">
        <f>IF(L75=0,0,(L47/L75)*Q29*1000)</f>
        <v>0</v>
      </c>
      <c r="Q47" s="46">
        <f>IF(L75=0,0,(G47/L75)*Q29)</f>
        <v>0</v>
      </c>
      <c r="R47" s="734">
        <f>IF(Z25&lt;&gt;0,G47*M47*L25,0)</f>
        <v>0</v>
      </c>
      <c r="S47" s="771">
        <f t="shared" si="6"/>
        <v>0</v>
      </c>
      <c r="T47" s="44" t="str">
        <f>IF(OR(Z25="",Z25=0,L47=0),"",L47*M47*L25)</f>
        <v/>
      </c>
      <c r="U47" s="380" t="str">
        <f>IF(K47="","",IF(T47="","",IF(T47=0,0,IF(SUM(COUNTIF(K84:U84,SUBSTITUTE(TRIM(K47)," (s)","")),COUNTIF(K86:U86,SUBSTITUTE(TRIM(K47)," (s)","")),COUNTIF(K85:U85,SUBSTITUTE(TRIM(K47)," (s)","")),COUNTIF(K87:U87,SUBSTITUTE(TRIM(K47)," (s)","")))&gt;0,IF(ROUND(T47,3)&gt;=1,ROUND(T47,3)&amp;" L",ROUND(T47*100,0)&amp;" cl"),IF(SUM(COUNTIF(V84:AA84,SUBSTITUTE(TRIM(K47)," (s)","")),COUNTIF(V86:AA86,SUBSTITUTE(TRIM(K47)," (s)","")),COUNTIF(V85:AA85,SUBSTITUTE(TRIM(K47)," (s)","")),COUNTIF(V87:AA87,SUBSTITUTE(TRIM(K47)," (s)","")))&gt;0,IF(ROUND(T47,3)&gt;=1,ROUND(T47,3)&amp;" Kg",ROUND(T47*1000,0)&amp;" g"),"")))))</f>
        <v/>
      </c>
      <c r="V47" s="379"/>
      <c r="W47" s="714">
        <f t="shared" si="8"/>
        <v>0</v>
      </c>
      <c r="X47" s="982">
        <f t="shared" si="7"/>
        <v>0</v>
      </c>
      <c r="Y47" s="768"/>
      <c r="Z47" s="769"/>
      <c r="AA47" s="770"/>
      <c r="AB47" s="1014"/>
      <c r="AC47" s="1014"/>
      <c r="AD47" s="1014"/>
      <c r="AE47" s="9">
        <v>1</v>
      </c>
    </row>
    <row r="48" spans="2:31" ht="15.75">
      <c r="B48" s="695" t="str">
        <f t="shared" si="10"/>
        <v>►</v>
      </c>
      <c r="C48" s="1029" t="str">
        <f>C26</f>
        <v>N NOM DE VOTRE RECETTE | collez la--FAMILLE| Auteur &gt; VOUS</v>
      </c>
      <c r="D48" s="1030">
        <f>D26</f>
        <v>1</v>
      </c>
      <c r="E48" s="1029" t="str">
        <f>E26</f>
        <v>coupe</v>
      </c>
      <c r="F48" s="1031" t="str">
        <f>F26</f>
        <v>Recette mère ► Desserts assiette</v>
      </c>
      <c r="G48" s="41"/>
      <c r="H48" s="6"/>
      <c r="I48" s="22" t="str">
        <f t="shared" si="5"/>
        <v/>
      </c>
      <c r="J48" s="50"/>
      <c r="K48" s="711"/>
      <c r="L48" s="732">
        <f>IF(OR(M48="",M48=0),0,M48*IFERROR(_xlfn.XLOOKUP(K48,K84:AA84,K85:AA85,"",0,1)*J48*IF(G48&gt;0,G48,1),IFERROR(_xlfn.XLOOKUP(K48,K86:AA86,K87:AA87,"",0,1)*J48*IF(G48&gt;0,G48,1),0)))</f>
        <v>0</v>
      </c>
      <c r="M48" s="712">
        <v>1</v>
      </c>
      <c r="N48" s="713"/>
      <c r="O48" s="1261"/>
      <c r="P48" s="1208">
        <f>IF(L75=0,0,(L48/L75)*Q29*1000)</f>
        <v>0</v>
      </c>
      <c r="Q48" s="46">
        <f>IF(L75=0,0,(G48/L75)*Q29)</f>
        <v>0</v>
      </c>
      <c r="R48" s="735">
        <f>IF(Z25&lt;&gt;0,G48*M48*L25,0)</f>
        <v>0</v>
      </c>
      <c r="S48" s="772">
        <f t="shared" si="6"/>
        <v>0</v>
      </c>
      <c r="T48" s="44" t="str">
        <f>IF(OR(Z25="",Z25=0,L48=0),"",L48*M48*L25)</f>
        <v/>
      </c>
      <c r="U48" s="388" t="str">
        <f>IF(K48="","",IF(T48="","",IF(T48=0,0,IF(SUM(COUNTIF(K84:U84,SUBSTITUTE(TRIM(K48)," (s)","")),COUNTIF(K86:U86,SUBSTITUTE(TRIM(K48)," (s)","")),COUNTIF(K85:U85,SUBSTITUTE(TRIM(K48)," (s)","")),COUNTIF(K87:U87,SUBSTITUTE(TRIM(K48)," (s)","")))&gt;0,IF(ROUND(T48,3)&gt;=1,ROUND(T48,3)&amp;" L",ROUND(T48*100,0)&amp;" cl"),IF(SUM(COUNTIF(V84:AA84,SUBSTITUTE(TRIM(K48)," (s)","")),COUNTIF(V86:AA86,SUBSTITUTE(TRIM(K48)," (s)","")),COUNTIF(V85:AA85,SUBSTITUTE(TRIM(K48)," (s)","")),COUNTIF(V87:AA87,SUBSTITUTE(TRIM(K48)," (s)","")))&gt;0,IF(ROUND(T48,3)&gt;=1,ROUND(T48,3)&amp;" Kg",ROUND(T48*1000,0)&amp;" g"),"")))))</f>
        <v/>
      </c>
      <c r="V48" s="379"/>
      <c r="W48" s="714">
        <f t="shared" si="8"/>
        <v>0</v>
      </c>
      <c r="X48" s="982">
        <f t="shared" si="7"/>
        <v>0</v>
      </c>
      <c r="Y48" s="768"/>
      <c r="Z48" s="769"/>
      <c r="AA48" s="770"/>
      <c r="AB48" s="1014"/>
      <c r="AC48" s="1014"/>
      <c r="AD48" s="1014"/>
      <c r="AE48" s="9">
        <v>1</v>
      </c>
    </row>
    <row r="49" spans="2:31" ht="15.75">
      <c r="B49" s="695" t="str">
        <f t="shared" si="10"/>
        <v>►</v>
      </c>
      <c r="C49" s="1029" t="str">
        <f>C26</f>
        <v>N NOM DE VOTRE RECETTE | collez la--FAMILLE| Auteur &gt; VOUS</v>
      </c>
      <c r="D49" s="1030">
        <f>D26</f>
        <v>1</v>
      </c>
      <c r="E49" s="1029" t="str">
        <f>E26</f>
        <v>coupe</v>
      </c>
      <c r="F49" s="1031" t="str">
        <f>F26</f>
        <v>Recette mère ► Desserts assiette</v>
      </c>
      <c r="G49" s="41"/>
      <c r="H49" s="6"/>
      <c r="I49" s="22" t="str">
        <f t="shared" si="5"/>
        <v/>
      </c>
      <c r="J49" s="50"/>
      <c r="K49" s="711"/>
      <c r="L49" s="732">
        <f>IF(OR(M49="",M49=0),0,M49*IFERROR(_xlfn.XLOOKUP(K49,K84:AA84,K85:AA85,"",0,1)*J49*IF(G49&gt;0,G49,1),IFERROR(_xlfn.XLOOKUP(K49,K86:AA86,K87:AA87,"",0,1)*J49*IF(G49&gt;0,G49,1),0)))</f>
        <v>0</v>
      </c>
      <c r="M49" s="712">
        <v>1</v>
      </c>
      <c r="N49" s="713"/>
      <c r="O49" s="1261"/>
      <c r="P49" s="1208">
        <f>IF(L75=0,0,(L49/L75)*Q29*1000)</f>
        <v>0</v>
      </c>
      <c r="Q49" s="46">
        <f>IF(L75=0,0,(G49/L75)*Q29)</f>
        <v>0</v>
      </c>
      <c r="R49" s="734">
        <f>IF(Z25&lt;&gt;0,G49*M49*L25,0)</f>
        <v>0</v>
      </c>
      <c r="S49" s="771">
        <f t="shared" si="6"/>
        <v>0</v>
      </c>
      <c r="T49" s="44" t="str">
        <f>IF(OR(Z25="",Z25=0,L49=0),"",L49*M49*L25)</f>
        <v/>
      </c>
      <c r="U49" s="388" t="str">
        <f>IF(K49="","",IF(T49="","",IF(T49=0,0,IF(SUM(COUNTIF(K84:U84,SUBSTITUTE(TRIM(K49)," (s)","")),COUNTIF(K86:U86,SUBSTITUTE(TRIM(K49)," (s)","")),COUNTIF(K85:U85,SUBSTITUTE(TRIM(K49)," (s)","")),COUNTIF(K87:U87,SUBSTITUTE(TRIM(K49)," (s)","")))&gt;0,IF(ROUND(T49,3)&gt;=1,ROUND(T49,3)&amp;" L",ROUND(T49*100,0)&amp;" cl"),IF(SUM(COUNTIF(V84:AA84,SUBSTITUTE(TRIM(K49)," (s)","")),COUNTIF(V86:AA86,SUBSTITUTE(TRIM(K49)," (s)","")),COUNTIF(V85:AA85,SUBSTITUTE(TRIM(K49)," (s)","")),COUNTIF(V87:AA87,SUBSTITUTE(TRIM(K49)," (s)","")))&gt;0,IF(ROUND(T49,3)&gt;=1,ROUND(T49,3)&amp;" Kg",ROUND(T49*1000,0)&amp;" g"),"")))))</f>
        <v/>
      </c>
      <c r="V49" s="379"/>
      <c r="W49" s="714">
        <f t="shared" si="8"/>
        <v>0</v>
      </c>
      <c r="X49" s="982">
        <f t="shared" si="7"/>
        <v>0</v>
      </c>
      <c r="Y49" s="768"/>
      <c r="Z49" s="769"/>
      <c r="AA49" s="770"/>
      <c r="AB49" s="1014"/>
      <c r="AC49" s="1014"/>
      <c r="AD49" s="1014"/>
      <c r="AE49" s="9">
        <v>1</v>
      </c>
    </row>
    <row r="50" spans="2:31" ht="15.75">
      <c r="B50" s="695" t="str">
        <f t="shared" si="10"/>
        <v>►</v>
      </c>
      <c r="C50" s="1029" t="str">
        <f>C26</f>
        <v>N NOM DE VOTRE RECETTE | collez la--FAMILLE| Auteur &gt; VOUS</v>
      </c>
      <c r="D50" s="1030">
        <f>D26</f>
        <v>1</v>
      </c>
      <c r="E50" s="1029" t="str">
        <f>E26</f>
        <v>coupe</v>
      </c>
      <c r="F50" s="1031" t="str">
        <f>F26</f>
        <v>Recette mère ► Desserts assiette</v>
      </c>
      <c r="G50" s="41"/>
      <c r="H50" s="6"/>
      <c r="I50" s="22" t="str">
        <f t="shared" si="5"/>
        <v/>
      </c>
      <c r="J50" s="50"/>
      <c r="K50" s="711"/>
      <c r="L50" s="732">
        <f>IF(OR(M50="",M50=0),0,M50*IFERROR(_xlfn.XLOOKUP(K50,K84:AA84,K85:AA85,"",0,1)*J50*IF(G50&gt;0,G50,1),IFERROR(_xlfn.XLOOKUP(K50,K86:AA86,K87:AA87,"",0,1)*J50*IF(G50&gt;0,G50,1),0)))</f>
        <v>0</v>
      </c>
      <c r="M50" s="712">
        <v>1</v>
      </c>
      <c r="N50" s="713"/>
      <c r="O50" s="1261"/>
      <c r="P50" s="1208">
        <f>IF(L75=0,0,(L50/L75)*Q29*1000)</f>
        <v>0</v>
      </c>
      <c r="Q50" s="46">
        <f>IF(L75=0,0,(G50/L75)*Q29)</f>
        <v>0</v>
      </c>
      <c r="R50" s="735">
        <f>IF(Z25&lt;&gt;0,G50*M50*L25,0)</f>
        <v>0</v>
      </c>
      <c r="S50" s="772">
        <f t="shared" si="6"/>
        <v>0</v>
      </c>
      <c r="T50" s="44" t="str">
        <f>IF(OR(Z25="",Z25=0,L50=0),"",L50*M50*L25)</f>
        <v/>
      </c>
      <c r="U50" s="388" t="str">
        <f>IF(K50="","",IF(T50="","",IF(T50=0,0,IF(SUM(COUNTIF(K84:U84,SUBSTITUTE(TRIM(K50)," (s)","")),COUNTIF(K86:U86,SUBSTITUTE(TRIM(K50)," (s)","")),COUNTIF(K85:U85,SUBSTITUTE(TRIM(K50)," (s)","")),COUNTIF(K87:U87,SUBSTITUTE(TRIM(K50)," (s)","")))&gt;0,IF(ROUND(T50,3)&gt;=1,ROUND(T50,3)&amp;" L",ROUND(T50*100,0)&amp;" cl"),IF(SUM(COUNTIF(V84:AA84,SUBSTITUTE(TRIM(K50)," (s)","")),COUNTIF(V86:AA86,SUBSTITUTE(TRIM(K50)," (s)","")),COUNTIF(V85:AA85,SUBSTITUTE(TRIM(K50)," (s)","")),COUNTIF(V87:AA87,SUBSTITUTE(TRIM(K50)," (s)","")))&gt;0,IF(ROUND(T50,3)&gt;=1,ROUND(T50,3)&amp;" Kg",ROUND(T50*1000,0)&amp;" g"),"")))))</f>
        <v/>
      </c>
      <c r="V50" s="379"/>
      <c r="W50" s="714">
        <f t="shared" si="8"/>
        <v>0</v>
      </c>
      <c r="X50" s="982">
        <f t="shared" si="7"/>
        <v>0</v>
      </c>
      <c r="Y50" s="768"/>
      <c r="Z50" s="769"/>
      <c r="AA50" s="770"/>
      <c r="AB50" s="1014"/>
      <c r="AC50" s="1014"/>
      <c r="AD50" s="1014"/>
      <c r="AE50" s="9">
        <v>1</v>
      </c>
    </row>
    <row r="51" spans="2:31" ht="15.75">
      <c r="B51" s="695" t="str">
        <f t="shared" si="10"/>
        <v>►</v>
      </c>
      <c r="C51" s="1029" t="str">
        <f>C26</f>
        <v>N NOM DE VOTRE RECETTE | collez la--FAMILLE| Auteur &gt; VOUS</v>
      </c>
      <c r="D51" s="1030">
        <f>D26</f>
        <v>1</v>
      </c>
      <c r="E51" s="1029" t="str">
        <f>E26</f>
        <v>coupe</v>
      </c>
      <c r="F51" s="1031" t="str">
        <f>F26</f>
        <v>Recette mère ► Desserts assiette</v>
      </c>
      <c r="G51" s="41"/>
      <c r="H51" s="6"/>
      <c r="I51" s="22" t="str">
        <f t="shared" si="5"/>
        <v/>
      </c>
      <c r="J51" s="50"/>
      <c r="K51" s="711"/>
      <c r="L51" s="732">
        <f>IF(OR(M51="",M51=0),0,M51*IFERROR(_xlfn.XLOOKUP(K51,K84:AA84,K85:AA85,"",0,1)*J51*IF(G51&gt;0,G51,1),IFERROR(_xlfn.XLOOKUP(K51,K86:AA86,K87:AA87,"",0,1)*J51*IF(G51&gt;0,G51,1),0)))</f>
        <v>0</v>
      </c>
      <c r="M51" s="712">
        <v>1</v>
      </c>
      <c r="N51" s="713"/>
      <c r="O51" s="1261"/>
      <c r="P51" s="1208">
        <f>IF(L75=0,0,(L51/L75)*Q29*1000)</f>
        <v>0</v>
      </c>
      <c r="Q51" s="46">
        <f>IF(L75=0,0,(G51/L75)*Q29)</f>
        <v>0</v>
      </c>
      <c r="R51" s="734">
        <f>IF(Z25&lt;&gt;0,G51*M51*L25,0)</f>
        <v>0</v>
      </c>
      <c r="S51" s="771">
        <f t="shared" si="6"/>
        <v>0</v>
      </c>
      <c r="T51" s="44" t="str">
        <f>IF(OR(Z25="",Z25=0,L51=0),"",L51*M51*L25)</f>
        <v/>
      </c>
      <c r="U51" s="388" t="str">
        <f>IF(K51="","",IF(T51="","",IF(T51=0,0,IF(SUM(COUNTIF(K84:U84,SUBSTITUTE(TRIM(K51)," (s)","")),COUNTIF(K86:U86,SUBSTITUTE(TRIM(K51)," (s)","")),COUNTIF(K85:U85,SUBSTITUTE(TRIM(K51)," (s)","")),COUNTIF(K87:U87,SUBSTITUTE(TRIM(K51)," (s)","")))&gt;0,IF(ROUND(T51,3)&gt;=1,ROUND(T51,3)&amp;" L",ROUND(T51*100,0)&amp;" cl"),IF(SUM(COUNTIF(V84:AA84,SUBSTITUTE(TRIM(K51)," (s)","")),COUNTIF(V86:AA86,SUBSTITUTE(TRIM(K51)," (s)","")),COUNTIF(V85:AA85,SUBSTITUTE(TRIM(K51)," (s)","")),COUNTIF(V87:AA87,SUBSTITUTE(TRIM(K51)," (s)","")))&gt;0,IF(ROUND(T51,3)&gt;=1,ROUND(T51,3)&amp;" Kg",ROUND(T51*1000,0)&amp;" g"),"")))))</f>
        <v/>
      </c>
      <c r="V51" s="379"/>
      <c r="W51" s="714">
        <f t="shared" si="8"/>
        <v>0</v>
      </c>
      <c r="X51" s="982">
        <f t="shared" si="7"/>
        <v>0</v>
      </c>
      <c r="Y51" s="768"/>
      <c r="Z51" s="769"/>
      <c r="AA51" s="770"/>
      <c r="AB51" s="1014"/>
      <c r="AC51" s="1014"/>
      <c r="AD51" s="1014"/>
      <c r="AE51" s="9">
        <v>1</v>
      </c>
    </row>
    <row r="52" spans="2:31" ht="15.75">
      <c r="B52" s="695" t="str">
        <f t="shared" si="10"/>
        <v>►</v>
      </c>
      <c r="C52" s="1029" t="str">
        <f>C26</f>
        <v>N NOM DE VOTRE RECETTE | collez la--FAMILLE| Auteur &gt; VOUS</v>
      </c>
      <c r="D52" s="1030">
        <f>D26</f>
        <v>1</v>
      </c>
      <c r="E52" s="1029" t="str">
        <f>E26</f>
        <v>coupe</v>
      </c>
      <c r="F52" s="1031" t="str">
        <f>F26</f>
        <v>Recette mère ► Desserts assiette</v>
      </c>
      <c r="G52" s="41"/>
      <c r="H52" s="6"/>
      <c r="I52" s="22" t="str">
        <f t="shared" si="5"/>
        <v/>
      </c>
      <c r="J52" s="50"/>
      <c r="K52" s="711"/>
      <c r="L52" s="732">
        <f>IF(OR(M52="",M52=0),0,M52*IFERROR(_xlfn.XLOOKUP(K52,K84:AA84,K85:AA85,"",0,1)*J52*IF(G52&gt;0,G52,1),IFERROR(_xlfn.XLOOKUP(K52,K86:AA86,K87:AA87,"",0,1)*J52*IF(G52&gt;0,G52,1),0)))</f>
        <v>0</v>
      </c>
      <c r="M52" s="712">
        <v>1</v>
      </c>
      <c r="N52" s="713"/>
      <c r="O52" s="1261"/>
      <c r="P52" s="1208">
        <f>IF(L75=0,0,(L52/L75)*Q29*1000)</f>
        <v>0</v>
      </c>
      <c r="Q52" s="46">
        <f>IF(L75=0,0,(G52/L75)*Q29)</f>
        <v>0</v>
      </c>
      <c r="R52" s="735">
        <f>IF(Z25&lt;&gt;0,G52*M52*L25,0)</f>
        <v>0</v>
      </c>
      <c r="S52" s="772">
        <f t="shared" si="6"/>
        <v>0</v>
      </c>
      <c r="T52" s="44" t="str">
        <f>IF(OR(Z25="",Z25=0,L52=0),"",L52*M52*L25)</f>
        <v/>
      </c>
      <c r="U52" s="388" t="str">
        <f>IF(K52="","",IF(T52="","",IF(T52=0,0,IF(SUM(COUNTIF(K84:U84,SUBSTITUTE(TRIM(K52)," (s)","")),COUNTIF(K86:U86,SUBSTITUTE(TRIM(K52)," (s)","")),COUNTIF(K85:U85,SUBSTITUTE(TRIM(K52)," (s)","")),COUNTIF(K87:U87,SUBSTITUTE(TRIM(K52)," (s)","")))&gt;0,IF(ROUND(T52,3)&gt;=1,ROUND(T52,3)&amp;" L",ROUND(T52*100,0)&amp;" cl"),IF(SUM(COUNTIF(V84:AA84,SUBSTITUTE(TRIM(K52)," (s)","")),COUNTIF(V86:AA86,SUBSTITUTE(TRIM(K52)," (s)","")),COUNTIF(V85:AA85,SUBSTITUTE(TRIM(K52)," (s)","")),COUNTIF(V87:AA87,SUBSTITUTE(TRIM(K52)," (s)","")))&gt;0,IF(ROUND(T52,3)&gt;=1,ROUND(T52,3)&amp;" Kg",ROUND(T52*1000,0)&amp;" g"),"")))))</f>
        <v/>
      </c>
      <c r="V52" s="379"/>
      <c r="W52" s="714">
        <f t="shared" si="8"/>
        <v>0</v>
      </c>
      <c r="X52" s="982">
        <f t="shared" si="7"/>
        <v>0</v>
      </c>
      <c r="Y52" s="768"/>
      <c r="Z52" s="769"/>
      <c r="AA52" s="770"/>
      <c r="AB52" s="1014"/>
      <c r="AC52" s="1014"/>
      <c r="AD52" s="1014"/>
      <c r="AE52" s="9">
        <v>1</v>
      </c>
    </row>
    <row r="53" spans="2:31" ht="15.75">
      <c r="B53" s="695" t="str">
        <f t="shared" si="10"/>
        <v>►</v>
      </c>
      <c r="C53" s="1029" t="str">
        <f>C26</f>
        <v>N NOM DE VOTRE RECETTE | collez la--FAMILLE| Auteur &gt; VOUS</v>
      </c>
      <c r="D53" s="1030">
        <f>D26</f>
        <v>1</v>
      </c>
      <c r="E53" s="1029" t="str">
        <f>E26</f>
        <v>coupe</v>
      </c>
      <c r="F53" s="1031" t="str">
        <f>F26</f>
        <v>Recette mère ► Desserts assiette</v>
      </c>
      <c r="G53" s="41"/>
      <c r="H53" s="6"/>
      <c r="I53" s="22" t="str">
        <f t="shared" si="5"/>
        <v/>
      </c>
      <c r="J53" s="50"/>
      <c r="K53" s="711"/>
      <c r="L53" s="732">
        <f>IF(OR(M53="",M53=0),0,M53*IFERROR(_xlfn.XLOOKUP(K53,K84:AA84,K85:AA85,"",0,1)*J53*IF(G53&gt;0,G53,1),IFERROR(_xlfn.XLOOKUP(K53,K86:AA86,K87:AA87,"",0,1)*J53*IF(G53&gt;0,G53,1),0)))</f>
        <v>0</v>
      </c>
      <c r="M53" s="712">
        <v>1</v>
      </c>
      <c r="N53" s="713"/>
      <c r="O53" s="1261"/>
      <c r="P53" s="1208">
        <f>IF(L75=0,0,(L53/L75)*Q29*1000)</f>
        <v>0</v>
      </c>
      <c r="Q53" s="46">
        <f>IF(L75=0,0,(G53/L75)*Q29)</f>
        <v>0</v>
      </c>
      <c r="R53" s="734">
        <f>IF(Z25&lt;&gt;0,G53*M53*L25,0)</f>
        <v>0</v>
      </c>
      <c r="S53" s="771">
        <f t="shared" si="6"/>
        <v>0</v>
      </c>
      <c r="T53" s="44" t="str">
        <f>IF(OR(Z25="",Z25=0,L53=0),"",L53*M53*L25)</f>
        <v/>
      </c>
      <c r="U53" s="388" t="str">
        <f>IF(K53="","",IF(T53="","",IF(T53=0,0,IF(SUM(COUNTIF(K84:U84,SUBSTITUTE(TRIM(K53)," (s)","")),COUNTIF(K86:U86,SUBSTITUTE(TRIM(K53)," (s)","")),COUNTIF(K85:U85,SUBSTITUTE(TRIM(K53)," (s)","")),COUNTIF(K87:U87,SUBSTITUTE(TRIM(K53)," (s)","")))&gt;0,IF(ROUND(T53,3)&gt;=1,ROUND(T53,3)&amp;" L",ROUND(T53*100,0)&amp;" cl"),IF(SUM(COUNTIF(V84:AA84,SUBSTITUTE(TRIM(K53)," (s)","")),COUNTIF(V86:AA86,SUBSTITUTE(TRIM(K53)," (s)","")),COUNTIF(V85:AA85,SUBSTITUTE(TRIM(K53)," (s)","")),COUNTIF(V87:AA87,SUBSTITUTE(TRIM(K53)," (s)","")))&gt;0,IF(ROUND(T53,3)&gt;=1,ROUND(T53,3)&amp;" Kg",ROUND(T53*1000,0)&amp;" g"),"")))))</f>
        <v/>
      </c>
      <c r="V53" s="379"/>
      <c r="W53" s="714">
        <f t="shared" si="8"/>
        <v>0</v>
      </c>
      <c r="X53" s="982">
        <f t="shared" si="7"/>
        <v>0</v>
      </c>
      <c r="Y53" s="768"/>
      <c r="Z53" s="769"/>
      <c r="AA53" s="770"/>
      <c r="AB53" s="1014"/>
      <c r="AC53" s="1014"/>
      <c r="AD53" s="1014"/>
      <c r="AE53" s="9">
        <v>1</v>
      </c>
    </row>
    <row r="54" spans="2:31" ht="15.75">
      <c r="B54" s="695" t="str">
        <f t="shared" si="10"/>
        <v>►</v>
      </c>
      <c r="C54" s="1029" t="str">
        <f>C26</f>
        <v>N NOM DE VOTRE RECETTE | collez la--FAMILLE| Auteur &gt; VOUS</v>
      </c>
      <c r="D54" s="1030">
        <f>D26</f>
        <v>1</v>
      </c>
      <c r="E54" s="1029" t="str">
        <f>E26</f>
        <v>coupe</v>
      </c>
      <c r="F54" s="1031" t="str">
        <f>F26</f>
        <v>Recette mère ► Desserts assiette</v>
      </c>
      <c r="G54" s="41"/>
      <c r="H54" s="6"/>
      <c r="I54" s="22" t="str">
        <f t="shared" si="5"/>
        <v/>
      </c>
      <c r="J54" s="50"/>
      <c r="K54" s="711"/>
      <c r="L54" s="732">
        <f>IF(OR(M54="",M54=0),0,M54*IFERROR(_xlfn.XLOOKUP(K54,K84:AA84,K85:AA85,"",0,1)*J54*IF(G54&gt;0,G54,1),IFERROR(_xlfn.XLOOKUP(K54,K86:AA86,K87:AA87,"",0,1)*J54*IF(G54&gt;0,G54,1),0)))</f>
        <v>0</v>
      </c>
      <c r="M54" s="712">
        <v>1</v>
      </c>
      <c r="N54" s="713"/>
      <c r="O54" s="1261"/>
      <c r="P54" s="1208">
        <f>IF(L75=0,0,(L54/L75)*Q29*1000)</f>
        <v>0</v>
      </c>
      <c r="Q54" s="46">
        <f>IF(L75=0,0,(G54/L75)*Q29)</f>
        <v>0</v>
      </c>
      <c r="R54" s="735">
        <f>IF(Z25&lt;&gt;0,G54*M54*L25,0)</f>
        <v>0</v>
      </c>
      <c r="S54" s="772">
        <f t="shared" si="6"/>
        <v>0</v>
      </c>
      <c r="T54" s="44" t="str">
        <f>IF(OR(Z25="",Z25=0,L54=0),"",L54*M54*L25)</f>
        <v/>
      </c>
      <c r="U54" s="388" t="str">
        <f>IF(K54="","",IF(T54="","",IF(T54=0,0,IF(SUM(COUNTIF(K84:U84,SUBSTITUTE(TRIM(K54)," (s)","")),COUNTIF(K86:U86,SUBSTITUTE(TRIM(K54)," (s)","")),COUNTIF(K85:U85,SUBSTITUTE(TRIM(K54)," (s)","")),COUNTIF(K87:U87,SUBSTITUTE(TRIM(K54)," (s)","")))&gt;0,IF(ROUND(T54,3)&gt;=1,ROUND(T54,3)&amp;" L",ROUND(T54*100,0)&amp;" cl"),IF(SUM(COUNTIF(V84:AA84,SUBSTITUTE(TRIM(K54)," (s)","")),COUNTIF(V86:AA86,SUBSTITUTE(TRIM(K54)," (s)","")),COUNTIF(V85:AA85,SUBSTITUTE(TRIM(K54)," (s)","")),COUNTIF(V87:AA87,SUBSTITUTE(TRIM(K54)," (s)","")))&gt;0,IF(ROUND(T54,3)&gt;=1,ROUND(T54,3)&amp;" Kg",ROUND(T54*1000,0)&amp;" g"),"")))))</f>
        <v/>
      </c>
      <c r="V54" s="379"/>
      <c r="W54" s="714">
        <f t="shared" si="8"/>
        <v>0</v>
      </c>
      <c r="X54" s="982">
        <f t="shared" si="7"/>
        <v>0</v>
      </c>
      <c r="Y54" s="768"/>
      <c r="Z54" s="769"/>
      <c r="AA54" s="770"/>
      <c r="AB54" s="1014"/>
      <c r="AC54" s="1014"/>
      <c r="AD54" s="1014"/>
      <c r="AE54" s="9">
        <v>1</v>
      </c>
    </row>
    <row r="55" spans="2:31" ht="15.75">
      <c r="B55" s="695" t="str">
        <f t="shared" si="10"/>
        <v>►</v>
      </c>
      <c r="C55" s="1029" t="str">
        <f>C26</f>
        <v>N NOM DE VOTRE RECETTE | collez la--FAMILLE| Auteur &gt; VOUS</v>
      </c>
      <c r="D55" s="1030">
        <f>D26</f>
        <v>1</v>
      </c>
      <c r="E55" s="1029" t="str">
        <f>E26</f>
        <v>coupe</v>
      </c>
      <c r="F55" s="1031" t="str">
        <f>F26</f>
        <v>Recette mère ► Desserts assiette</v>
      </c>
      <c r="G55" s="41"/>
      <c r="H55" s="6"/>
      <c r="I55" s="22" t="str">
        <f t="shared" si="5"/>
        <v/>
      </c>
      <c r="J55" s="50"/>
      <c r="K55" s="711"/>
      <c r="L55" s="732">
        <f>IF(OR(M55="",M55=0),0,M55*IFERROR(_xlfn.XLOOKUP(K55,K84:AA84,K85:AA85,"",0,1)*J55*IF(G55&gt;0,G55,1),IFERROR(_xlfn.XLOOKUP(K55,K86:AA86,K87:AA87,"",0,1)*J55*IF(G55&gt;0,G55,1),0)))</f>
        <v>0</v>
      </c>
      <c r="M55" s="712">
        <v>1</v>
      </c>
      <c r="N55" s="713"/>
      <c r="O55" s="1261"/>
      <c r="P55" s="1208">
        <f>IF(L75=0,0,(L55/L75)*Q29*1000)</f>
        <v>0</v>
      </c>
      <c r="Q55" s="46">
        <f>IF(L75=0,0,(G55/L75)*Q29)</f>
        <v>0</v>
      </c>
      <c r="R55" s="734">
        <f>IF(Z25&lt;&gt;0,G55*M55*L25,0)</f>
        <v>0</v>
      </c>
      <c r="S55" s="771">
        <f t="shared" si="6"/>
        <v>0</v>
      </c>
      <c r="T55" s="44" t="str">
        <f>IF(OR(Z25="",Z25=0,L55=0),"",L55*M55*L25)</f>
        <v/>
      </c>
      <c r="U55" s="388" t="str">
        <f>IF(K55="","",IF(T55="","",IF(T55=0,0,IF(SUM(COUNTIF(K84:U84,SUBSTITUTE(TRIM(K55)," (s)","")),COUNTIF(K86:U86,SUBSTITUTE(TRIM(K55)," (s)","")),COUNTIF(K85:U85,SUBSTITUTE(TRIM(K55)," (s)","")),COUNTIF(K87:U87,SUBSTITUTE(TRIM(K55)," (s)","")))&gt;0,IF(ROUND(T55,3)&gt;=1,ROUND(T55,3)&amp;" L",ROUND(T55*100,0)&amp;" cl"),IF(SUM(COUNTIF(V84:AA84,SUBSTITUTE(TRIM(K55)," (s)","")),COUNTIF(V86:AA86,SUBSTITUTE(TRIM(K55)," (s)","")),COUNTIF(V85:AA85,SUBSTITUTE(TRIM(K55)," (s)","")),COUNTIF(V87:AA87,SUBSTITUTE(TRIM(K55)," (s)","")))&gt;0,IF(ROUND(T55,3)&gt;=1,ROUND(T55,3)&amp;" Kg",ROUND(T55*1000,0)&amp;" g"),"")))))</f>
        <v/>
      </c>
      <c r="V55" s="379"/>
      <c r="W55" s="714">
        <f t="shared" si="8"/>
        <v>0</v>
      </c>
      <c r="X55" s="982">
        <f t="shared" si="7"/>
        <v>0</v>
      </c>
      <c r="Y55" s="768"/>
      <c r="Z55" s="769"/>
      <c r="AA55" s="770"/>
      <c r="AB55" s="1014"/>
      <c r="AC55" s="1014"/>
      <c r="AD55" s="1014"/>
      <c r="AE55" s="9">
        <v>1</v>
      </c>
    </row>
    <row r="56" spans="2:31" ht="15.75">
      <c r="B56" s="695" t="str">
        <f t="shared" si="10"/>
        <v>►</v>
      </c>
      <c r="C56" s="1029" t="str">
        <f>C26</f>
        <v>N NOM DE VOTRE RECETTE | collez la--FAMILLE| Auteur &gt; VOUS</v>
      </c>
      <c r="D56" s="1030">
        <f>D26</f>
        <v>1</v>
      </c>
      <c r="E56" s="1029" t="str">
        <f>E26</f>
        <v>coupe</v>
      </c>
      <c r="F56" s="1031" t="str">
        <f>F26</f>
        <v>Recette mère ► Desserts assiette</v>
      </c>
      <c r="G56" s="41"/>
      <c r="H56" s="6"/>
      <c r="I56" s="22" t="str">
        <f t="shared" si="5"/>
        <v/>
      </c>
      <c r="J56" s="50"/>
      <c r="K56" s="711"/>
      <c r="L56" s="732">
        <f>IF(OR(M56="",M56=0),0,M56*IFERROR(_xlfn.XLOOKUP(K56,K84:AA84,K85:AA85,"",0,1)*J56*IF(G56&gt;0,G56,1),IFERROR(_xlfn.XLOOKUP(K56,K86:AA86,K87:AA87,"",0,1)*J56*IF(G56&gt;0,G56,1),0)))</f>
        <v>0</v>
      </c>
      <c r="M56" s="712">
        <v>1</v>
      </c>
      <c r="N56" s="713"/>
      <c r="O56" s="1261"/>
      <c r="P56" s="1208">
        <f>IF(L75=0,0,(L56/L75)*Q29*1000)</f>
        <v>0</v>
      </c>
      <c r="Q56" s="46">
        <f>IF(L75=0,0,(G56/L75)*Q29)</f>
        <v>0</v>
      </c>
      <c r="R56" s="735">
        <f>IF(Z25&lt;&gt;0,G56*M56*L25,0)</f>
        <v>0</v>
      </c>
      <c r="S56" s="772">
        <f t="shared" si="6"/>
        <v>0</v>
      </c>
      <c r="T56" s="44" t="str">
        <f>IF(OR(Z25="",Z25=0,L56=0),"",L56*M56*L25)</f>
        <v/>
      </c>
      <c r="U56" s="388" t="str">
        <f>IF(K56="","",IF(T56="","",IF(T56=0,0,IF(SUM(COUNTIF(K84:U84,SUBSTITUTE(TRIM(K56)," (s)","")),COUNTIF(K86:U86,SUBSTITUTE(TRIM(K56)," (s)","")),COUNTIF(K85:U85,SUBSTITUTE(TRIM(K56)," (s)","")),COUNTIF(K87:U87,SUBSTITUTE(TRIM(K56)," (s)","")))&gt;0,IF(ROUND(T56,3)&gt;=1,ROUND(T56,3)&amp;" L",ROUND(T56*100,0)&amp;" cl"),IF(SUM(COUNTIF(V84:AA84,SUBSTITUTE(TRIM(K56)," (s)","")),COUNTIF(V86:AA86,SUBSTITUTE(TRIM(K56)," (s)","")),COUNTIF(V85:AA85,SUBSTITUTE(TRIM(K56)," (s)","")),COUNTIF(V87:AA87,SUBSTITUTE(TRIM(K56)," (s)","")))&gt;0,IF(ROUND(T56,3)&gt;=1,ROUND(T56,3)&amp;" Kg",ROUND(T56*1000,0)&amp;" g"),"")))))</f>
        <v/>
      </c>
      <c r="V56" s="379"/>
      <c r="W56" s="714">
        <f t="shared" si="8"/>
        <v>0</v>
      </c>
      <c r="X56" s="982">
        <f t="shared" si="7"/>
        <v>0</v>
      </c>
      <c r="Y56" s="768"/>
      <c r="Z56" s="769"/>
      <c r="AA56" s="770"/>
      <c r="AB56" s="1014"/>
      <c r="AC56" s="1014"/>
      <c r="AD56" s="1014"/>
      <c r="AE56" s="9">
        <v>1</v>
      </c>
    </row>
    <row r="57" spans="2:31" ht="15.75">
      <c r="B57" s="695" t="str">
        <f t="shared" si="10"/>
        <v>►</v>
      </c>
      <c r="C57" s="1029" t="str">
        <f>C26</f>
        <v>N NOM DE VOTRE RECETTE | collez la--FAMILLE| Auteur &gt; VOUS</v>
      </c>
      <c r="D57" s="1030">
        <f>D26</f>
        <v>1</v>
      </c>
      <c r="E57" s="1029" t="str">
        <f>E26</f>
        <v>coupe</v>
      </c>
      <c r="F57" s="1031" t="str">
        <f>F26</f>
        <v>Recette mère ► Desserts assiette</v>
      </c>
      <c r="G57" s="41"/>
      <c r="H57" s="6"/>
      <c r="I57" s="22" t="str">
        <f t="shared" si="5"/>
        <v/>
      </c>
      <c r="J57" s="50"/>
      <c r="K57" s="711"/>
      <c r="L57" s="732">
        <f>IF(OR(M57="",M57=0),0,M57*IFERROR(_xlfn.XLOOKUP(K57,K84:AA84,K85:AA85,"",0,1)*J57*IF(G57&gt;0,G57,1),IFERROR(_xlfn.XLOOKUP(K57,K86:AA86,K87:AA87,"",0,1)*J57*IF(G57&gt;0,G57,1),0)))</f>
        <v>0</v>
      </c>
      <c r="M57" s="712">
        <v>1</v>
      </c>
      <c r="N57" s="713"/>
      <c r="O57" s="1261"/>
      <c r="P57" s="1208">
        <f>IF(L75=0,0,(L57/L75)*Q29*1000)</f>
        <v>0</v>
      </c>
      <c r="Q57" s="46">
        <f>IF(L75=0,0,(G57/L75)*Q29)</f>
        <v>0</v>
      </c>
      <c r="R57" s="734">
        <f>IF(Z25&lt;&gt;0,G57*M57*L25,0)</f>
        <v>0</v>
      </c>
      <c r="S57" s="771">
        <f t="shared" si="6"/>
        <v>0</v>
      </c>
      <c r="T57" s="44" t="str">
        <f>IF(OR(Z25="",Z25=0,L57=0),"",L57*M57*L25)</f>
        <v/>
      </c>
      <c r="U57" s="388" t="str">
        <f>IF(K57="","",IF(T57="","",IF(T57=0,0,IF(SUM(COUNTIF(K84:U84,SUBSTITUTE(TRIM(K57)," (s)","")),COUNTIF(K86:U86,SUBSTITUTE(TRIM(K57)," (s)","")),COUNTIF(K85:U85,SUBSTITUTE(TRIM(K57)," (s)","")),COUNTIF(K87:U87,SUBSTITUTE(TRIM(K57)," (s)","")))&gt;0,IF(ROUND(T57,3)&gt;=1,ROUND(T57,3)&amp;" L",ROUND(T57*100,0)&amp;" cl"),IF(SUM(COUNTIF(V84:AA84,SUBSTITUTE(TRIM(K57)," (s)","")),COUNTIF(V86:AA86,SUBSTITUTE(TRIM(K57)," (s)","")),COUNTIF(V85:AA85,SUBSTITUTE(TRIM(K57)," (s)","")),COUNTIF(V87:AA87,SUBSTITUTE(TRIM(K57)," (s)","")))&gt;0,IF(ROUND(T57,3)&gt;=1,ROUND(T57,3)&amp;" Kg",ROUND(T57*1000,0)&amp;" g"),"")))))</f>
        <v/>
      </c>
      <c r="V57" s="379"/>
      <c r="W57" s="714">
        <f t="shared" si="8"/>
        <v>0</v>
      </c>
      <c r="X57" s="982">
        <f t="shared" si="7"/>
        <v>0</v>
      </c>
      <c r="Y57" s="768"/>
      <c r="Z57" s="769"/>
      <c r="AA57" s="770"/>
      <c r="AB57" s="1014"/>
      <c r="AC57" s="1014"/>
      <c r="AD57" s="1014"/>
      <c r="AE57" s="9">
        <v>1</v>
      </c>
    </row>
    <row r="58" spans="2:31" ht="15.75">
      <c r="B58" s="695" t="str">
        <f t="shared" si="10"/>
        <v>►</v>
      </c>
      <c r="C58" s="1029" t="str">
        <f>C26</f>
        <v>N NOM DE VOTRE RECETTE | collez la--FAMILLE| Auteur &gt; VOUS</v>
      </c>
      <c r="D58" s="1030">
        <f>D26</f>
        <v>1</v>
      </c>
      <c r="E58" s="1029" t="str">
        <f>E26</f>
        <v>coupe</v>
      </c>
      <c r="F58" s="1031" t="str">
        <f>F26</f>
        <v>Recette mère ► Desserts assiette</v>
      </c>
      <c r="G58" s="41"/>
      <c r="H58" s="6"/>
      <c r="I58" s="22" t="str">
        <f t="shared" si="5"/>
        <v/>
      </c>
      <c r="J58" s="50"/>
      <c r="K58" s="711"/>
      <c r="L58" s="732">
        <f>IF(OR(M58="",M58=0),0,M58*IFERROR(_xlfn.XLOOKUP(K58,K84:AA84,K85:AA85,"",0,1)*J58*IF(G58&gt;0,G58,1),IFERROR(_xlfn.XLOOKUP(K58,K86:AA86,K87:AA87,"",0,1)*J58*IF(G58&gt;0,G58,1),0)))</f>
        <v>0</v>
      </c>
      <c r="M58" s="712">
        <v>1</v>
      </c>
      <c r="N58" s="713"/>
      <c r="O58" s="1261"/>
      <c r="P58" s="1208">
        <f>IF(L75=0,0,(L58/L75)*Q29*1000)</f>
        <v>0</v>
      </c>
      <c r="Q58" s="46">
        <f>IF(L75=0,0,(G58/L75)*Q29)</f>
        <v>0</v>
      </c>
      <c r="R58" s="735">
        <f>IF(Z25&lt;&gt;0,G58*M58*L25,0)</f>
        <v>0</v>
      </c>
      <c r="S58" s="772">
        <f t="shared" si="6"/>
        <v>0</v>
      </c>
      <c r="T58" s="44" t="str">
        <f>IF(OR(Z25="",Z25=0,L58=0),"",L58*M58*L25)</f>
        <v/>
      </c>
      <c r="U58" s="388" t="str">
        <f>IF(K58="","",IF(T58="","",IF(T58=0,0,IF(SUM(COUNTIF(K84:U84,SUBSTITUTE(TRIM(K58)," (s)","")),COUNTIF(K86:U86,SUBSTITUTE(TRIM(K58)," (s)","")),COUNTIF(K85:U85,SUBSTITUTE(TRIM(K58)," (s)","")),COUNTIF(K87:U87,SUBSTITUTE(TRIM(K58)," (s)","")))&gt;0,IF(ROUND(T58,3)&gt;=1,ROUND(T58,3)&amp;" L",ROUND(T58*100,0)&amp;" cl"),IF(SUM(COUNTIF(V84:AA84,SUBSTITUTE(TRIM(K58)," (s)","")),COUNTIF(V86:AA86,SUBSTITUTE(TRIM(K58)," (s)","")),COUNTIF(V85:AA85,SUBSTITUTE(TRIM(K58)," (s)","")),COUNTIF(V87:AA87,SUBSTITUTE(TRIM(K58)," (s)","")))&gt;0,IF(ROUND(T58,3)&gt;=1,ROUND(T58,3)&amp;" Kg",ROUND(T58*1000,0)&amp;" g"),"")))))</f>
        <v/>
      </c>
      <c r="V58" s="379"/>
      <c r="W58" s="714">
        <f t="shared" si="8"/>
        <v>0</v>
      </c>
      <c r="X58" s="982">
        <f t="shared" si="7"/>
        <v>0</v>
      </c>
      <c r="Y58" s="768"/>
      <c r="Z58" s="769"/>
      <c r="AA58" s="770"/>
      <c r="AB58" s="1014"/>
      <c r="AC58" s="1014"/>
      <c r="AD58" s="1014"/>
      <c r="AE58" s="9">
        <v>1</v>
      </c>
    </row>
    <row r="59" spans="2:31" ht="15.75">
      <c r="B59" s="695" t="str">
        <f t="shared" si="10"/>
        <v>►</v>
      </c>
      <c r="C59" s="1029" t="str">
        <f>C26</f>
        <v>N NOM DE VOTRE RECETTE | collez la--FAMILLE| Auteur &gt; VOUS</v>
      </c>
      <c r="D59" s="1030">
        <f>D26</f>
        <v>1</v>
      </c>
      <c r="E59" s="1029" t="str">
        <f>E26</f>
        <v>coupe</v>
      </c>
      <c r="F59" s="1031" t="str">
        <f>F26</f>
        <v>Recette mère ► Desserts assiette</v>
      </c>
      <c r="G59" s="41"/>
      <c r="H59" s="6"/>
      <c r="I59" s="22" t="str">
        <f t="shared" si="5"/>
        <v/>
      </c>
      <c r="J59" s="50"/>
      <c r="K59" s="711"/>
      <c r="L59" s="732">
        <f>IF(OR(M59="",M59=0),0,M59*IFERROR(_xlfn.XLOOKUP(K59,K84:AA84,K85:AA85,"",0,1)*J59*IF(G59&gt;0,G59,1),IFERROR(_xlfn.XLOOKUP(K59,K86:AA86,K87:AA87,"",0,1)*J59*IF(G59&gt;0,G59,1),0)))</f>
        <v>0</v>
      </c>
      <c r="M59" s="712">
        <v>1</v>
      </c>
      <c r="N59" s="713"/>
      <c r="O59" s="1261"/>
      <c r="P59" s="1208">
        <f>IF(L75=0,0,(L59/L75)*Q29*1000)</f>
        <v>0</v>
      </c>
      <c r="Q59" s="46">
        <f>IF(L75=0,0,(G59/L75)*Q29)</f>
        <v>0</v>
      </c>
      <c r="R59" s="734">
        <f>IF(Z25&lt;&gt;0,G59*M59*L25,0)</f>
        <v>0</v>
      </c>
      <c r="S59" s="771">
        <f t="shared" si="6"/>
        <v>0</v>
      </c>
      <c r="T59" s="44" t="str">
        <f>IF(OR(Z25="",Z25=0,L59=0),"",L59*M59*L25)</f>
        <v/>
      </c>
      <c r="U59" s="388" t="str">
        <f>IF(K59="","",IF(T59="","",IF(T59=0,0,IF(SUM(COUNTIF(K84:U84,SUBSTITUTE(TRIM(K59)," (s)","")),COUNTIF(K86:U86,SUBSTITUTE(TRIM(K59)," (s)","")),COUNTIF(K85:U85,SUBSTITUTE(TRIM(K59)," (s)","")),COUNTIF(K87:U87,SUBSTITUTE(TRIM(K59)," (s)","")))&gt;0,IF(ROUND(T59,3)&gt;=1,ROUND(T59,3)&amp;" L",ROUND(T59*100,0)&amp;" cl"),IF(SUM(COUNTIF(V84:AA84,SUBSTITUTE(TRIM(K59)," (s)","")),COUNTIF(V86:AA86,SUBSTITUTE(TRIM(K59)," (s)","")),COUNTIF(V85:AA85,SUBSTITUTE(TRIM(K59)," (s)","")),COUNTIF(V87:AA87,SUBSTITUTE(TRIM(K59)," (s)","")))&gt;0,IF(ROUND(T59,3)&gt;=1,ROUND(T59,3)&amp;" Kg",ROUND(T59*1000,0)&amp;" g"),"")))))</f>
        <v/>
      </c>
      <c r="V59" s="379"/>
      <c r="W59" s="714">
        <f t="shared" si="8"/>
        <v>0</v>
      </c>
      <c r="X59" s="982">
        <f t="shared" si="7"/>
        <v>0</v>
      </c>
      <c r="Y59" s="768"/>
      <c r="Z59" s="769"/>
      <c r="AA59" s="770"/>
      <c r="AB59" s="1014"/>
      <c r="AC59" s="1014"/>
      <c r="AD59" s="1014"/>
      <c r="AE59" s="9">
        <v>1</v>
      </c>
    </row>
    <row r="60" spans="2:31" ht="15.75">
      <c r="B60" s="695" t="str">
        <f t="shared" si="10"/>
        <v>►</v>
      </c>
      <c r="C60" s="1029" t="str">
        <f>C26</f>
        <v>N NOM DE VOTRE RECETTE | collez la--FAMILLE| Auteur &gt; VOUS</v>
      </c>
      <c r="D60" s="1030">
        <f>D26</f>
        <v>1</v>
      </c>
      <c r="E60" s="1029" t="str">
        <f>E26</f>
        <v>coupe</v>
      </c>
      <c r="F60" s="1031" t="str">
        <f>F26</f>
        <v>Recette mère ► Desserts assiette</v>
      </c>
      <c r="G60" s="41"/>
      <c r="H60" s="6"/>
      <c r="I60" s="22" t="str">
        <f t="shared" si="5"/>
        <v/>
      </c>
      <c r="J60" s="50"/>
      <c r="K60" s="711"/>
      <c r="L60" s="732">
        <f>IF(OR(M60="",M60=0),0,M60*IFERROR(_xlfn.XLOOKUP(K60,K84:AA84,K85:AA85,"",0,1)*J60*IF(G60&gt;0,G60,1),IFERROR(_xlfn.XLOOKUP(K60,K86:AA86,K87:AA87,"",0,1)*J60*IF(G60&gt;0,G60,1),0)))</f>
        <v>0</v>
      </c>
      <c r="M60" s="712">
        <v>1</v>
      </c>
      <c r="N60" s="713"/>
      <c r="O60" s="1261"/>
      <c r="P60" s="1208">
        <f>IF(L75=0,0,(L60/L75)*Q29*1000)</f>
        <v>0</v>
      </c>
      <c r="Q60" s="46">
        <f>IF(L75=0,0,(G60/L75)*Q29)</f>
        <v>0</v>
      </c>
      <c r="R60" s="735">
        <f>IF(Z25&lt;&gt;0,G60*M60*L25,0)</f>
        <v>0</v>
      </c>
      <c r="S60" s="772">
        <f t="shared" si="6"/>
        <v>0</v>
      </c>
      <c r="T60" s="44" t="str">
        <f>IF(OR(Z25="",Z25=0,L60=0),"",L60*M60*L25)</f>
        <v/>
      </c>
      <c r="U60" s="388" t="str">
        <f>IF(K60="","",IF(T60="","",IF(T60=0,0,IF(SUM(COUNTIF(K84:U84,SUBSTITUTE(TRIM(K60)," (s)","")),COUNTIF(K86:U86,SUBSTITUTE(TRIM(K60)," (s)","")),COUNTIF(K85:U85,SUBSTITUTE(TRIM(K60)," (s)","")),COUNTIF(K87:U87,SUBSTITUTE(TRIM(K60)," (s)","")))&gt;0,IF(ROUND(T60,3)&gt;=1,ROUND(T60,3)&amp;" L",ROUND(T60*100,0)&amp;" cl"),IF(SUM(COUNTIF(V84:AA84,SUBSTITUTE(TRIM(K60)," (s)","")),COUNTIF(V86:AA86,SUBSTITUTE(TRIM(K60)," (s)","")),COUNTIF(V85:AA85,SUBSTITUTE(TRIM(K60)," (s)","")),COUNTIF(V87:AA87,SUBSTITUTE(TRIM(K60)," (s)","")))&gt;0,IF(ROUND(T60,3)&gt;=1,ROUND(T60,3)&amp;" Kg",ROUND(T60*1000,0)&amp;" g"),"")))))</f>
        <v/>
      </c>
      <c r="V60" s="379"/>
      <c r="W60" s="714">
        <f t="shared" si="8"/>
        <v>0</v>
      </c>
      <c r="X60" s="982">
        <f t="shared" si="7"/>
        <v>0</v>
      </c>
      <c r="Y60" s="768"/>
      <c r="Z60" s="769"/>
      <c r="AA60" s="770"/>
      <c r="AB60" s="1014"/>
      <c r="AC60" s="1014"/>
      <c r="AD60" s="1014"/>
      <c r="AE60" s="9">
        <v>1</v>
      </c>
    </row>
    <row r="61" spans="2:31" ht="15.75">
      <c r="B61" s="695" t="str">
        <f t="shared" si="10"/>
        <v>►</v>
      </c>
      <c r="C61" s="1029" t="str">
        <f>C26</f>
        <v>N NOM DE VOTRE RECETTE | collez la--FAMILLE| Auteur &gt; VOUS</v>
      </c>
      <c r="D61" s="1030">
        <f>D26</f>
        <v>1</v>
      </c>
      <c r="E61" s="1029" t="str">
        <f>E26</f>
        <v>coupe</v>
      </c>
      <c r="F61" s="1031" t="str">
        <f>F26</f>
        <v>Recette mère ► Desserts assiette</v>
      </c>
      <c r="G61" s="41"/>
      <c r="H61" s="6"/>
      <c r="I61" s="22" t="str">
        <f t="shared" si="5"/>
        <v/>
      </c>
      <c r="J61" s="50"/>
      <c r="K61" s="711"/>
      <c r="L61" s="732">
        <f>IF(OR(M61="",M61=0),0,M61*IFERROR(_xlfn.XLOOKUP(K61,K84:AA84,K85:AA85,"",0,1)*J61*IF(G61&gt;0,G61,1),IFERROR(_xlfn.XLOOKUP(K61,K86:AA86,K87:AA87,"",0,1)*J61*IF(G61&gt;0,G61,1),0)))</f>
        <v>0</v>
      </c>
      <c r="M61" s="712">
        <v>1</v>
      </c>
      <c r="N61" s="713"/>
      <c r="O61" s="1261"/>
      <c r="P61" s="1208">
        <f>IF(L75=0,0,(L61/L75)*Q29*1000)</f>
        <v>0</v>
      </c>
      <c r="Q61" s="46">
        <f>IF(L75=0,0,(G61/L75)*Q29)</f>
        <v>0</v>
      </c>
      <c r="R61" s="734">
        <f>IF(Z25&lt;&gt;0,G61*M61*L25,0)</f>
        <v>0</v>
      </c>
      <c r="S61" s="771">
        <f t="shared" si="6"/>
        <v>0</v>
      </c>
      <c r="T61" s="44" t="str">
        <f>IF(OR(Z25="",Z25=0,L61=0),"",L61*M61*L25)</f>
        <v/>
      </c>
      <c r="U61" s="388" t="str">
        <f>IF(K61="","",IF(T61="","",IF(T61=0,0,IF(SUM(COUNTIF(K84:U84,SUBSTITUTE(TRIM(K61)," (s)","")),COUNTIF(K86:U86,SUBSTITUTE(TRIM(K61)," (s)","")),COUNTIF(K85:U85,SUBSTITUTE(TRIM(K61)," (s)","")),COUNTIF(K87:U87,SUBSTITUTE(TRIM(K61)," (s)","")))&gt;0,IF(ROUND(T61,3)&gt;=1,ROUND(T61,3)&amp;" L",ROUND(T61*100,0)&amp;" cl"),IF(SUM(COUNTIF(V84:AA84,SUBSTITUTE(TRIM(K61)," (s)","")),COUNTIF(V86:AA86,SUBSTITUTE(TRIM(K61)," (s)","")),COUNTIF(V85:AA85,SUBSTITUTE(TRIM(K61)," (s)","")),COUNTIF(V87:AA87,SUBSTITUTE(TRIM(K61)," (s)","")))&gt;0,IF(ROUND(T61,3)&gt;=1,ROUND(T61,3)&amp;" Kg",ROUND(T61*1000,0)&amp;" g"),"")))))</f>
        <v/>
      </c>
      <c r="V61" s="379"/>
      <c r="W61" s="714">
        <f t="shared" si="8"/>
        <v>0</v>
      </c>
      <c r="X61" s="982">
        <f t="shared" si="7"/>
        <v>0</v>
      </c>
      <c r="Y61" s="768"/>
      <c r="Z61" s="769"/>
      <c r="AA61" s="770"/>
      <c r="AB61" s="1014"/>
      <c r="AC61" s="1014"/>
      <c r="AD61" s="1014"/>
      <c r="AE61" s="9">
        <v>1</v>
      </c>
    </row>
    <row r="62" spans="2:31" ht="15.75">
      <c r="B62" s="695" t="str">
        <f t="shared" si="10"/>
        <v>►</v>
      </c>
      <c r="C62" s="1029" t="str">
        <f>C26</f>
        <v>N NOM DE VOTRE RECETTE | collez la--FAMILLE| Auteur &gt; VOUS</v>
      </c>
      <c r="D62" s="1030">
        <f>D26</f>
        <v>1</v>
      </c>
      <c r="E62" s="1029" t="str">
        <f>E26</f>
        <v>coupe</v>
      </c>
      <c r="F62" s="1031" t="str">
        <f>F26</f>
        <v>Recette mère ► Desserts assiette</v>
      </c>
      <c r="G62" s="41"/>
      <c r="H62" s="6"/>
      <c r="I62" s="22" t="str">
        <f t="shared" si="5"/>
        <v/>
      </c>
      <c r="J62" s="50"/>
      <c r="K62" s="711"/>
      <c r="L62" s="732">
        <f>IF(OR(M62="",M62=0),0,M62*IFERROR(_xlfn.XLOOKUP(K62,K84:AA84,K85:AA85,"",0,1)*J62*IF(G62&gt;0,G62,1),IFERROR(_xlfn.XLOOKUP(K62,K86:AA86,K87:AA87,"",0,1)*J62*IF(G62&gt;0,G62,1),0)))</f>
        <v>0</v>
      </c>
      <c r="M62" s="712">
        <v>1</v>
      </c>
      <c r="N62" s="713"/>
      <c r="O62" s="1261"/>
      <c r="P62" s="1208">
        <f>IF(L75=0,0,(L62/L75)*Q29*1000)</f>
        <v>0</v>
      </c>
      <c r="Q62" s="46">
        <f>IF(L75=0,0,(G62/L75)*Q29)</f>
        <v>0</v>
      </c>
      <c r="R62" s="735">
        <f>IF(Z25&lt;&gt;0,G62*M62*L25,0)</f>
        <v>0</v>
      </c>
      <c r="S62" s="772">
        <f t="shared" si="6"/>
        <v>0</v>
      </c>
      <c r="T62" s="44" t="str">
        <f>IF(OR(Z25="",Z25=0,L62=0),"",L62*M62*L25)</f>
        <v/>
      </c>
      <c r="U62" s="388" t="str">
        <f>IF(K62="","",IF(T62="","",IF(T62=0,0,IF(SUM(COUNTIF(K84:U84,SUBSTITUTE(TRIM(K62)," (s)","")),COUNTIF(K86:U86,SUBSTITUTE(TRIM(K62)," (s)","")),COUNTIF(K85:U85,SUBSTITUTE(TRIM(K62)," (s)","")),COUNTIF(K87:U87,SUBSTITUTE(TRIM(K62)," (s)","")))&gt;0,IF(ROUND(T62,3)&gt;=1,ROUND(T62,3)&amp;" L",ROUND(T62*100,0)&amp;" cl"),IF(SUM(COUNTIF(V84:AA84,SUBSTITUTE(TRIM(K62)," (s)","")),COUNTIF(V86:AA86,SUBSTITUTE(TRIM(K62)," (s)","")),COUNTIF(V85:AA85,SUBSTITUTE(TRIM(K62)," (s)","")),COUNTIF(V87:AA87,SUBSTITUTE(TRIM(K62)," (s)","")))&gt;0,IF(ROUND(T62,3)&gt;=1,ROUND(T62,3)&amp;" Kg",ROUND(T62*1000,0)&amp;" g"),"")))))</f>
        <v/>
      </c>
      <c r="V62" s="379"/>
      <c r="W62" s="714">
        <f t="shared" si="8"/>
        <v>0</v>
      </c>
      <c r="X62" s="982">
        <f t="shared" si="7"/>
        <v>0</v>
      </c>
      <c r="Y62" s="768"/>
      <c r="Z62" s="769"/>
      <c r="AA62" s="770"/>
      <c r="AB62" s="1014"/>
      <c r="AC62" s="1014"/>
      <c r="AD62" s="1014"/>
      <c r="AE62" s="9">
        <v>1</v>
      </c>
    </row>
    <row r="63" spans="2:31" ht="15.75">
      <c r="B63" s="695" t="str">
        <f t="shared" si="10"/>
        <v>►</v>
      </c>
      <c r="C63" s="1029" t="str">
        <f>C26</f>
        <v>N NOM DE VOTRE RECETTE | collez la--FAMILLE| Auteur &gt; VOUS</v>
      </c>
      <c r="D63" s="1030">
        <f>D26</f>
        <v>1</v>
      </c>
      <c r="E63" s="1029" t="str">
        <f>E26</f>
        <v>coupe</v>
      </c>
      <c r="F63" s="1031" t="str">
        <f>F26</f>
        <v>Recette mère ► Desserts assiette</v>
      </c>
      <c r="G63" s="41"/>
      <c r="H63" s="6"/>
      <c r="I63" s="22" t="str">
        <f t="shared" si="5"/>
        <v/>
      </c>
      <c r="J63" s="50"/>
      <c r="K63" s="711"/>
      <c r="L63" s="732">
        <f>IF(OR(M63="",M63=0),0,M63*IFERROR(_xlfn.XLOOKUP(K63,K84:AA84,K85:AA85,"",0,1)*J63*IF(G63&gt;0,G63,1),IFERROR(_xlfn.XLOOKUP(K63,K86:AA86,K87:AA87,"",0,1)*J63*IF(G63&gt;0,G63,1),0)))</f>
        <v>0</v>
      </c>
      <c r="M63" s="712">
        <v>1</v>
      </c>
      <c r="N63" s="713"/>
      <c r="O63" s="1261"/>
      <c r="P63" s="1208">
        <f>IF(L75=0,0,(L63/L75)*Q29*1000)</f>
        <v>0</v>
      </c>
      <c r="Q63" s="46">
        <f>IF(L75=0,0,(G63/L75)*Q29)</f>
        <v>0</v>
      </c>
      <c r="R63" s="734">
        <f>IF(Z25&lt;&gt;0,G63*M63*L25,0)</f>
        <v>0</v>
      </c>
      <c r="S63" s="771">
        <f t="shared" si="6"/>
        <v>0</v>
      </c>
      <c r="T63" s="44" t="str">
        <f>IF(OR(Z25="",Z25=0,L63=0),"",L63*M63*L25)</f>
        <v/>
      </c>
      <c r="U63" s="388" t="str">
        <f>IF(K63="","",IF(T63="","",IF(T63=0,0,IF(SUM(COUNTIF(K84:U84,SUBSTITUTE(TRIM(K63)," (s)","")),COUNTIF(K86:U86,SUBSTITUTE(TRIM(K63)," (s)","")),COUNTIF(K85:U85,SUBSTITUTE(TRIM(K63)," (s)","")),COUNTIF(K87:U87,SUBSTITUTE(TRIM(K63)," (s)","")))&gt;0,IF(ROUND(T63,3)&gt;=1,ROUND(T63,3)&amp;" L",ROUND(T63*100,0)&amp;" cl"),IF(SUM(COUNTIF(V84:AA84,SUBSTITUTE(TRIM(K63)," (s)","")),COUNTIF(V86:AA86,SUBSTITUTE(TRIM(K63)," (s)","")),COUNTIF(V85:AA85,SUBSTITUTE(TRIM(K63)," (s)","")),COUNTIF(V87:AA87,SUBSTITUTE(TRIM(K63)," (s)","")))&gt;0,IF(ROUND(T63,3)&gt;=1,ROUND(T63,3)&amp;" Kg",ROUND(T63*1000,0)&amp;" g"),"")))))</f>
        <v/>
      </c>
      <c r="V63" s="379"/>
      <c r="W63" s="714">
        <f t="shared" si="8"/>
        <v>0</v>
      </c>
      <c r="X63" s="982">
        <f t="shared" si="7"/>
        <v>0</v>
      </c>
      <c r="Y63" s="768"/>
      <c r="Z63" s="769"/>
      <c r="AA63" s="770"/>
      <c r="AB63" s="1014"/>
      <c r="AC63" s="1014"/>
      <c r="AD63" s="1014"/>
      <c r="AE63" s="9">
        <v>1</v>
      </c>
    </row>
    <row r="64" spans="2:31" ht="15.75">
      <c r="B64" s="695" t="str">
        <f t="shared" si="10"/>
        <v>►</v>
      </c>
      <c r="C64" s="1029" t="str">
        <f>C26</f>
        <v>N NOM DE VOTRE RECETTE | collez la--FAMILLE| Auteur &gt; VOUS</v>
      </c>
      <c r="D64" s="1030">
        <f>D26</f>
        <v>1</v>
      </c>
      <c r="E64" s="1029" t="str">
        <f>E26</f>
        <v>coupe</v>
      </c>
      <c r="F64" s="1031" t="str">
        <f>F26</f>
        <v>Recette mère ► Desserts assiette</v>
      </c>
      <c r="G64" s="41"/>
      <c r="H64" s="6"/>
      <c r="I64" s="22" t="str">
        <f t="shared" si="5"/>
        <v/>
      </c>
      <c r="J64" s="50"/>
      <c r="K64" s="711"/>
      <c r="L64" s="732">
        <f>IF(OR(M64="",M64=0),0,M64*IFERROR(_xlfn.XLOOKUP(K64,K84:AA84,K85:AA85,"",0,1)*J64*IF(G64&gt;0,G64,1),IFERROR(_xlfn.XLOOKUP(K64,K86:AA86,K87:AA87,"",0,1)*J64*IF(G64&gt;0,G64,1),0)))</f>
        <v>0</v>
      </c>
      <c r="M64" s="712">
        <v>1</v>
      </c>
      <c r="N64" s="713"/>
      <c r="O64" s="1261"/>
      <c r="P64" s="1208">
        <f>IF(L75=0,0,(L64/L75)*Q29*1000)</f>
        <v>0</v>
      </c>
      <c r="Q64" s="46">
        <f>IF(L75=0,0,(G64/L75)*Q29)</f>
        <v>0</v>
      </c>
      <c r="R64" s="735">
        <f>IF(Z25&lt;&gt;0,G64*M64*L25,0)</f>
        <v>0</v>
      </c>
      <c r="S64" s="772">
        <f t="shared" si="6"/>
        <v>0</v>
      </c>
      <c r="T64" s="44" t="str">
        <f>IF(OR(Z25="",Z25=0,L64=0),"",L64*M64*L25)</f>
        <v/>
      </c>
      <c r="U64" s="388" t="str">
        <f>IF(K64="","",IF(T64="","",IF(T64=0,0,IF(SUM(COUNTIF(K84:U84,SUBSTITUTE(TRIM(K64)," (s)","")),COUNTIF(K86:U86,SUBSTITUTE(TRIM(K64)," (s)","")),COUNTIF(K85:U85,SUBSTITUTE(TRIM(K64)," (s)","")),COUNTIF(K87:U87,SUBSTITUTE(TRIM(K64)," (s)","")))&gt;0,IF(ROUND(T64,3)&gt;=1,ROUND(T64,3)&amp;" L",ROUND(T64*100,0)&amp;" cl"),IF(SUM(COUNTIF(V84:AA84,SUBSTITUTE(TRIM(K64)," (s)","")),COUNTIF(V86:AA86,SUBSTITUTE(TRIM(K64)," (s)","")),COUNTIF(V85:AA85,SUBSTITUTE(TRIM(K64)," (s)","")),COUNTIF(V87:AA87,SUBSTITUTE(TRIM(K64)," (s)","")))&gt;0,IF(ROUND(T64,3)&gt;=1,ROUND(T64,3)&amp;" Kg",ROUND(T64*1000,0)&amp;" g"),"")))))</f>
        <v/>
      </c>
      <c r="V64" s="379"/>
      <c r="W64" s="714">
        <f t="shared" si="8"/>
        <v>0</v>
      </c>
      <c r="X64" s="982">
        <f t="shared" si="7"/>
        <v>0</v>
      </c>
      <c r="Y64" s="768"/>
      <c r="Z64" s="769"/>
      <c r="AA64" s="770"/>
      <c r="AB64" s="1014"/>
      <c r="AC64" s="1014"/>
      <c r="AD64" s="1014"/>
      <c r="AE64" s="9">
        <v>1</v>
      </c>
    </row>
    <row r="65" spans="2:31" ht="15.75">
      <c r="B65" s="695" t="str">
        <f t="shared" si="10"/>
        <v>►</v>
      </c>
      <c r="C65" s="1029" t="str">
        <f>C26</f>
        <v>N NOM DE VOTRE RECETTE | collez la--FAMILLE| Auteur &gt; VOUS</v>
      </c>
      <c r="D65" s="1030">
        <f>D26</f>
        <v>1</v>
      </c>
      <c r="E65" s="1029" t="str">
        <f>E26</f>
        <v>coupe</v>
      </c>
      <c r="F65" s="1031" t="str">
        <f>F26</f>
        <v>Recette mère ► Desserts assiette</v>
      </c>
      <c r="G65" s="41"/>
      <c r="H65" s="6"/>
      <c r="I65" s="22" t="str">
        <f t="shared" si="5"/>
        <v/>
      </c>
      <c r="J65" s="50"/>
      <c r="K65" s="711"/>
      <c r="L65" s="732">
        <f>IF(OR(M65="",M65=0),0,M65*IFERROR(_xlfn.XLOOKUP(K65,K84:AA84,K85:AA85,"",0,1)*J65*IF(G65&gt;0,G65,1),IFERROR(_xlfn.XLOOKUP(K65,K86:AA86,K87:AA87,"",0,1)*J65*IF(G65&gt;0,G65,1),0)))</f>
        <v>0</v>
      </c>
      <c r="M65" s="712">
        <v>1</v>
      </c>
      <c r="N65" s="713"/>
      <c r="O65" s="1261"/>
      <c r="P65" s="1208">
        <f>IF(L75=0,0,(L65/L75)*Q29*1000)</f>
        <v>0</v>
      </c>
      <c r="Q65" s="46">
        <f>IF(L75=0,0,(G65/L75)*Q29)</f>
        <v>0</v>
      </c>
      <c r="R65" s="734">
        <f>IF(Z25&lt;&gt;0,G65*M65*L25,0)</f>
        <v>0</v>
      </c>
      <c r="S65" s="771">
        <f t="shared" si="6"/>
        <v>0</v>
      </c>
      <c r="T65" s="44" t="str">
        <f>IF(OR(Z25="",Z25=0,L65=0),"",L65*M65*L25)</f>
        <v/>
      </c>
      <c r="U65" s="388" t="str">
        <f>IF(K65="","",IF(T65="","",IF(T65=0,0,IF(SUM(COUNTIF(K84:U84,SUBSTITUTE(TRIM(K65)," (s)","")),COUNTIF(K86:U86,SUBSTITUTE(TRIM(K65)," (s)","")),COUNTIF(K85:U85,SUBSTITUTE(TRIM(K65)," (s)","")),COUNTIF(K87:U87,SUBSTITUTE(TRIM(K65)," (s)","")))&gt;0,IF(ROUND(T65,3)&gt;=1,ROUND(T65,3)&amp;" L",ROUND(T65*100,0)&amp;" cl"),IF(SUM(COUNTIF(V84:AA84,SUBSTITUTE(TRIM(K65)," (s)","")),COUNTIF(V86:AA86,SUBSTITUTE(TRIM(K65)," (s)","")),COUNTIF(V85:AA85,SUBSTITUTE(TRIM(K65)," (s)","")),COUNTIF(V87:AA87,SUBSTITUTE(TRIM(K65)," (s)","")))&gt;0,IF(ROUND(T65,3)&gt;=1,ROUND(T65,3)&amp;" Kg",ROUND(T65*1000,0)&amp;" g"),"")))))</f>
        <v/>
      </c>
      <c r="V65" s="379"/>
      <c r="W65" s="714">
        <f t="shared" si="8"/>
        <v>0</v>
      </c>
      <c r="X65" s="982">
        <f t="shared" si="7"/>
        <v>0</v>
      </c>
      <c r="Y65" s="768"/>
      <c r="Z65" s="769"/>
      <c r="AA65" s="770"/>
      <c r="AB65" s="1014"/>
      <c r="AC65" s="1014"/>
      <c r="AD65" s="1014"/>
      <c r="AE65" s="9">
        <v>1</v>
      </c>
    </row>
    <row r="66" spans="2:31" ht="15.75">
      <c r="B66" s="695" t="str">
        <f t="shared" si="10"/>
        <v>►</v>
      </c>
      <c r="C66" s="1029" t="str">
        <f>C26</f>
        <v>N NOM DE VOTRE RECETTE | collez la--FAMILLE| Auteur &gt; VOUS</v>
      </c>
      <c r="D66" s="1030">
        <f>D26</f>
        <v>1</v>
      </c>
      <c r="E66" s="1029" t="str">
        <f>E26</f>
        <v>coupe</v>
      </c>
      <c r="F66" s="1031" t="str">
        <f>F26</f>
        <v>Recette mère ► Desserts assiette</v>
      </c>
      <c r="G66" s="41"/>
      <c r="H66" s="6"/>
      <c r="I66" s="22" t="str">
        <f t="shared" si="5"/>
        <v/>
      </c>
      <c r="J66" s="50"/>
      <c r="K66" s="711"/>
      <c r="L66" s="732">
        <f>IF(OR(M66="",M66=0),0,M66*IFERROR(_xlfn.XLOOKUP(K66,K84:AA84,K85:AA85,"",0,1)*J66*IF(G66&gt;0,G66,1),IFERROR(_xlfn.XLOOKUP(K66,K86:AA86,K87:AA87,"",0,1)*J66*IF(G66&gt;0,G66,1),0)))</f>
        <v>0</v>
      </c>
      <c r="M66" s="712">
        <v>1</v>
      </c>
      <c r="N66" s="713"/>
      <c r="O66" s="1261"/>
      <c r="P66" s="1208">
        <f>IF(L75=0,0,(L66/L75)*Q29*1000)</f>
        <v>0</v>
      </c>
      <c r="Q66" s="46">
        <f>IF(L75=0,0,(G66/L75)*Q29)</f>
        <v>0</v>
      </c>
      <c r="R66" s="735">
        <f>IF(Z25&lt;&gt;0,G66*M66*L25,0)</f>
        <v>0</v>
      </c>
      <c r="S66" s="772">
        <f t="shared" si="6"/>
        <v>0</v>
      </c>
      <c r="T66" s="44" t="str">
        <f>IF(OR(Z25="",Z25=0,L66=0),"",L66*M66*L25)</f>
        <v/>
      </c>
      <c r="U66" s="388" t="str">
        <f>IF(K66="","",IF(T66="","",IF(T66=0,0,IF(SUM(COUNTIF(K84:U84,SUBSTITUTE(TRIM(K66)," (s)","")),COUNTIF(K86:U86,SUBSTITUTE(TRIM(K66)," (s)","")),COUNTIF(K85:U85,SUBSTITUTE(TRIM(K66)," (s)","")),COUNTIF(K87:U87,SUBSTITUTE(TRIM(K66)," (s)","")))&gt;0,IF(ROUND(T66,3)&gt;=1,ROUND(T66,3)&amp;" L",ROUND(T66*100,0)&amp;" cl"),IF(SUM(COUNTIF(V84:AA84,SUBSTITUTE(TRIM(K66)," (s)","")),COUNTIF(V86:AA86,SUBSTITUTE(TRIM(K66)," (s)","")),COUNTIF(V85:AA85,SUBSTITUTE(TRIM(K66)," (s)","")),COUNTIF(V87:AA87,SUBSTITUTE(TRIM(K66)," (s)","")))&gt;0,IF(ROUND(T66,3)&gt;=1,ROUND(T66,3)&amp;" Kg",ROUND(T66*1000,0)&amp;" g"),"")))))</f>
        <v/>
      </c>
      <c r="V66" s="379"/>
      <c r="W66" s="714">
        <f t="shared" si="8"/>
        <v>0</v>
      </c>
      <c r="X66" s="982">
        <f t="shared" si="7"/>
        <v>0</v>
      </c>
      <c r="Y66" s="768"/>
      <c r="Z66" s="769"/>
      <c r="AA66" s="770"/>
      <c r="AB66" s="1014"/>
      <c r="AC66" s="1014"/>
      <c r="AD66" s="1014"/>
      <c r="AE66" s="9">
        <v>1</v>
      </c>
    </row>
    <row r="67" spans="2:31" ht="15.75">
      <c r="B67" s="695" t="str">
        <f t="shared" si="10"/>
        <v>►</v>
      </c>
      <c r="C67" s="1029" t="str">
        <f>C26</f>
        <v>N NOM DE VOTRE RECETTE | collez la--FAMILLE| Auteur &gt; VOUS</v>
      </c>
      <c r="D67" s="1030">
        <f>D26</f>
        <v>1</v>
      </c>
      <c r="E67" s="1029" t="str">
        <f>E26</f>
        <v>coupe</v>
      </c>
      <c r="F67" s="1031" t="str">
        <f>F26</f>
        <v>Recette mère ► Desserts assiette</v>
      </c>
      <c r="G67" s="41"/>
      <c r="H67" s="6"/>
      <c r="I67" s="22" t="str">
        <f t="shared" si="5"/>
        <v/>
      </c>
      <c r="J67" s="50"/>
      <c r="K67" s="711"/>
      <c r="L67" s="732">
        <f>IF(OR(M67="",M67=0),0,M67*IFERROR(_xlfn.XLOOKUP(K67,K84:AA84,K85:AA85,"",0,1)*J67*IF(G67&gt;0,G67,1),IFERROR(_xlfn.XLOOKUP(K67,K86:AA86,K87:AA87,"",0,1)*J67*IF(G67&gt;0,G67,1),0)))</f>
        <v>0</v>
      </c>
      <c r="M67" s="712">
        <v>1</v>
      </c>
      <c r="N67" s="713"/>
      <c r="O67" s="1261"/>
      <c r="P67" s="1208">
        <f>IF(L75=0,0,(L67/L75)*Q29*1000)</f>
        <v>0</v>
      </c>
      <c r="Q67" s="46">
        <f>IF(L75=0,0,(G67/L75)*Q29)</f>
        <v>0</v>
      </c>
      <c r="R67" s="734">
        <f>IF(Z25&lt;&gt;0,G67*M67*L25,0)</f>
        <v>0</v>
      </c>
      <c r="S67" s="771">
        <f t="shared" si="6"/>
        <v>0</v>
      </c>
      <c r="T67" s="44" t="str">
        <f>IF(OR(Z25="",Z25=0,L67=0),"",L67*M67*L25)</f>
        <v/>
      </c>
      <c r="U67" s="388" t="str">
        <f>IF(K67="","",IF(T67="","",IF(T67=0,0,IF(SUM(COUNTIF(K84:U84,SUBSTITUTE(TRIM(K67)," (s)","")),COUNTIF(K86:U86,SUBSTITUTE(TRIM(K67)," (s)","")),COUNTIF(K85:U85,SUBSTITUTE(TRIM(K67)," (s)","")),COUNTIF(K87:U87,SUBSTITUTE(TRIM(K67)," (s)","")))&gt;0,IF(ROUND(T67,3)&gt;=1,ROUND(T67,3)&amp;" L",ROUND(T67*100,0)&amp;" cl"),IF(SUM(COUNTIF(V84:AA84,SUBSTITUTE(TRIM(K67)," (s)","")),COUNTIF(V86:AA86,SUBSTITUTE(TRIM(K67)," (s)","")),COUNTIF(V85:AA85,SUBSTITUTE(TRIM(K67)," (s)","")),COUNTIF(V87:AA87,SUBSTITUTE(TRIM(K67)," (s)","")))&gt;0,IF(ROUND(T67,3)&gt;=1,ROUND(T67,3)&amp;" Kg",ROUND(T67*1000,0)&amp;" g"),"")))))</f>
        <v/>
      </c>
      <c r="V67" s="379"/>
      <c r="W67" s="714">
        <f t="shared" si="8"/>
        <v>0</v>
      </c>
      <c r="X67" s="982">
        <f t="shared" si="7"/>
        <v>0</v>
      </c>
      <c r="Y67" s="768"/>
      <c r="Z67" s="769"/>
      <c r="AA67" s="770"/>
      <c r="AB67" s="1014"/>
      <c r="AC67" s="1014"/>
      <c r="AD67" s="1014"/>
      <c r="AE67" s="9">
        <v>1</v>
      </c>
    </row>
    <row r="68" spans="2:31" ht="15.75">
      <c r="B68" s="695" t="str">
        <f t="shared" si="10"/>
        <v>►</v>
      </c>
      <c r="C68" s="1029" t="str">
        <f>C26</f>
        <v>N NOM DE VOTRE RECETTE | collez la--FAMILLE| Auteur &gt; VOUS</v>
      </c>
      <c r="D68" s="1030">
        <f>D26</f>
        <v>1</v>
      </c>
      <c r="E68" s="1029" t="str">
        <f>E26</f>
        <v>coupe</v>
      </c>
      <c r="F68" s="1031" t="str">
        <f>F26</f>
        <v>Recette mère ► Desserts assiette</v>
      </c>
      <c r="G68" s="41"/>
      <c r="H68" s="6"/>
      <c r="I68" s="22" t="str">
        <f t="shared" si="5"/>
        <v/>
      </c>
      <c r="J68" s="50"/>
      <c r="K68" s="711"/>
      <c r="L68" s="732">
        <f>IF(OR(M68="",M68=0),0,M68*IFERROR(_xlfn.XLOOKUP(K68,K84:AA84,K85:AA85,"",0,1)*J68*IF(G68&gt;0,G68,1),IFERROR(_xlfn.XLOOKUP(K68,K86:AA86,K87:AA87,"",0,1)*J68*IF(G68&gt;0,G68,1),0)))</f>
        <v>0</v>
      </c>
      <c r="M68" s="712">
        <v>1</v>
      </c>
      <c r="N68" s="713"/>
      <c r="O68" s="1261"/>
      <c r="P68" s="1208">
        <f>IF(L75=0,0,(L68/L75)*Q29*1000)</f>
        <v>0</v>
      </c>
      <c r="Q68" s="46">
        <f>IF(L75=0,0,(G68/L75)*Q29)</f>
        <v>0</v>
      </c>
      <c r="R68" s="735">
        <f>IF(Z25&lt;&gt;0,G68*M68*L25,0)</f>
        <v>0</v>
      </c>
      <c r="S68" s="772">
        <f t="shared" si="6"/>
        <v>0</v>
      </c>
      <c r="T68" s="44" t="str">
        <f>IF(OR(Z25="",Z25=0,L68=0),"",L68*M68*L25)</f>
        <v/>
      </c>
      <c r="U68" s="388" t="str">
        <f>IF(K68="","",IF(T68="","",IF(T68=0,0,IF(SUM(COUNTIF(K84:U84,SUBSTITUTE(TRIM(K68)," (s)","")),COUNTIF(K86:U86,SUBSTITUTE(TRIM(K68)," (s)","")),COUNTIF(K85:U85,SUBSTITUTE(TRIM(K68)," (s)","")),COUNTIF(K87:U87,SUBSTITUTE(TRIM(K68)," (s)","")))&gt;0,IF(ROUND(T68,3)&gt;=1,ROUND(T68,3)&amp;" L",ROUND(T68*100,0)&amp;" cl"),IF(SUM(COUNTIF(V84:AA84,SUBSTITUTE(TRIM(K68)," (s)","")),COUNTIF(V86:AA86,SUBSTITUTE(TRIM(K68)," (s)","")),COUNTIF(V85:AA85,SUBSTITUTE(TRIM(K68)," (s)","")),COUNTIF(V87:AA87,SUBSTITUTE(TRIM(K68)," (s)","")))&gt;0,IF(ROUND(T68,3)&gt;=1,ROUND(T68,3)&amp;" Kg",ROUND(T68*1000,0)&amp;" g"),"")))))</f>
        <v/>
      </c>
      <c r="V68" s="379"/>
      <c r="W68" s="714">
        <f t="shared" si="8"/>
        <v>0</v>
      </c>
      <c r="X68" s="982">
        <f t="shared" si="7"/>
        <v>0</v>
      </c>
      <c r="Y68" s="768"/>
      <c r="Z68" s="769"/>
      <c r="AA68" s="770"/>
      <c r="AB68" s="1014"/>
      <c r="AC68" s="1014"/>
      <c r="AD68" s="1014"/>
      <c r="AE68" s="9">
        <v>1</v>
      </c>
    </row>
    <row r="69" spans="2:31" ht="15.75">
      <c r="B69" s="695" t="str">
        <f t="shared" si="10"/>
        <v>►</v>
      </c>
      <c r="C69" s="1029" t="str">
        <f>C26</f>
        <v>N NOM DE VOTRE RECETTE | collez la--FAMILLE| Auteur &gt; VOUS</v>
      </c>
      <c r="D69" s="1030">
        <f>D26</f>
        <v>1</v>
      </c>
      <c r="E69" s="1029" t="str">
        <f>E26</f>
        <v>coupe</v>
      </c>
      <c r="F69" s="1031" t="str">
        <f>F26</f>
        <v>Recette mère ► Desserts assiette</v>
      </c>
      <c r="G69" s="41"/>
      <c r="H69" s="6"/>
      <c r="I69" s="22" t="str">
        <f t="shared" si="5"/>
        <v/>
      </c>
      <c r="J69" s="50"/>
      <c r="K69" s="711"/>
      <c r="L69" s="732">
        <f>IF(OR(M69="",M69=0),0,M69*IFERROR(_xlfn.XLOOKUP(K69,K84:AA84,K85:AA85,"",0,1)*J69*IF(G69&gt;0,G69,1),IFERROR(_xlfn.XLOOKUP(K69,K86:AA86,K87:AA87,"",0,1)*J69*IF(G69&gt;0,G69,1),0)))</f>
        <v>0</v>
      </c>
      <c r="M69" s="712">
        <v>1</v>
      </c>
      <c r="N69" s="713"/>
      <c r="O69" s="1261"/>
      <c r="P69" s="1208">
        <f>IF(L75=0,0,(L69/L75)*Q29*1000)</f>
        <v>0</v>
      </c>
      <c r="Q69" s="46">
        <f>IF(L75=0,0,(G69/L75)*Q29)</f>
        <v>0</v>
      </c>
      <c r="R69" s="734">
        <f>IF(Z25&lt;&gt;0,G69*M69*L25,0)</f>
        <v>0</v>
      </c>
      <c r="S69" s="771">
        <f t="shared" si="6"/>
        <v>0</v>
      </c>
      <c r="T69" s="44" t="str">
        <f>IF(OR(Z25="",Z25=0,L69=0),"",L69*M69*L25)</f>
        <v/>
      </c>
      <c r="U69" s="380" t="str">
        <f>IF(K69="","",IF(T69="","",IF(T69=0,0,IF(SUM(COUNTIF(K84:U84,SUBSTITUTE(TRIM(K69)," (s)","")),COUNTIF(K86:U86,SUBSTITUTE(TRIM(K69)," (s)","")),COUNTIF(K85:U85,SUBSTITUTE(TRIM(K69)," (s)","")),COUNTIF(K87:U87,SUBSTITUTE(TRIM(K69)," (s)","")))&gt;0,IF(ROUND(T69,3)&gt;=1,ROUND(T69,3)&amp;" L",ROUND(T69*100,0)&amp;" cl"),IF(SUM(COUNTIF(V84:AA84,SUBSTITUTE(TRIM(K69)," (s)","")),COUNTIF(V86:AA86,SUBSTITUTE(TRIM(K69)," (s)","")),COUNTIF(V85:AA85,SUBSTITUTE(TRIM(K69)," (s)","")),COUNTIF(V87:AA87,SUBSTITUTE(TRIM(K69)," (s)","")))&gt;0,IF(ROUND(T69,3)&gt;=1,ROUND(T69,3)&amp;" Kg",ROUND(T69*1000,0)&amp;" g"),"")))))</f>
        <v/>
      </c>
      <c r="V69" s="379"/>
      <c r="W69" s="714">
        <f t="shared" si="8"/>
        <v>0</v>
      </c>
      <c r="X69" s="982">
        <f t="shared" si="7"/>
        <v>0</v>
      </c>
      <c r="Y69" s="768"/>
      <c r="Z69" s="769"/>
      <c r="AA69" s="770"/>
      <c r="AB69" s="1014"/>
      <c r="AC69" s="1014"/>
      <c r="AD69" s="1014"/>
      <c r="AE69" s="9">
        <v>1</v>
      </c>
    </row>
    <row r="70" spans="2:31" ht="15.75">
      <c r="B70" s="695" t="str">
        <f t="shared" si="10"/>
        <v>►</v>
      </c>
      <c r="C70" s="1029" t="str">
        <f>C26</f>
        <v>N NOM DE VOTRE RECETTE | collez la--FAMILLE| Auteur &gt; VOUS</v>
      </c>
      <c r="D70" s="1030">
        <f>D26</f>
        <v>1</v>
      </c>
      <c r="E70" s="1029" t="str">
        <f>E26</f>
        <v>coupe</v>
      </c>
      <c r="F70" s="1031" t="str">
        <f>F26</f>
        <v>Recette mère ► Desserts assiette</v>
      </c>
      <c r="G70" s="41"/>
      <c r="H70" s="6"/>
      <c r="I70" s="22" t="str">
        <f t="shared" si="5"/>
        <v/>
      </c>
      <c r="J70" s="50"/>
      <c r="K70" s="711"/>
      <c r="L70" s="732">
        <f>IF(OR(M70="",M70=0),0,M70*IFERROR(_xlfn.XLOOKUP(K70,K84:AA84,K85:AA85,"",0,1)*J70*IF(G70&gt;0,G70,1),IFERROR(_xlfn.XLOOKUP(K70,K86:AA86,K87:AA87,"",0,1)*J70*IF(G70&gt;0,G70,1),0)))</f>
        <v>0</v>
      </c>
      <c r="M70" s="712">
        <v>1</v>
      </c>
      <c r="N70" s="713"/>
      <c r="O70" s="1261"/>
      <c r="P70" s="1208">
        <f>IF(L75=0,0,(L70/L75)*Q29*1000)</f>
        <v>0</v>
      </c>
      <c r="Q70" s="46">
        <f>IF(L75=0,0,(G70/L75)*Q29)</f>
        <v>0</v>
      </c>
      <c r="R70" s="735">
        <f>IF(Z25&lt;&gt;0,G70*M70*L25,0)</f>
        <v>0</v>
      </c>
      <c r="S70" s="772">
        <f t="shared" si="6"/>
        <v>0</v>
      </c>
      <c r="T70" s="44" t="str">
        <f>IF(OR(Z25="",Z25=0,L70=0),"",L70*M70*L25)</f>
        <v/>
      </c>
      <c r="U70" s="388" t="str">
        <f>IF(K70="","",IF(T70="","",IF(T70=0,0,IF(SUM(COUNTIF(K84:U84,SUBSTITUTE(TRIM(K70)," (s)","")),COUNTIF(K86:U86,SUBSTITUTE(TRIM(K70)," (s)","")),COUNTIF(K85:U85,SUBSTITUTE(TRIM(K70)," (s)","")),COUNTIF(K87:U87,SUBSTITUTE(TRIM(K70)," (s)","")))&gt;0,IF(ROUND(T70,3)&gt;=1,ROUND(T70,3)&amp;" L",ROUND(T70*100,0)&amp;" cl"),IF(SUM(COUNTIF(V84:AA84,SUBSTITUTE(TRIM(K70)," (s)","")),COUNTIF(V86:AA86,SUBSTITUTE(TRIM(K70)," (s)","")),COUNTIF(V85:AA85,SUBSTITUTE(TRIM(K70)," (s)","")),COUNTIF(V87:AA87,SUBSTITUTE(TRIM(K70)," (s)","")))&gt;0,IF(ROUND(T70,3)&gt;=1,ROUND(T70,3)&amp;" Kg",ROUND(T70*1000,0)&amp;" g"),"")))))</f>
        <v/>
      </c>
      <c r="V70" s="379"/>
      <c r="W70" s="714">
        <f t="shared" si="8"/>
        <v>0</v>
      </c>
      <c r="X70" s="982">
        <f t="shared" si="7"/>
        <v>0</v>
      </c>
      <c r="Y70" s="768"/>
      <c r="Z70" s="769"/>
      <c r="AA70" s="770"/>
      <c r="AB70" s="1014"/>
      <c r="AC70" s="1014"/>
      <c r="AD70" s="1014"/>
      <c r="AE70" s="9">
        <v>1</v>
      </c>
    </row>
    <row r="71" spans="2:31" ht="15.75">
      <c r="B71" s="695" t="str">
        <f t="shared" si="10"/>
        <v>►</v>
      </c>
      <c r="C71" s="1029" t="str">
        <f>C26</f>
        <v>N NOM DE VOTRE RECETTE | collez la--FAMILLE| Auteur &gt; VOUS</v>
      </c>
      <c r="D71" s="1030">
        <f>D26</f>
        <v>1</v>
      </c>
      <c r="E71" s="1029" t="str">
        <f>E26</f>
        <v>coupe</v>
      </c>
      <c r="F71" s="1031" t="str">
        <f>F26</f>
        <v>Recette mère ► Desserts assiette</v>
      </c>
      <c r="G71" s="41"/>
      <c r="H71" s="6"/>
      <c r="I71" s="22" t="str">
        <f t="shared" si="5"/>
        <v/>
      </c>
      <c r="J71" s="50"/>
      <c r="K71" s="711"/>
      <c r="L71" s="732">
        <f>IF(OR(M71="",M71=0),0,M71*IFERROR(_xlfn.XLOOKUP(K71,K84:AA84,K85:AA85,"",0,1)*J71*IF(G71&gt;0,G71,1),IFERROR(_xlfn.XLOOKUP(K71,K86:AA86,K87:AA87,"",0,1)*J71*IF(G71&gt;0,G71,1),0)))</f>
        <v>0</v>
      </c>
      <c r="M71" s="712">
        <v>1</v>
      </c>
      <c r="N71" s="713"/>
      <c r="O71" s="1261"/>
      <c r="P71" s="1208">
        <f>IF(L75=0,0,(L71/L75)*Q29*1000)</f>
        <v>0</v>
      </c>
      <c r="Q71" s="46">
        <f>IF(L75=0,0,(G71/L75)*Q29)</f>
        <v>0</v>
      </c>
      <c r="R71" s="734">
        <f>IF(Z25&lt;&gt;0,G71*M71*L25,0)</f>
        <v>0</v>
      </c>
      <c r="S71" s="771">
        <f t="shared" si="6"/>
        <v>0</v>
      </c>
      <c r="T71" s="44" t="str">
        <f>IF(OR(Z25="",Z25=0,L71=0),"",L71*M71*L25)</f>
        <v/>
      </c>
      <c r="U71" s="380" t="str">
        <f>IF(K71="","",IF(T71="","",IF(T71=0,0,IF(SUM(COUNTIF(K84:U84,SUBSTITUTE(TRIM(K71)," (s)","")),COUNTIF(K86:U86,SUBSTITUTE(TRIM(K71)," (s)","")),COUNTIF(K85:U85,SUBSTITUTE(TRIM(K71)," (s)","")),COUNTIF(K87:U87,SUBSTITUTE(TRIM(K71)," (s)","")))&gt;0,IF(ROUND(T71,3)&gt;=1,ROUND(T71,3)&amp;" L",ROUND(T71*100,0)&amp;" cl"),IF(SUM(COUNTIF(V84:AA84,SUBSTITUTE(TRIM(K71)," (s)","")),COUNTIF(V86:AA86,SUBSTITUTE(TRIM(K71)," (s)","")),COUNTIF(V85:AA85,SUBSTITUTE(TRIM(K71)," (s)","")),COUNTIF(V87:AA87,SUBSTITUTE(TRIM(K71)," (s)","")))&gt;0,IF(ROUND(T71,3)&gt;=1,ROUND(T71,3)&amp;" Kg",ROUND(T71*1000,0)&amp;" g"),"")))))</f>
        <v/>
      </c>
      <c r="V71" s="379"/>
      <c r="W71" s="714">
        <f t="shared" si="8"/>
        <v>0</v>
      </c>
      <c r="X71" s="982">
        <f t="shared" si="7"/>
        <v>0</v>
      </c>
      <c r="Y71" s="768"/>
      <c r="Z71" s="769"/>
      <c r="AA71" s="770"/>
      <c r="AB71" s="1014"/>
      <c r="AC71" s="1014"/>
      <c r="AD71" s="1014"/>
      <c r="AE71" s="9">
        <v>1</v>
      </c>
    </row>
    <row r="72" spans="2:31" ht="15.75">
      <c r="B72" s="695" t="str">
        <f t="shared" si="10"/>
        <v>►</v>
      </c>
      <c r="C72" s="1029" t="str">
        <f>C26</f>
        <v>N NOM DE VOTRE RECETTE | collez la--FAMILLE| Auteur &gt; VOUS</v>
      </c>
      <c r="D72" s="1030">
        <f>D26</f>
        <v>1</v>
      </c>
      <c r="E72" s="1029" t="str">
        <f>E26</f>
        <v>coupe</v>
      </c>
      <c r="F72" s="1031" t="str">
        <f>F26</f>
        <v>Recette mère ► Desserts assiette</v>
      </c>
      <c r="G72" s="41"/>
      <c r="H72" s="6"/>
      <c r="I72" s="22" t="str">
        <f t="shared" si="5"/>
        <v/>
      </c>
      <c r="J72" s="50"/>
      <c r="K72" s="711"/>
      <c r="L72" s="732">
        <f>IF(OR(M72="",M72=0),0,M72*IFERROR(_xlfn.XLOOKUP(K72,K84:AA84,K85:AA85,"",0,1)*J72*IF(G72&gt;0,G72,1),IFERROR(_xlfn.XLOOKUP(K72,K86:AA86,K87:AA87,"",0,1)*J72*IF(G72&gt;0,G72,1),0)))</f>
        <v>0</v>
      </c>
      <c r="M72" s="712">
        <v>1</v>
      </c>
      <c r="N72" s="713"/>
      <c r="O72" s="1261"/>
      <c r="P72" s="1208">
        <f>IF(L75=0,0,(L72/L75)*Q29*1000)</f>
        <v>0</v>
      </c>
      <c r="Q72" s="46">
        <f>IF(L75=0,0,(G72/L75)*Q29)</f>
        <v>0</v>
      </c>
      <c r="R72" s="735">
        <f>IF(Z25&lt;&gt;0,G72*M72*L25,0)</f>
        <v>0</v>
      </c>
      <c r="S72" s="772">
        <f t="shared" si="6"/>
        <v>0</v>
      </c>
      <c r="T72" s="44" t="str">
        <f>IF(OR(Z25="",Z25=0,L72=0),"",L72*M72*L25)</f>
        <v/>
      </c>
      <c r="U72" s="388" t="str">
        <f>IF(K72="","",IF(T72="","",IF(T72=0,0,IF(SUM(COUNTIF(K84:U84,SUBSTITUTE(TRIM(K72)," (s)","")),COUNTIF(K86:U86,SUBSTITUTE(TRIM(K72)," (s)","")),COUNTIF(K85:U85,SUBSTITUTE(TRIM(K72)," (s)","")),COUNTIF(K87:U87,SUBSTITUTE(TRIM(K72)," (s)","")))&gt;0,IF(ROUND(T72,3)&gt;=1,ROUND(T72,3)&amp;" L",ROUND(T72*100,0)&amp;" cl"),IF(SUM(COUNTIF(V84:AA84,SUBSTITUTE(TRIM(K72)," (s)","")),COUNTIF(V86:AA86,SUBSTITUTE(TRIM(K72)," (s)","")),COUNTIF(V85:AA85,SUBSTITUTE(TRIM(K72)," (s)","")),COUNTIF(V87:AA87,SUBSTITUTE(TRIM(K72)," (s)","")))&gt;0,IF(ROUND(T72,3)&gt;=1,ROUND(T72,3)&amp;" Kg",ROUND(T72*1000,0)&amp;" g"),"")))))</f>
        <v/>
      </c>
      <c r="V72" s="379"/>
      <c r="W72" s="714">
        <f t="shared" si="8"/>
        <v>0</v>
      </c>
      <c r="X72" s="982">
        <f t="shared" si="7"/>
        <v>0</v>
      </c>
      <c r="Y72" s="768"/>
      <c r="Z72" s="769"/>
      <c r="AA72" s="770"/>
      <c r="AB72" s="1014"/>
      <c r="AC72" s="1014"/>
      <c r="AD72" s="1014"/>
      <c r="AE72" s="9">
        <v>1</v>
      </c>
    </row>
    <row r="73" spans="2:31" ht="15.75">
      <c r="B73" s="693" t="s">
        <v>6</v>
      </c>
      <c r="C73" s="1029" t="str">
        <f>C26</f>
        <v>N NOM DE VOTRE RECETTE | collez la--FAMILLE| Auteur &gt; VOUS</v>
      </c>
      <c r="D73" s="1030">
        <f>D26</f>
        <v>1</v>
      </c>
      <c r="E73" s="1029" t="str">
        <f>E26</f>
        <v>coupe</v>
      </c>
      <c r="F73" s="1031" t="str">
        <f>F26</f>
        <v>Recette mère ► Desserts assiette</v>
      </c>
      <c r="G73" s="41"/>
      <c r="H73" s="6"/>
      <c r="I73" s="22" t="str">
        <f t="shared" si="5"/>
        <v/>
      </c>
      <c r="J73" s="50"/>
      <c r="K73" s="711"/>
      <c r="L73" s="732">
        <f>IF(OR(M73="",M73=0),0,M73*IFERROR(_xlfn.XLOOKUP(K73,K84:AA84,K85:AA85,"",0,1)*J73*IF(G73&gt;0,G73,1),IFERROR(_xlfn.XLOOKUP(K73,K86:AA86,K87:AA87,"",0,1)*J73*IF(G73&gt;0,G73,1),0)))</f>
        <v>0</v>
      </c>
      <c r="M73" s="712">
        <v>1</v>
      </c>
      <c r="N73" s="713"/>
      <c r="O73" s="1261"/>
      <c r="P73" s="1208">
        <f>IF(L75=0,0,(L73/L75)*Q29*1000)</f>
        <v>0</v>
      </c>
      <c r="Q73" s="46">
        <f>IF(L75=0,0,(G73/L75)*Q29)</f>
        <v>0</v>
      </c>
      <c r="R73" s="734">
        <f>IF(Z25&lt;&gt;0,G73*M73*L25,0)</f>
        <v>0</v>
      </c>
      <c r="S73" s="771">
        <f t="shared" si="6"/>
        <v>0</v>
      </c>
      <c r="T73" s="44" t="str">
        <f>IF(OR(Z25="",Z25=0,L73=0),"",L73*M73*L25)</f>
        <v/>
      </c>
      <c r="U73" s="380" t="str">
        <f>IF(K73="","",IF(T73="","",IF(T73=0,0,IF(SUM(COUNTIF(K84:U84,SUBSTITUTE(TRIM(K73)," (s)","")),COUNTIF(K86:U86,SUBSTITUTE(TRIM(K73)," (s)","")),COUNTIF(K85:U85,SUBSTITUTE(TRIM(K73)," (s)","")),COUNTIF(K87:U87,SUBSTITUTE(TRIM(K73)," (s)","")))&gt;0,IF(ROUND(T73,3)&gt;=1,ROUND(T73,3)&amp;" L",ROUND(T73*100,0)&amp;" cl"),IF(SUM(COUNTIF(V84:AA84,SUBSTITUTE(TRIM(K73)," (s)","")),COUNTIF(V86:AA86,SUBSTITUTE(TRIM(K73)," (s)","")),COUNTIF(V85:AA85,SUBSTITUTE(TRIM(K73)," (s)","")),COUNTIF(V87:AA87,SUBSTITUTE(TRIM(K73)," (s)","")))&gt;0,IF(ROUND(T73,3)&gt;=1,ROUND(T73,3)&amp;" Kg",ROUND(T73*1000,0)&amp;" g"),"")))))</f>
        <v/>
      </c>
      <c r="V73" s="379"/>
      <c r="W73" s="714">
        <f t="shared" si="8"/>
        <v>0</v>
      </c>
      <c r="X73" s="982">
        <f t="shared" si="7"/>
        <v>0</v>
      </c>
      <c r="Y73" s="768"/>
      <c r="Z73" s="769"/>
      <c r="AA73" s="770"/>
      <c r="AB73" s="1014"/>
      <c r="AC73" s="1014"/>
      <c r="AD73" s="1014"/>
      <c r="AE73" s="9">
        <v>1</v>
      </c>
    </row>
    <row r="74" spans="2:31" ht="15.75">
      <c r="B74" s="693" t="s">
        <v>6</v>
      </c>
      <c r="C74" s="1029" t="str">
        <f>C26</f>
        <v>N NOM DE VOTRE RECETTE | collez la--FAMILLE| Auteur &gt; VOUS</v>
      </c>
      <c r="D74" s="1030">
        <f>D26</f>
        <v>1</v>
      </c>
      <c r="E74" s="1029" t="str">
        <f>E26</f>
        <v>coupe</v>
      </c>
      <c r="F74" s="1031" t="str">
        <f>F26</f>
        <v>Recette mère ► Desserts assiette</v>
      </c>
      <c r="G74" s="51"/>
      <c r="H74" s="7"/>
      <c r="I74" s="22" t="str">
        <f t="shared" si="5"/>
        <v/>
      </c>
      <c r="J74" s="52"/>
      <c r="K74" s="711"/>
      <c r="L74" s="732">
        <f>IF(OR(M74="",M74=0),0,M74*IFERROR(_xlfn.XLOOKUP(K74,K84:AA84,K85:AA85,"",0,1)*J74*IF(G74&gt;0,G74,1),IFERROR(_xlfn.XLOOKUP(K74,K86:AA86,K87:AA87,"",0,1)*J74*IF(G74&gt;0,G74,1),0)))</f>
        <v>0</v>
      </c>
      <c r="M74" s="712">
        <v>1</v>
      </c>
      <c r="N74" s="713"/>
      <c r="O74" s="1261"/>
      <c r="P74" s="1208">
        <f>IF(L75=0,0,(L74/L75)*Q29*1000)</f>
        <v>0</v>
      </c>
      <c r="Q74" s="46">
        <f>IF(L75=0,0,(G74/L75)*Q29)</f>
        <v>0</v>
      </c>
      <c r="R74" s="735">
        <f>IF(Z25&lt;&gt;0,G74*M74*L25,0)</f>
        <v>0</v>
      </c>
      <c r="S74" s="772">
        <f t="shared" si="6"/>
        <v>0</v>
      </c>
      <c r="T74" s="44" t="str">
        <f>IF(OR(Z25="",Z25=0,L74=0),"",L74*M74*L25)</f>
        <v/>
      </c>
      <c r="U74" s="388" t="str">
        <f>IF(K74="","",IF(T74="","",IF(T74=0,0,IF(SUM(COUNTIF(K84:U84,SUBSTITUTE(TRIM(K74)," (s)","")),COUNTIF(K86:U86,SUBSTITUTE(TRIM(K74)," (s)","")),COUNTIF(K85:U85,SUBSTITUTE(TRIM(K74)," (s)","")),COUNTIF(K87:U87,SUBSTITUTE(TRIM(K74)," (s)","")))&gt;0,IF(ROUND(T74,3)&gt;=1,ROUND(T74,3)&amp;" L",ROUND(T74*100,0)&amp;" cl"),IF(SUM(COUNTIF(V84:AA84,SUBSTITUTE(TRIM(K74)," (s)","")),COUNTIF(V86:AA86,SUBSTITUTE(TRIM(K74)," (s)","")),COUNTIF(V85:AA85,SUBSTITUTE(TRIM(K74)," (s)","")),COUNTIF(V87:AA87,SUBSTITUTE(TRIM(K74)," (s)","")))&gt;0,IF(ROUND(T74,3)&gt;=1,ROUND(T74,3)&amp;" Kg",ROUND(T74*1000,0)&amp;" g"),"")))))</f>
        <v/>
      </c>
      <c r="V74" s="379"/>
      <c r="W74" s="714">
        <f t="shared" si="8"/>
        <v>0</v>
      </c>
      <c r="X74" s="982">
        <f t="shared" si="7"/>
        <v>0</v>
      </c>
      <c r="Y74" s="768"/>
      <c r="Z74" s="769"/>
      <c r="AA74" s="770"/>
      <c r="AB74" s="1014"/>
      <c r="AC74" s="1014"/>
      <c r="AD74" s="1014"/>
      <c r="AE74" s="9">
        <v>1</v>
      </c>
    </row>
    <row r="75" spans="2:31" ht="15.75">
      <c r="B75" s="693" t="s">
        <v>6</v>
      </c>
      <c r="C75" s="1029" t="str">
        <f>C26</f>
        <v>N NOM DE VOTRE RECETTE | collez la--FAMILLE| Auteur &gt; VOUS</v>
      </c>
      <c r="D75" s="1030">
        <f>D26</f>
        <v>1</v>
      </c>
      <c r="E75" s="1029" t="str">
        <f>E26</f>
        <v>coupe</v>
      </c>
      <c r="F75" s="1031" t="str">
        <f>F26</f>
        <v>Recette mère ► Desserts assiette</v>
      </c>
      <c r="G75" s="1222" t="s">
        <v>23</v>
      </c>
      <c r="H75" s="773"/>
      <c r="I75" s="773"/>
      <c r="J75" s="773"/>
      <c r="K75" s="773"/>
      <c r="L75" s="738">
        <f>SUM(L30:L74)</f>
        <v>0</v>
      </c>
      <c r="M75" s="1204"/>
      <c r="N75" s="729"/>
      <c r="O75" s="1199"/>
      <c r="P75" s="1203">
        <f>SUM(P30:P74)</f>
        <v>0</v>
      </c>
      <c r="Q75" s="729"/>
      <c r="R75" s="774"/>
      <c r="S75" s="774" t="str">
        <f>"Total " &amp; T27&amp;" &gt;"</f>
        <v>Total Col.19 &gt;</v>
      </c>
      <c r="T75" s="53">
        <f>SUM(T30:T74)</f>
        <v>0</v>
      </c>
      <c r="U75" s="53"/>
      <c r="V75" s="435"/>
      <c r="W75" s="435">
        <f>SUM(W30:W74)</f>
        <v>0</v>
      </c>
      <c r="X75" s="435"/>
      <c r="Y75" s="435">
        <f>SUM(Y30:Y74)</f>
        <v>0</v>
      </c>
      <c r="Z75" s="435"/>
      <c r="AA75" s="436"/>
      <c r="AB75" s="1014"/>
      <c r="AC75" s="1014"/>
      <c r="AD75" s="1014"/>
      <c r="AE75" s="9">
        <v>1</v>
      </c>
    </row>
    <row r="76" spans="2:31" ht="15.75">
      <c r="B76" s="693" t="s">
        <v>6</v>
      </c>
      <c r="C76" s="1029" t="str">
        <f>C26</f>
        <v>N NOM DE VOTRE RECETTE | collez la--FAMILLE| Auteur &gt; VOUS</v>
      </c>
      <c r="D76" s="1030">
        <f>D26</f>
        <v>1</v>
      </c>
      <c r="E76" s="1029" t="str">
        <f>E26</f>
        <v>coupe</v>
      </c>
      <c r="F76" s="1031" t="str">
        <f>F26</f>
        <v>Recette mère ► Desserts assiette</v>
      </c>
      <c r="G76" s="773"/>
      <c r="H76" s="773"/>
      <c r="I76" s="773"/>
      <c r="J76" s="773"/>
      <c r="K76" s="773"/>
      <c r="L76" s="773"/>
      <c r="M76" s="773"/>
      <c r="N76" s="773"/>
      <c r="O76" s="696" t="s">
        <v>1126</v>
      </c>
      <c r="P76" s="1200" cm="1">
        <f t="array" ref="P76">IF(TRIM(SUBSTITUTE(O76,CHAR(160)," "))="",0,SUMPRODUCT(--(TRIM(SUBSTITUTE(O30:O74,CHAR(160)," "))&lt;&gt;""),--ISNUMBER(SEARCH(SUBSTITUTE(TRIM(SUBSTITUTE(O76,CHAR(160)," "))," ",""),SUBSTITUTE(TRIM(SUBSTITUTE(O30:O74,CHAR(160)," "))," ","")))))</f>
        <v>0</v>
      </c>
      <c r="Q76" s="1200" cm="1">
        <f t="array" ref="Q76">IF(TRIM(SUBSTITUTE(R76,CHAR(160)," "))="",0,SUMPRODUCT(--(TRIM(SUBSTITUTE(O30:O74,CHAR(160)," "))&lt;&gt;""),--ISNUMBER(SEARCH(SUBSTITUTE(TRIM(SUBSTITUTE(R76,CHAR(160)," "))," ",""),SUBSTITUTE(TRIM(SUBSTITUTE(O30:O74,CHAR(160)," "))," ","")))))</f>
        <v>0</v>
      </c>
      <c r="R76" s="703" t="s">
        <v>1132</v>
      </c>
      <c r="S76" s="816"/>
      <c r="T76" s="816"/>
      <c r="U76" s="816"/>
      <c r="V76" s="816"/>
      <c r="W76" s="776"/>
      <c r="X76" s="776"/>
      <c r="Y76" s="816"/>
      <c r="Z76" s="816"/>
      <c r="AA76" s="57" t="s">
        <v>499</v>
      </c>
      <c r="AB76" s="1014"/>
      <c r="AC76" s="1014"/>
      <c r="AD76" s="1014"/>
      <c r="AE76" s="9">
        <v>1</v>
      </c>
    </row>
    <row r="77" spans="2:31" ht="16.5" thickBot="1">
      <c r="B77" s="693" t="s">
        <v>6</v>
      </c>
      <c r="C77" s="1029" t="str">
        <f>C26</f>
        <v>N NOM DE VOTRE RECETTE | collez la--FAMILLE| Auteur &gt; VOUS</v>
      </c>
      <c r="D77" s="1030">
        <f>D26</f>
        <v>1</v>
      </c>
      <c r="E77" s="1029" t="str">
        <f>E26</f>
        <v>coupe</v>
      </c>
      <c r="F77" s="1031" t="str">
        <f>F26</f>
        <v>Recette mère ► Desserts assiette</v>
      </c>
      <c r="G77" s="773"/>
      <c r="H77" s="773"/>
      <c r="I77" s="773"/>
      <c r="J77" s="773"/>
      <c r="K77" s="773"/>
      <c r="L77" s="773"/>
      <c r="M77" s="773"/>
      <c r="N77" s="773"/>
      <c r="O77" s="697" t="s">
        <v>1127</v>
      </c>
      <c r="P77" s="1201" cm="1">
        <f t="array" ref="P77">IF(TRIM(SUBSTITUTE(O77,CHAR(160)," "))="",0,SUMPRODUCT(--(TRIM(SUBSTITUTE(O30:O74,CHAR(160)," "))&lt;&gt;""),--ISNUMBER(SEARCH(SUBSTITUTE(TRIM(SUBSTITUTE(O77,CHAR(160)," "))," ",""),SUBSTITUTE(TRIM(SUBSTITUTE(O30:O74,CHAR(160)," "))," ","")))))</f>
        <v>0</v>
      </c>
      <c r="Q77" s="1201" cm="1">
        <f t="array" ref="Q77">IF(TRIM(SUBSTITUTE(R77,CHAR(160)," "))="",0,SUMPRODUCT(--(TRIM(SUBSTITUTE(O30:O74,CHAR(160)," "))&lt;&gt;""),--ISNUMBER(SEARCH(SUBSTITUTE(TRIM(SUBSTITUTE(R77,CHAR(160)," "))," ",""),SUBSTITUTE(TRIM(SUBSTITUTE(O30:O74,CHAR(160)," "))," ","")))))</f>
        <v>0</v>
      </c>
      <c r="R77" s="704" t="s">
        <v>1138</v>
      </c>
      <c r="S77" s="742"/>
      <c r="T77" s="742"/>
      <c r="U77" s="742"/>
      <c r="V77" s="742"/>
      <c r="W77" s="779"/>
      <c r="X77" s="779"/>
      <c r="Y77" s="717" t="s">
        <v>590</v>
      </c>
      <c r="Z77" s="717" t="s">
        <v>591</v>
      </c>
      <c r="AA77" s="718" t="s">
        <v>175</v>
      </c>
      <c r="AB77" s="1014"/>
      <c r="AC77" s="1014"/>
      <c r="AD77" s="1014"/>
      <c r="AE77" s="9">
        <v>1</v>
      </c>
    </row>
    <row r="78" spans="2:31" ht="15.75">
      <c r="B78" s="693" t="s">
        <v>6</v>
      </c>
      <c r="C78" s="1029" t="str">
        <f>C26</f>
        <v>N NOM DE VOTRE RECETTE | collez la--FAMILLE| Auteur &gt; VOUS</v>
      </c>
      <c r="D78" s="1030">
        <f>D26</f>
        <v>1</v>
      </c>
      <c r="E78" s="1029" t="str">
        <f>E26</f>
        <v>coupe</v>
      </c>
      <c r="F78" s="1031" t="str">
        <f>F26</f>
        <v>Recette mère ► Desserts assiette</v>
      </c>
      <c r="G78" s="773"/>
      <c r="H78" s="773"/>
      <c r="I78" s="773"/>
      <c r="J78" s="773"/>
      <c r="K78" s="773"/>
      <c r="L78" s="773"/>
      <c r="M78" s="773"/>
      <c r="N78" s="773"/>
      <c r="O78" s="698" t="s">
        <v>1130</v>
      </c>
      <c r="P78" s="1201" cm="1">
        <f t="array" ref="P78">IF(TRIM(SUBSTITUTE(O78,CHAR(160)," "))="",0,SUMPRODUCT(--(TRIM(SUBSTITUTE(O30:O74,CHAR(160)," "))&lt;&gt;""),--ISNUMBER(SEARCH(SUBSTITUTE(TRIM(SUBSTITUTE(O78,CHAR(160)," "))," ",""),SUBSTITUTE(TRIM(SUBSTITUTE(O30:O74,CHAR(160)," "))," ","")))))</f>
        <v>0</v>
      </c>
      <c r="Q78" s="1201" cm="1">
        <f t="array" ref="Q78">IF(TRIM(SUBSTITUTE(R78,CHAR(160)," "))="",0,SUMPRODUCT(--(TRIM(SUBSTITUTE(O30:O74,CHAR(160)," "))&lt;&gt;""),--ISNUMBER(SEARCH(SUBSTITUTE(TRIM(SUBSTITUTE(R78,CHAR(160)," "))," ",""),SUBSTITUTE(TRIM(SUBSTITUTE(O30:O74,CHAR(160)," "))," ","")))))</f>
        <v>0</v>
      </c>
      <c r="R78" s="705" t="s">
        <v>1133</v>
      </c>
      <c r="S78" s="742"/>
      <c r="T78" s="742"/>
      <c r="U78" s="742"/>
      <c r="V78" s="742"/>
      <c r="W78" s="779"/>
      <c r="X78" s="755" t="s">
        <v>595</v>
      </c>
      <c r="Y78" s="750">
        <v>0.64583333333333337</v>
      </c>
      <c r="Z78" s="750">
        <v>0.6875</v>
      </c>
      <c r="AA78" s="746">
        <f>Z78-Y78</f>
        <v>4.166666666666663E-2</v>
      </c>
      <c r="AB78" s="1014"/>
      <c r="AC78" s="1014"/>
      <c r="AD78" s="1014"/>
      <c r="AE78" s="9">
        <v>1</v>
      </c>
    </row>
    <row r="79" spans="2:31" ht="16.5" thickBot="1">
      <c r="B79" s="693" t="s">
        <v>6</v>
      </c>
      <c r="C79" s="1029" t="str">
        <f>C26</f>
        <v>N NOM DE VOTRE RECETTE | collez la--FAMILLE| Auteur &gt; VOUS</v>
      </c>
      <c r="D79" s="1030">
        <f>D26</f>
        <v>1</v>
      </c>
      <c r="E79" s="1029" t="str">
        <f>E26</f>
        <v>coupe</v>
      </c>
      <c r="F79" s="1031" t="str">
        <f>F26</f>
        <v>Recette mère ► Desserts assiette</v>
      </c>
      <c r="G79" s="773"/>
      <c r="H79" s="773"/>
      <c r="I79" s="773"/>
      <c r="J79" s="773"/>
      <c r="K79" s="773"/>
      <c r="L79" s="773"/>
      <c r="M79" s="773"/>
      <c r="N79" s="773"/>
      <c r="O79" s="699" t="s">
        <v>1128</v>
      </c>
      <c r="P79" s="1201" cm="1">
        <f t="array" ref="P79">IF(TRIM(SUBSTITUTE(O79,CHAR(160)," "))="",0,SUMPRODUCT(--(TRIM(SUBSTITUTE(O30:O74,CHAR(160)," "))&lt;&gt;""),--ISNUMBER(SEARCH(SUBSTITUTE(TRIM(SUBSTITUTE(O79,CHAR(160)," "))," ",""),SUBSTITUTE(TRIM(SUBSTITUTE(O30:O74,CHAR(160)," "))," ","")))))</f>
        <v>0</v>
      </c>
      <c r="Q79" s="1201" cm="1">
        <f t="array" ref="Q79">IF(TRIM(SUBSTITUTE(R79,CHAR(160)," "))="",0,SUMPRODUCT(--(TRIM(SUBSTITUTE(O30:O74,CHAR(160)," "))&lt;&gt;""),--ISNUMBER(SEARCH(SUBSTITUTE(TRIM(SUBSTITUTE(R79,CHAR(160)," "))," ",""),SUBSTITUTE(TRIM(SUBSTITUTE(O30:O74,CHAR(160)," "))," ","")))))</f>
        <v>0</v>
      </c>
      <c r="R79" s="706" t="s">
        <v>1134</v>
      </c>
      <c r="S79" s="742"/>
      <c r="T79" s="742"/>
      <c r="U79" s="742"/>
      <c r="V79" s="742"/>
      <c r="W79" s="779"/>
      <c r="X79" s="755" t="s">
        <v>592</v>
      </c>
      <c r="Y79" s="220">
        <v>72</v>
      </c>
      <c r="Z79" s="203">
        <v>5</v>
      </c>
      <c r="AA79" s="815"/>
      <c r="AB79" s="1014"/>
      <c r="AC79" s="1014"/>
      <c r="AD79" s="1014"/>
      <c r="AE79" s="9">
        <v>1</v>
      </c>
    </row>
    <row r="80" spans="2:31" ht="15.75">
      <c r="B80" s="693" t="s">
        <v>6</v>
      </c>
      <c r="C80" s="1029" t="str">
        <f>C26</f>
        <v>N NOM DE VOTRE RECETTE | collez la--FAMILLE| Auteur &gt; VOUS</v>
      </c>
      <c r="D80" s="1030">
        <f>D26</f>
        <v>1</v>
      </c>
      <c r="E80" s="1029" t="str">
        <f>E26</f>
        <v>coupe</v>
      </c>
      <c r="F80" s="1031" t="str">
        <f>F26</f>
        <v>Recette mère ► Desserts assiette</v>
      </c>
      <c r="G80" s="773"/>
      <c r="H80" s="773"/>
      <c r="I80" s="773"/>
      <c r="J80" s="773"/>
      <c r="K80" s="773"/>
      <c r="L80" s="773"/>
      <c r="M80" s="773"/>
      <c r="N80" s="773"/>
      <c r="O80" s="700" t="s">
        <v>1129</v>
      </c>
      <c r="P80" s="1201" cm="1">
        <f t="array" ref="P80">IF(TRIM(SUBSTITUTE(O80,CHAR(160)," "))="",0,SUMPRODUCT(--(TRIM(SUBSTITUTE(O30:O74,CHAR(160)," "))&lt;&gt;""),--ISNUMBER(SEARCH(SUBSTITUTE(TRIM(SUBSTITUTE(O80,CHAR(160)," "))," ",""),SUBSTITUTE(TRIM(SUBSTITUTE(O30:O74,CHAR(160)," "))," ","")))))</f>
        <v>0</v>
      </c>
      <c r="Q80" s="1201" cm="1">
        <f t="array" ref="Q80">IF(TRIM(SUBSTITUTE(R80,CHAR(160)," "))="",0,SUMPRODUCT(--(TRIM(SUBSTITUTE(O30:O74,CHAR(160)," "))&lt;&gt;""),--ISNUMBER(SEARCH(SUBSTITUTE(TRIM(SUBSTITUTE(R80,CHAR(160)," "))," ",""),SUBSTITUTE(TRIM(SUBSTITUTE(O30:O74,CHAR(160)," "))," ","")))))</f>
        <v>0</v>
      </c>
      <c r="R80" s="707" t="s">
        <v>1135</v>
      </c>
      <c r="S80" s="817"/>
      <c r="T80" s="817"/>
      <c r="U80" s="817"/>
      <c r="V80" s="817"/>
      <c r="W80" s="1277"/>
      <c r="X80" s="723" t="s">
        <v>596</v>
      </c>
      <c r="Y80" s="750">
        <v>0.55208333333333337</v>
      </c>
      <c r="Z80" s="756" t="s">
        <v>615</v>
      </c>
      <c r="AA80" s="728">
        <v>46055.744381828707</v>
      </c>
      <c r="AB80" s="1014"/>
      <c r="AC80" s="1014"/>
      <c r="AD80" s="1014"/>
      <c r="AE80" s="9">
        <v>1</v>
      </c>
    </row>
    <row r="81" spans="2:31" ht="15.75">
      <c r="B81" s="693" t="s">
        <v>6</v>
      </c>
      <c r="C81" s="1029" t="str">
        <f>C26</f>
        <v>N NOM DE VOTRE RECETTE | collez la--FAMILLE| Auteur &gt; VOUS</v>
      </c>
      <c r="D81" s="1030">
        <f>D26</f>
        <v>1</v>
      </c>
      <c r="E81" s="1029" t="str">
        <f>E26</f>
        <v>coupe</v>
      </c>
      <c r="F81" s="1031" t="str">
        <f>F26</f>
        <v>Recette mère ► Desserts assiette</v>
      </c>
      <c r="G81" s="773"/>
      <c r="H81" s="773"/>
      <c r="I81" s="773"/>
      <c r="J81" s="773"/>
      <c r="K81" s="773"/>
      <c r="L81" s="773"/>
      <c r="M81" s="773"/>
      <c r="N81" s="773"/>
      <c r="O81" s="701" t="s">
        <v>1125</v>
      </c>
      <c r="P81" s="1201" cm="1">
        <f t="array" ref="P81">IF(TRIM(SUBSTITUTE(O81,CHAR(160)," "))="",0,SUMPRODUCT(--(TRIM(SUBSTITUTE(O30:O74,CHAR(160)," "))&lt;&gt;""),--ISNUMBER(SEARCH(SUBSTITUTE(TRIM(SUBSTITUTE(O81,CHAR(160)," "))," ",""),SUBSTITUTE(TRIM(SUBSTITUTE(O30:O74,CHAR(160)," "))," ","")))))</f>
        <v>0</v>
      </c>
      <c r="Q81" s="1201" cm="1">
        <f t="array" ref="Q81">IF(TRIM(SUBSTITUTE(R81,CHAR(160)," "))="",0,SUMPRODUCT(--(TRIM(SUBSTITUTE(O30:O74,CHAR(160)," "))&lt;&gt;""),--ISNUMBER(SEARCH(SUBSTITUTE(TRIM(SUBSTITUTE(R81,CHAR(160)," "))," ",""),SUBSTITUTE(TRIM(SUBSTITUTE(O30:O74,CHAR(160)," "))," ","")))))</f>
        <v>0</v>
      </c>
      <c r="R81" s="708" t="s">
        <v>1136</v>
      </c>
      <c r="S81" s="742"/>
      <c r="T81" s="742"/>
      <c r="U81" s="742"/>
      <c r="V81" s="742"/>
      <c r="W81" s="779"/>
      <c r="X81" s="755" t="s">
        <v>592</v>
      </c>
      <c r="Y81" s="220">
        <v>3</v>
      </c>
      <c r="Z81" s="745" t="s">
        <v>616</v>
      </c>
      <c r="AA81" s="744">
        <v>46057.744386574072</v>
      </c>
      <c r="AB81" s="1014"/>
      <c r="AC81" s="1014"/>
      <c r="AD81" s="1014"/>
      <c r="AE81" s="9">
        <v>1</v>
      </c>
    </row>
    <row r="82" spans="2:31" ht="15.75">
      <c r="B82" s="693" t="s">
        <v>6</v>
      </c>
      <c r="C82" s="1029" t="str">
        <f>C26</f>
        <v>N NOM DE VOTRE RECETTE | collez la--FAMILLE| Auteur &gt; VOUS</v>
      </c>
      <c r="D82" s="1030">
        <f>D26</f>
        <v>1</v>
      </c>
      <c r="E82" s="1029" t="str">
        <f>E26</f>
        <v>coupe</v>
      </c>
      <c r="F82" s="1031" t="str">
        <f>F26</f>
        <v>Recette mère ► Desserts assiette</v>
      </c>
      <c r="G82" s="773"/>
      <c r="H82" s="773"/>
      <c r="I82" s="773"/>
      <c r="J82" s="773"/>
      <c r="K82" s="773"/>
      <c r="L82" s="773"/>
      <c r="M82" s="773"/>
      <c r="N82" s="773"/>
      <c r="O82" s="702" t="s">
        <v>1131</v>
      </c>
      <c r="P82" s="1202" cm="1">
        <f t="array" ref="P82">IF(TRIM(SUBSTITUTE(O82,CHAR(160)," "))="",0,SUMPRODUCT(--(TRIM(SUBSTITUTE(O30:O74,CHAR(160)," "))&lt;&gt;""),--ISNUMBER(SEARCH(SUBSTITUTE(TRIM(SUBSTITUTE(O82,CHAR(160)," "))," ",""),SUBSTITUTE(TRIM(SUBSTITUTE(O30:O74,CHAR(160)," "))," ","")))))</f>
        <v>0</v>
      </c>
      <c r="Q82" s="1202" cm="1">
        <f t="array" ref="Q82">IF(TRIM(SUBSTITUTE(R82,CHAR(160)," "))="",0,SUMPRODUCT(--(TRIM(SUBSTITUTE(O30:O74,CHAR(160)," "))&lt;&gt;""),--ISNUMBER(SEARCH(SUBSTITUTE(TRIM(SUBSTITUTE(R82,CHAR(160)," "))," ",""),SUBSTITUTE(TRIM(SUBSTITUTE(O30:O74,CHAR(160)," "))," ","")))))</f>
        <v>0</v>
      </c>
      <c r="R82" s="709" t="s">
        <v>1137</v>
      </c>
      <c r="S82" s="742"/>
      <c r="T82" s="742"/>
      <c r="U82" s="742"/>
      <c r="V82" s="742"/>
      <c r="W82" s="784"/>
      <c r="X82" s="784"/>
      <c r="Y82" s="220"/>
      <c r="Z82" s="721"/>
      <c r="AA82" s="722"/>
      <c r="AB82" s="1014"/>
      <c r="AC82" s="1014"/>
      <c r="AD82" s="1014"/>
      <c r="AE82" s="9">
        <v>1</v>
      </c>
    </row>
    <row r="83" spans="2:31" ht="15.75">
      <c r="B83" s="693" t="s">
        <v>6</v>
      </c>
      <c r="C83" s="1029" t="str">
        <f>C26</f>
        <v>N NOM DE VOTRE RECETTE | collez la--FAMILLE| Auteur &gt; VOUS</v>
      </c>
      <c r="D83" s="1030">
        <f>D26</f>
        <v>1</v>
      </c>
      <c r="E83" s="1029" t="str">
        <f>E26</f>
        <v>coupe</v>
      </c>
      <c r="F83" s="1031" t="str">
        <f>F26</f>
        <v>Recette mère ► Desserts assiette</v>
      </c>
      <c r="G83" s="773"/>
      <c r="H83" s="773"/>
      <c r="I83" s="773"/>
      <c r="J83" s="773"/>
      <c r="K83" s="773"/>
      <c r="L83" s="773"/>
      <c r="M83" s="434"/>
      <c r="N83" s="434" t="str">
        <f>"Table de recherche les "&amp;V27&amp;" à "&amp;AA27&amp;" sont réservées aux poids Kg ▼ "</f>
        <v xml:space="preserve">Table de recherche les Col.21 à Col.26 sont réservées aux poids Kg ▼ </v>
      </c>
      <c r="O83" s="1262"/>
      <c r="P83" s="1281" t="str" cm="1">
        <f t="array" ref="P83">"Total Allergènes "&amp;SUMPRODUCT(--IFERROR(P76:Q82&gt;0,FALSE))</f>
        <v>Total Allergènes 0</v>
      </c>
      <c r="Q83" s="785"/>
      <c r="R83" s="785"/>
      <c r="S83" s="785"/>
      <c r="T83" s="785"/>
      <c r="U83" s="741"/>
      <c r="V83" s="786"/>
      <c r="W83" s="752" t="s">
        <v>617</v>
      </c>
      <c r="X83" s="752"/>
      <c r="Y83" s="751" t="s">
        <v>618</v>
      </c>
      <c r="Z83" s="435"/>
      <c r="AA83" s="436"/>
      <c r="AB83" s="1014"/>
      <c r="AC83" s="1014"/>
      <c r="AD83" s="1014"/>
      <c r="AE83" s="9">
        <v>1</v>
      </c>
    </row>
    <row r="84" spans="2:31" ht="15.75">
      <c r="B84" s="693" t="s">
        <v>6</v>
      </c>
      <c r="C84" s="1029" t="str">
        <f>C26</f>
        <v>N NOM DE VOTRE RECETTE | collez la--FAMILLE| Auteur &gt; VOUS</v>
      </c>
      <c r="D84" s="1030">
        <f>D26</f>
        <v>1</v>
      </c>
      <c r="E84" s="1029" t="str">
        <f>E26</f>
        <v>coupe</v>
      </c>
      <c r="F84" s="1031" t="str">
        <f>F26</f>
        <v>Recette mère ► Desserts assiette</v>
      </c>
      <c r="G84" s="787"/>
      <c r="H84" s="787"/>
      <c r="I84" s="787"/>
      <c r="J84" s="196" t="str">
        <f>"Collez dans " &amp;K27&amp;" ►"</f>
        <v>Collez dans Col.10 ►</v>
      </c>
      <c r="K84" s="1275" t="s">
        <v>57</v>
      </c>
      <c r="L84" s="1275" t="s">
        <v>57</v>
      </c>
      <c r="M84" s="1275" t="s">
        <v>57</v>
      </c>
      <c r="N84" s="56" t="s">
        <v>67</v>
      </c>
      <c r="O84" s="56" t="s">
        <v>66</v>
      </c>
      <c r="P84" s="56" t="s">
        <v>65</v>
      </c>
      <c r="Q84" s="56" t="s">
        <v>64</v>
      </c>
      <c r="R84" s="55" t="s">
        <v>63</v>
      </c>
      <c r="S84" s="55" t="s">
        <v>62</v>
      </c>
      <c r="T84" s="55" t="s">
        <v>61</v>
      </c>
      <c r="U84" s="55" t="s">
        <v>60</v>
      </c>
      <c r="V84" s="726" t="s">
        <v>55</v>
      </c>
      <c r="W84" s="54" t="s">
        <v>56</v>
      </c>
      <c r="X84" s="1275" t="s">
        <v>57</v>
      </c>
      <c r="Y84" s="48" t="s">
        <v>59</v>
      </c>
      <c r="Z84" s="522" t="s">
        <v>53</v>
      </c>
      <c r="AA84" s="725" t="s">
        <v>58</v>
      </c>
      <c r="AB84" s="1014"/>
      <c r="AC84" s="1014"/>
      <c r="AD84" s="1014"/>
      <c r="AE84" s="9">
        <v>1</v>
      </c>
    </row>
    <row r="85" spans="2:31" ht="15.75">
      <c r="B85" s="693" t="s">
        <v>6</v>
      </c>
      <c r="C85" s="1029" t="str">
        <f>C26</f>
        <v>N NOM DE VOTRE RECETTE | collez la--FAMILLE| Auteur &gt; VOUS</v>
      </c>
      <c r="D85" s="1030">
        <f>D26</f>
        <v>1</v>
      </c>
      <c r="E85" s="1029" t="str">
        <f>E26</f>
        <v>coupe</v>
      </c>
      <c r="F85" s="1031" t="str">
        <f>F26</f>
        <v>Recette mère ► Desserts assiette</v>
      </c>
      <c r="G85" s="787"/>
      <c r="H85" s="787"/>
      <c r="I85" s="787"/>
      <c r="J85" s="196"/>
      <c r="K85" s="1276">
        <v>0</v>
      </c>
      <c r="L85" s="1276">
        <v>0</v>
      </c>
      <c r="M85" s="1276">
        <v>0</v>
      </c>
      <c r="N85" s="739">
        <v>0.2</v>
      </c>
      <c r="O85" s="439">
        <v>0.33300000000000002</v>
      </c>
      <c r="P85" s="439">
        <v>0.25</v>
      </c>
      <c r="Q85" s="439">
        <v>0.5</v>
      </c>
      <c r="R85" s="439">
        <v>1E-3</v>
      </c>
      <c r="S85" s="439">
        <v>0.01</v>
      </c>
      <c r="T85" s="439">
        <v>0.1</v>
      </c>
      <c r="U85" s="439">
        <v>1</v>
      </c>
      <c r="V85" s="437">
        <v>1</v>
      </c>
      <c r="W85" s="437">
        <v>1E-3</v>
      </c>
      <c r="X85" s="1276">
        <v>0</v>
      </c>
      <c r="Y85" s="437">
        <v>0.5</v>
      </c>
      <c r="Z85" s="437">
        <v>0.33333000000000002</v>
      </c>
      <c r="AA85" s="740">
        <v>0.25</v>
      </c>
      <c r="AB85" s="1014"/>
      <c r="AC85" s="1014"/>
      <c r="AD85" s="1014"/>
      <c r="AE85" s="9">
        <v>1</v>
      </c>
    </row>
    <row r="86" spans="2:31" ht="15.75">
      <c r="B86" s="693" t="s">
        <v>6</v>
      </c>
      <c r="C86" s="1029" t="str">
        <f>C26</f>
        <v>N NOM DE VOTRE RECETTE | collez la--FAMILLE| Auteur &gt; VOUS</v>
      </c>
      <c r="D86" s="1030">
        <f>D26</f>
        <v>1</v>
      </c>
      <c r="E86" s="1029" t="str">
        <f>E26</f>
        <v>coupe</v>
      </c>
      <c r="F86" s="1031" t="str">
        <f>F26</f>
        <v>Recette mère ► Desserts assiette</v>
      </c>
      <c r="G86" s="787"/>
      <c r="H86" s="787"/>
      <c r="I86" s="787"/>
      <c r="J86" s="196" t="str">
        <f>J84</f>
        <v>Collez dans Col.10 ►</v>
      </c>
      <c r="K86" s="1275" t="s">
        <v>57</v>
      </c>
      <c r="L86" s="1275" t="s">
        <v>57</v>
      </c>
      <c r="M86" s="1275" t="s">
        <v>57</v>
      </c>
      <c r="N86" s="788" t="s">
        <v>77</v>
      </c>
      <c r="O86" s="788" t="s">
        <v>76</v>
      </c>
      <c r="P86" s="56" t="s">
        <v>75</v>
      </c>
      <c r="Q86" s="56" t="s">
        <v>74</v>
      </c>
      <c r="R86" s="56" t="s">
        <v>52</v>
      </c>
      <c r="S86" s="49" t="s">
        <v>73</v>
      </c>
      <c r="T86" s="49" t="s">
        <v>72</v>
      </c>
      <c r="U86" s="49" t="s">
        <v>54</v>
      </c>
      <c r="V86" s="789" t="s">
        <v>68</v>
      </c>
      <c r="W86" s="790" t="s">
        <v>51</v>
      </c>
      <c r="X86" s="1275" t="s">
        <v>57</v>
      </c>
      <c r="Y86" s="790" t="s">
        <v>71</v>
      </c>
      <c r="Z86" s="789" t="s">
        <v>70</v>
      </c>
      <c r="AA86" s="791" t="s">
        <v>69</v>
      </c>
      <c r="AB86" s="1014"/>
      <c r="AC86" s="1014"/>
      <c r="AD86" s="1014"/>
      <c r="AE86" s="9">
        <v>1</v>
      </c>
    </row>
    <row r="87" spans="2:31" ht="15.75">
      <c r="B87" s="693" t="s">
        <v>6</v>
      </c>
      <c r="C87" s="1029" t="str">
        <f>C26</f>
        <v>N NOM DE VOTRE RECETTE | collez la--FAMILLE| Auteur &gt; VOUS</v>
      </c>
      <c r="D87" s="1030">
        <f>D26</f>
        <v>1</v>
      </c>
      <c r="E87" s="1029" t="str">
        <f>E26</f>
        <v>coupe</v>
      </c>
      <c r="F87" s="1031" t="str">
        <f>F26</f>
        <v>Recette mère ► Desserts assiette</v>
      </c>
      <c r="G87" s="787"/>
      <c r="H87" s="787"/>
      <c r="I87" s="787"/>
      <c r="J87" s="196"/>
      <c r="K87" s="1276">
        <v>0</v>
      </c>
      <c r="L87" s="1276">
        <v>0</v>
      </c>
      <c r="M87" s="1276">
        <v>0</v>
      </c>
      <c r="N87" s="739">
        <v>1E-3</v>
      </c>
      <c r="O87" s="439">
        <v>4.0000000000000001E-3</v>
      </c>
      <c r="P87" s="439">
        <v>0.22500000000000001</v>
      </c>
      <c r="Q87" s="439">
        <v>0.1</v>
      </c>
      <c r="R87" s="439">
        <v>1.4999999999999999E-2</v>
      </c>
      <c r="S87" s="439">
        <v>5.0000000000000001E-3</v>
      </c>
      <c r="T87" s="439">
        <v>5.0000000000000001E-3</v>
      </c>
      <c r="U87" s="439">
        <v>0.35</v>
      </c>
      <c r="V87" s="437">
        <v>2.835E-2</v>
      </c>
      <c r="W87" s="437">
        <v>0.13</v>
      </c>
      <c r="X87" s="1276">
        <v>0</v>
      </c>
      <c r="Y87" s="437">
        <v>0.22500000000000001</v>
      </c>
      <c r="Z87" s="437">
        <v>0.23</v>
      </c>
      <c r="AA87" s="740">
        <v>0.2</v>
      </c>
      <c r="AB87" s="1014"/>
      <c r="AC87" s="1014"/>
      <c r="AD87" s="1014"/>
      <c r="AE87" s="9">
        <v>1</v>
      </c>
    </row>
    <row r="88" spans="2:31" ht="18.75">
      <c r="B88" s="693" t="s">
        <v>6</v>
      </c>
      <c r="C88" s="1216" t="str">
        <f>C26</f>
        <v>N NOM DE VOTRE RECETTE | collez la--FAMILLE| Auteur &gt; VOUS</v>
      </c>
      <c r="D88" s="1217">
        <f>D26</f>
        <v>1</v>
      </c>
      <c r="E88" s="1217" t="str">
        <f>E26</f>
        <v>coupe</v>
      </c>
      <c r="F88" s="1218" t="str">
        <f>F26</f>
        <v>Recette mère ► Desserts assiette</v>
      </c>
      <c r="G88" s="818"/>
      <c r="H88" s="818"/>
      <c r="I88" s="818"/>
      <c r="J88" s="818"/>
      <c r="K88" s="818"/>
      <c r="L88" s="441" t="s">
        <v>699</v>
      </c>
      <c r="M88" s="824" t="str">
        <f ca="1">"⓬  PHASES DE PROGRESSION  ▼  largeur "&amp;SUM(N18:V18)</f>
        <v>⓬  PHASES DE PROGRESSION  ▼  largeur 142</v>
      </c>
      <c r="N88" s="792"/>
      <c r="O88" s="1195"/>
      <c r="P88" s="1195"/>
      <c r="Q88" s="1195"/>
      <c r="R88" s="816"/>
      <c r="S88" s="793"/>
      <c r="T88" s="819"/>
      <c r="U88" s="819"/>
      <c r="V88" s="794"/>
      <c r="W88" s="794"/>
      <c r="X88" s="794"/>
      <c r="Y88" s="794"/>
      <c r="Z88" s="794"/>
      <c r="AA88" s="57" t="s">
        <v>80</v>
      </c>
      <c r="AB88" s="1014"/>
      <c r="AC88" s="1014"/>
      <c r="AD88" s="1014"/>
      <c r="AE88" s="9">
        <v>1</v>
      </c>
    </row>
    <row r="89" spans="2:31" ht="18.75">
      <c r="B89" s="693" t="s">
        <v>6</v>
      </c>
      <c r="C89" s="1029" t="str">
        <f>C26</f>
        <v>N NOM DE VOTRE RECETTE | collez la--FAMILLE| Auteur &gt; VOUS</v>
      </c>
      <c r="D89" s="1030">
        <f>D26</f>
        <v>1</v>
      </c>
      <c r="E89" s="1029" t="str">
        <f>E26</f>
        <v>coupe</v>
      </c>
      <c r="F89" s="1031" t="str">
        <f>F26</f>
        <v>Recette mère ► Desserts assiette</v>
      </c>
      <c r="G89" s="720"/>
      <c r="H89" s="720"/>
      <c r="I89" s="720"/>
      <c r="J89" s="720"/>
      <c r="K89" s="967" t="str" cm="1">
        <f t="array" ref="K89">IF(SUMPRODUCT((N89:U89&lt;&gt;"")*1)=0,"",SUMPRODUCT((N89:U89&lt;&gt;"")*(LEN(TRIM(SUBSTITUTE(N89:U89,CHAR(160)," "))) - LEN(SUBSTITUTE(TRIM(SUBSTITUTE(N89:U89,CHAR(160)," "))," ","")) + 1)) &amp; " mot" &amp; IF(SUMPRODUCT((N89:U89&lt;&gt;"")*(LEN(TRIM(SUBSTITUTE(N89:U89,CHAR(160)," "))) - LEN(SUBSTITUTE(TRIM(SUBSTITUTE(N89:U89,CHAR(160)," "))," ","")) + 1))&gt;1,"s",""))</f>
        <v>7 mots</v>
      </c>
      <c r="L89" s="968" t="str" cm="1">
        <f t="array" ref="L89">SUMPRODUCT(--(N89:U89&lt;&gt;""), LEN(TRIM(SUBSTITUTE(N89:U89, CHAR(160), "")))) &amp; " Car."</f>
        <v>30 Car.</v>
      </c>
      <c r="M89" s="1280">
        <v>0</v>
      </c>
      <c r="N89" s="61" t="s">
        <v>84</v>
      </c>
      <c r="O89" s="61"/>
      <c r="P89" s="61"/>
      <c r="Q89" s="61"/>
      <c r="R89" s="61"/>
      <c r="S89" s="61"/>
      <c r="T89" s="61"/>
      <c r="U89" s="1225"/>
      <c r="V89" s="19"/>
      <c r="W89" s="1226" t="s">
        <v>1146</v>
      </c>
      <c r="X89" s="715">
        <v>120</v>
      </c>
      <c r="Y89" s="1228" t="str">
        <f>Y23</f>
        <v>⓫  Dupliquée pour</v>
      </c>
      <c r="Z89" s="1229">
        <f>Z23</f>
        <v>727</v>
      </c>
      <c r="AA89" s="1230" t="str">
        <f>AA23</f>
        <v>portions</v>
      </c>
      <c r="AB89" s="1014"/>
      <c r="AC89" s="1014"/>
      <c r="AD89" s="1014"/>
      <c r="AE89" s="9">
        <v>1</v>
      </c>
    </row>
    <row r="90" spans="2:31" ht="15.75">
      <c r="B90" s="693" t="s">
        <v>6</v>
      </c>
      <c r="C90" s="1029" t="str">
        <f>C26</f>
        <v>N NOM DE VOTRE RECETTE | collez la--FAMILLE| Auteur &gt; VOUS</v>
      </c>
      <c r="D90" s="1030">
        <f>D26</f>
        <v>1</v>
      </c>
      <c r="E90" s="1029" t="str">
        <f>E26</f>
        <v>coupe</v>
      </c>
      <c r="F90" s="1031" t="str">
        <f>F26</f>
        <v>Recette mère ► Desserts assiette</v>
      </c>
      <c r="G90" s="820"/>
      <c r="H90" s="58"/>
      <c r="I90" s="58" t="s">
        <v>83</v>
      </c>
      <c r="J90" s="59">
        <f>ROWS(K90:K90)</f>
        <v>1</v>
      </c>
      <c r="K90" s="60" t="str" cm="1">
        <f t="array" ref="K90">IF(SUMPRODUCT((N90:U90&lt;&gt;"")*1)=0,"",SUMPRODUCT((N90:U90&lt;&gt;"")*(LEN(TRIM(SUBSTITUTE(N90:U90,CHAR(160)," "))) - LEN(SUBSTITUTE(TRIM(SUBSTITUTE(N90:U90,CHAR(160)," "))," ","")) + 1)) &amp; " mot" &amp; IF(SUMPRODUCT((N90:U90&lt;&gt;"")*(LEN(TRIM(SUBSTITUTE(N90:U90,CHAR(160)," "))) - LEN(SUBSTITUTE(TRIM(SUBSTITUTE(N90:U90,CHAR(160)," "))," ","")) + 1))&gt;1,"s",""))</f>
        <v/>
      </c>
      <c r="L90" s="795" t="str" cm="1">
        <f t="array" ref="L90">SUMPRODUCT(--(N90:U90&lt;&gt;""), LEN(TRIM(SUBSTITUTE(N90:U90, CHAR(160), "")))) &amp; " Car."</f>
        <v>0 Car.</v>
      </c>
      <c r="M90" s="70" t="str">
        <f>IF(ISBLANK(N90),"",LARGE(M89:M89,1)+1)</f>
        <v/>
      </c>
      <c r="N90" s="61"/>
      <c r="O90" s="61"/>
      <c r="P90" s="61"/>
      <c r="Q90" s="61"/>
      <c r="R90" s="61"/>
      <c r="S90" s="61"/>
      <c r="T90" s="61"/>
      <c r="U90" s="951"/>
      <c r="V90" s="19"/>
      <c r="W90" s="951" t="str">
        <f>"Poids de sauce par "&amp;X94</f>
        <v>Poids de sauce par barquette(s)</v>
      </c>
      <c r="X90" s="736">
        <v>60</v>
      </c>
      <c r="Y90" s="196" t="s">
        <v>613</v>
      </c>
      <c r="Z90" s="710">
        <f>W75/Z89</f>
        <v>0</v>
      </c>
      <c r="AA90" s="823"/>
      <c r="AB90" s="1014"/>
      <c r="AC90" s="1014"/>
      <c r="AD90" s="1014"/>
      <c r="AE90" s="9">
        <v>1</v>
      </c>
    </row>
    <row r="91" spans="2:31" ht="23.25">
      <c r="B91" s="693" t="s">
        <v>6</v>
      </c>
      <c r="C91" s="1029" t="str">
        <f>C26</f>
        <v>N NOM DE VOTRE RECETTE | collez la--FAMILLE| Auteur &gt; VOUS</v>
      </c>
      <c r="D91" s="1030">
        <f>D26</f>
        <v>1</v>
      </c>
      <c r="E91" s="1029" t="str">
        <f>E26</f>
        <v>coupe</v>
      </c>
      <c r="F91" s="1031" t="str">
        <f>F26</f>
        <v>Recette mère ► Desserts assiette</v>
      </c>
      <c r="G91" s="820"/>
      <c r="H91" s="820"/>
      <c r="I91" s="820"/>
      <c r="J91" s="59">
        <f>ROWS(K90:K91)</f>
        <v>2</v>
      </c>
      <c r="K91" s="60" t="str" cm="1">
        <f t="array" ref="K91">IF(SUMPRODUCT((N91:U91&lt;&gt;"")*1)=0,"",SUMPRODUCT((N91:U91&lt;&gt;"")*(LEN(TRIM(SUBSTITUTE(N91:U91,CHAR(160)," "))) - LEN(SUBSTITUTE(TRIM(SUBSTITUTE(N91:U91,CHAR(160)," "))," ","")) + 1)) &amp; " mot" &amp; IF(SUMPRODUCT((N91:U91&lt;&gt;"")*(LEN(TRIM(SUBSTITUTE(N91:U91,CHAR(160)," "))) - LEN(SUBSTITUTE(TRIM(SUBSTITUTE(N91:U91,CHAR(160)," "))," ","")) + 1))&gt;1,"s",""))</f>
        <v/>
      </c>
      <c r="L91" s="795" t="str" cm="1">
        <f t="array" ref="L91">SUMPRODUCT(--(N91:U91&lt;&gt;""), LEN(TRIM(SUBSTITUTE(N91:U91, CHAR(160), "")))) &amp; " Car."</f>
        <v>0 Car.</v>
      </c>
      <c r="M91" s="70" t="str">
        <f>IF(ISBLANK(N91),"",LARGE(M89:M90,1)+1)</f>
        <v/>
      </c>
      <c r="N91" s="61"/>
      <c r="O91" s="87"/>
      <c r="P91" s="61"/>
      <c r="Q91" s="61"/>
      <c r="R91" s="61"/>
      <c r="S91" s="61"/>
      <c r="T91" s="61"/>
      <c r="U91" s="1236"/>
      <c r="V91" s="19"/>
      <c r="W91" s="1236" t="str">
        <f>"Prix d'1  "&amp;X94</f>
        <v>Prix d'1  barquette(s)</v>
      </c>
      <c r="X91" s="716">
        <v>1</v>
      </c>
      <c r="Y91" s="1231"/>
      <c r="Z91" s="1232" t="s">
        <v>81</v>
      </c>
      <c r="AA91" s="1233" t="s">
        <v>82</v>
      </c>
      <c r="AB91" s="1014"/>
      <c r="AC91" s="1014"/>
      <c r="AD91" s="1014"/>
      <c r="AE91" s="9">
        <v>1</v>
      </c>
    </row>
    <row r="92" spans="2:31" ht="23.25" customHeight="1">
      <c r="B92" s="693" t="s">
        <v>6</v>
      </c>
      <c r="C92" s="1029" t="str">
        <f>C26</f>
        <v>N NOM DE VOTRE RECETTE | collez la--FAMILLE| Auteur &gt; VOUS</v>
      </c>
      <c r="D92" s="1030">
        <f>D26</f>
        <v>1</v>
      </c>
      <c r="E92" s="1029" t="str">
        <f>E26</f>
        <v>coupe</v>
      </c>
      <c r="F92" s="1031" t="str">
        <f>F26</f>
        <v>Recette mère ► Desserts assiette</v>
      </c>
      <c r="G92" s="820"/>
      <c r="H92" s="820"/>
      <c r="I92" s="820"/>
      <c r="J92" s="59">
        <f>ROWS(K90:K92)</f>
        <v>3</v>
      </c>
      <c r="K92" s="60" t="str" cm="1">
        <f t="array" ref="K92">IF(SUMPRODUCT((N92:U92&lt;&gt;"")*1)=0,"",SUMPRODUCT((N92:U92&lt;&gt;"")*(LEN(TRIM(SUBSTITUTE(N92:U92,CHAR(160)," "))) - LEN(SUBSTITUTE(TRIM(SUBSTITUTE(N92:U92,CHAR(160)," "))," ","")) + 1)) &amp; " mot" &amp; IF(SUMPRODUCT((N92:U92&lt;&gt;"")*(LEN(TRIM(SUBSTITUTE(N92:U92,CHAR(160)," "))) - LEN(SUBSTITUTE(TRIM(SUBSTITUTE(N92:U92,CHAR(160)," "))," ","")) + 1))&gt;1,"s",""))</f>
        <v/>
      </c>
      <c r="L92" s="795" t="str" cm="1">
        <f t="array" ref="L92">SUMPRODUCT(--(N92:U92&lt;&gt;""), LEN(TRIM(SUBSTITUTE(N92:U92, CHAR(160), "")))) &amp; " Car."</f>
        <v>0 Car.</v>
      </c>
      <c r="M92" s="70" t="str">
        <f>IF(ISBLANK(N92),"",LARGE(M89:M91,1)+1)</f>
        <v/>
      </c>
      <c r="N92" s="61"/>
      <c r="O92" s="87"/>
      <c r="P92" s="61"/>
      <c r="Q92" s="61"/>
      <c r="R92" s="61"/>
      <c r="S92" s="61"/>
      <c r="T92" s="61"/>
      <c r="U92" s="1227"/>
      <c r="V92" s="19"/>
      <c r="W92" s="1227" t="str">
        <f>"Nb de  "&amp;X94</f>
        <v>Nb de  barquette(s)</v>
      </c>
      <c r="X92" s="737">
        <v>250</v>
      </c>
      <c r="Y92" s="1231"/>
      <c r="Z92" s="1234" t="s">
        <v>85</v>
      </c>
      <c r="AA92" s="1233" t="s">
        <v>82</v>
      </c>
      <c r="AB92" s="1014"/>
      <c r="AC92" s="1014"/>
      <c r="AD92" s="1014"/>
      <c r="AE92" s="9">
        <v>1</v>
      </c>
    </row>
    <row r="93" spans="2:31" ht="16.5" thickBot="1">
      <c r="B93" s="693" t="s">
        <v>6</v>
      </c>
      <c r="C93" s="1029" t="str">
        <f>C26</f>
        <v>N NOM DE VOTRE RECETTE | collez la--FAMILLE| Auteur &gt; VOUS</v>
      </c>
      <c r="D93" s="1030">
        <f>D26</f>
        <v>1</v>
      </c>
      <c r="E93" s="1029" t="str">
        <f>E26</f>
        <v>coupe</v>
      </c>
      <c r="F93" s="1031" t="str">
        <f>F26</f>
        <v>Recette mère ► Desserts assiette</v>
      </c>
      <c r="G93" s="820"/>
      <c r="H93" s="820"/>
      <c r="I93" s="820"/>
      <c r="J93" s="59">
        <f>ROWS(K90:K93)</f>
        <v>4</v>
      </c>
      <c r="K93" s="60" t="str" cm="1">
        <f t="array" ref="K93">IF(SUMPRODUCT((N93:U93&lt;&gt;"")*1)=0,"",SUMPRODUCT((N93:U93&lt;&gt;"")*(LEN(TRIM(SUBSTITUTE(N93:U93,CHAR(160)," "))) - LEN(SUBSTITUTE(TRIM(SUBSTITUTE(N93:U93,CHAR(160)," "))," ","")) + 1)) &amp; " mot" &amp; IF(SUMPRODUCT((N93:U93&lt;&gt;"")*(LEN(TRIM(SUBSTITUTE(N93:U93,CHAR(160)," "))) - LEN(SUBSTITUTE(TRIM(SUBSTITUTE(N93:U93,CHAR(160)," "))," ","")) + 1))&gt;1,"s",""))</f>
        <v/>
      </c>
      <c r="L93" s="795" t="str" cm="1">
        <f t="array" ref="L93">SUMPRODUCT(--(N93:U93&lt;&gt;""), LEN(TRIM(SUBSTITUTE(N93:U93, CHAR(160), "")))) &amp; " Car."</f>
        <v>0 Car.</v>
      </c>
      <c r="M93" s="70" t="str">
        <f>IF(ISBLANK(N93),"",LARGE(M89:M92,1)+1)</f>
        <v/>
      </c>
      <c r="N93" s="61"/>
      <c r="O93" s="87"/>
      <c r="P93" s="61"/>
      <c r="Q93" s="61"/>
      <c r="R93" s="61"/>
      <c r="S93" s="61"/>
      <c r="T93" s="61"/>
      <c r="U93" s="1237"/>
      <c r="V93" s="19"/>
      <c r="W93" s="1237" t="str">
        <f>"Prix des "&amp;X94</f>
        <v>Prix des barquette(s)</v>
      </c>
      <c r="X93" s="1265">
        <f>X92*X91</f>
        <v>250</v>
      </c>
      <c r="Y93" s="1231"/>
      <c r="Z93" s="1231"/>
      <c r="AA93" s="1235"/>
      <c r="AB93" s="1014"/>
      <c r="AC93" s="1014"/>
      <c r="AD93" s="1014"/>
      <c r="AE93" s="9">
        <v>1</v>
      </c>
    </row>
    <row r="94" spans="2:31" ht="16.5" thickBot="1">
      <c r="B94" s="693" t="s">
        <v>6</v>
      </c>
      <c r="C94" s="1029" t="str">
        <f>C26</f>
        <v>N NOM DE VOTRE RECETTE | collez la--FAMILLE| Auteur &gt; VOUS</v>
      </c>
      <c r="D94" s="1030">
        <f>D26</f>
        <v>1</v>
      </c>
      <c r="E94" s="1029" t="str">
        <f>E26</f>
        <v>coupe</v>
      </c>
      <c r="F94" s="1031" t="str">
        <f>F26</f>
        <v>Recette mère ► Desserts assiette</v>
      </c>
      <c r="G94" s="820"/>
      <c r="H94" s="820"/>
      <c r="I94" s="820"/>
      <c r="J94" s="59">
        <f>ROWS(K90:K94)</f>
        <v>5</v>
      </c>
      <c r="K94" s="60" t="str" cm="1">
        <f t="array" ref="K94">IF(SUMPRODUCT((N94:U94&lt;&gt;"")*1)=0,"",SUMPRODUCT((N94:U94&lt;&gt;"")*(LEN(TRIM(SUBSTITUTE(N94:U94,CHAR(160)," "))) - LEN(SUBSTITUTE(TRIM(SUBSTITUTE(N94:U94,CHAR(160)," "))," ","")) + 1)) &amp; " mot" &amp; IF(SUMPRODUCT((N94:U94&lt;&gt;"")*(LEN(TRIM(SUBSTITUTE(N94:U94,CHAR(160)," "))) - LEN(SUBSTITUTE(TRIM(SUBSTITUTE(N94:U94,CHAR(160)," "))," ","")) + 1))&gt;1,"s",""))</f>
        <v/>
      </c>
      <c r="L94" s="795" t="str" cm="1">
        <f t="array" ref="L94">SUMPRODUCT(--(N94:U94&lt;&gt;""), LEN(TRIM(SUBSTITUTE(N94:U94, CHAR(160), "")))) &amp; " Car."</f>
        <v>0 Car.</v>
      </c>
      <c r="M94" s="1280">
        <v>0</v>
      </c>
      <c r="N94" s="61"/>
      <c r="O94" s="87"/>
      <c r="P94" s="61"/>
      <c r="Q94" s="61"/>
      <c r="R94" s="61"/>
      <c r="S94" s="61"/>
      <c r="T94" s="61"/>
      <c r="U94" s="61"/>
      <c r="V94" s="19"/>
      <c r="W94" s="1267" t="s">
        <v>1144</v>
      </c>
      <c r="X94" s="1266" t="s">
        <v>1145</v>
      </c>
      <c r="Y94" s="1264"/>
      <c r="Z94" s="536"/>
      <c r="AA94" s="900"/>
      <c r="AB94" s="1014"/>
      <c r="AC94" s="1014"/>
      <c r="AD94" s="1014"/>
      <c r="AE94" s="9">
        <v>1</v>
      </c>
    </row>
    <row r="95" spans="2:31" ht="15.75">
      <c r="B95" s="693" t="s">
        <v>6</v>
      </c>
      <c r="C95" s="1029" t="str">
        <f>C26</f>
        <v>N NOM DE VOTRE RECETTE | collez la--FAMILLE| Auteur &gt; VOUS</v>
      </c>
      <c r="D95" s="1030">
        <f>D26</f>
        <v>1</v>
      </c>
      <c r="E95" s="1029" t="str">
        <f>E26</f>
        <v>coupe</v>
      </c>
      <c r="F95" s="1031" t="str">
        <f>F26</f>
        <v>Recette mère ► Desserts assiette</v>
      </c>
      <c r="G95" s="820"/>
      <c r="H95" s="820"/>
      <c r="I95" s="820"/>
      <c r="J95" s="59">
        <f>ROWS(K90:K95)</f>
        <v>6</v>
      </c>
      <c r="K95" s="60" t="str" cm="1">
        <f t="array" ref="K95">IF(SUMPRODUCT((N95:U95&lt;&gt;"")*1)=0,"",SUMPRODUCT((N95:U95&lt;&gt;"")*(LEN(TRIM(SUBSTITUTE(N95:U95,CHAR(160)," "))) - LEN(SUBSTITUTE(TRIM(SUBSTITUTE(N95:U95,CHAR(160)," "))," ","")) + 1)) &amp; " mot" &amp; IF(SUMPRODUCT((N95:U95&lt;&gt;"")*(LEN(TRIM(SUBSTITUTE(N95:U95,CHAR(160)," "))) - LEN(SUBSTITUTE(TRIM(SUBSTITUTE(N95:U95,CHAR(160)," "))," ","")) + 1))&gt;1,"s",""))</f>
        <v/>
      </c>
      <c r="L95" s="795" t="str" cm="1">
        <f t="array" ref="L95">SUMPRODUCT(--(N95:U95&lt;&gt;""), LEN(TRIM(SUBSTITUTE(N95:U95, CHAR(160), "")))) &amp; " Car."</f>
        <v>0 Car.</v>
      </c>
      <c r="M95" s="812" t="s">
        <v>593</v>
      </c>
      <c r="N95" s="96"/>
      <c r="O95" s="87"/>
      <c r="P95" s="61"/>
      <c r="Q95" s="61"/>
      <c r="R95" s="61"/>
      <c r="S95" s="61"/>
      <c r="T95" s="61"/>
      <c r="U95" s="61"/>
      <c r="V95" s="61"/>
      <c r="W95" s="61"/>
      <c r="X95" s="1263"/>
      <c r="Y95" s="61"/>
      <c r="Z95" s="63" t="s">
        <v>86</v>
      </c>
      <c r="AA95" s="64">
        <v>3.472222222222222E-3</v>
      </c>
      <c r="AB95" s="1014"/>
      <c r="AC95" s="1014"/>
      <c r="AD95" s="1014"/>
      <c r="AE95" s="9">
        <v>1</v>
      </c>
    </row>
    <row r="96" spans="2:31" ht="15.75" customHeight="1">
      <c r="B96" s="693" t="s">
        <v>6</v>
      </c>
      <c r="C96" s="1029" t="str">
        <f>C26</f>
        <v>N NOM DE VOTRE RECETTE | collez la--FAMILLE| Auteur &gt; VOUS</v>
      </c>
      <c r="D96" s="1030">
        <f>D26</f>
        <v>1</v>
      </c>
      <c r="E96" s="1029" t="str">
        <f>E26</f>
        <v>coupe</v>
      </c>
      <c r="F96" s="1031" t="str">
        <f>F26</f>
        <v>Recette mère ► Desserts assiette</v>
      </c>
      <c r="G96" s="820"/>
      <c r="H96" s="820"/>
      <c r="I96" s="820"/>
      <c r="J96" s="59">
        <f>ROWS(K90:K96)</f>
        <v>7</v>
      </c>
      <c r="K96" s="60" t="str" cm="1">
        <f t="array" ref="K96">IF(SUMPRODUCT((N96:U96&lt;&gt;"")*1)=0,"",SUMPRODUCT((N96:U96&lt;&gt;"")*(LEN(TRIM(SUBSTITUTE(N96:U96,CHAR(160)," "))) - LEN(SUBSTITUTE(TRIM(SUBSTITUTE(N96:U96,CHAR(160)," "))," ","")) + 1)) &amp; " mot" &amp; IF(SUMPRODUCT((N96:U96&lt;&gt;"")*(LEN(TRIM(SUBSTITUTE(N96:U96,CHAR(160)," "))) - LEN(SUBSTITUTE(TRIM(SUBSTITUTE(N96:U96,CHAR(160)," "))," ","")) + 1))&gt;1,"s",""))</f>
        <v/>
      </c>
      <c r="L96" s="795" t="str" cm="1">
        <f t="array" ref="L96">SUMPRODUCT(--(N96:U96&lt;&gt;""), LEN(TRIM(SUBSTITUTE(N96:U96, CHAR(160), "")))) &amp; " Car."</f>
        <v>0 Car.</v>
      </c>
      <c r="M96" s="71" t="str">
        <f>IF(ISBLANK(N96),"",LARGE(M94:M95,1)+1)</f>
        <v/>
      </c>
      <c r="N96" s="87"/>
      <c r="O96" s="87"/>
      <c r="P96" s="87"/>
      <c r="Q96" s="87"/>
      <c r="R96" s="87"/>
      <c r="S96" s="87"/>
      <c r="T96" s="87"/>
      <c r="U96" s="87"/>
      <c r="V96" s="87"/>
      <c r="W96" s="87"/>
      <c r="X96" s="87"/>
      <c r="Y96" s="87"/>
      <c r="Z96" s="63" t="s">
        <v>87</v>
      </c>
      <c r="AA96" s="65">
        <v>1.0416666666666666E-2</v>
      </c>
      <c r="AB96" s="1014"/>
      <c r="AC96" s="1014"/>
      <c r="AD96" s="1014"/>
      <c r="AE96" s="9">
        <v>1</v>
      </c>
    </row>
    <row r="97" spans="2:31" ht="15.75">
      <c r="B97" s="693" t="s">
        <v>6</v>
      </c>
      <c r="C97" s="1029" t="str">
        <f>C26</f>
        <v>N NOM DE VOTRE RECETTE | collez la--FAMILLE| Auteur &gt; VOUS</v>
      </c>
      <c r="D97" s="1030">
        <f>D26</f>
        <v>1</v>
      </c>
      <c r="E97" s="1029" t="str">
        <f>E26</f>
        <v>coupe</v>
      </c>
      <c r="F97" s="1031" t="str">
        <f>F26</f>
        <v>Recette mère ► Desserts assiette</v>
      </c>
      <c r="G97" s="820"/>
      <c r="H97" s="820"/>
      <c r="I97" s="820"/>
      <c r="J97" s="59">
        <f>ROWS(K90:K97)</f>
        <v>8</v>
      </c>
      <c r="K97" s="60" t="str" cm="1">
        <f t="array" ref="K97">IF(SUMPRODUCT((N97:U97&lt;&gt;"")*1)=0,"",SUMPRODUCT((N97:U97&lt;&gt;"")*(LEN(TRIM(SUBSTITUTE(N97:U97,CHAR(160)," "))) - LEN(SUBSTITUTE(TRIM(SUBSTITUTE(N97:U97,CHAR(160)," "))," ","")) + 1)) &amp; " mot" &amp; IF(SUMPRODUCT((N97:U97&lt;&gt;"")*(LEN(TRIM(SUBSTITUTE(N97:U97,CHAR(160)," "))) - LEN(SUBSTITUTE(TRIM(SUBSTITUTE(N97:U97,CHAR(160)," "))," ","")) + 1))&gt;1,"s",""))</f>
        <v/>
      </c>
      <c r="L97" s="795" t="str" cm="1">
        <f t="array" ref="L97">SUMPRODUCT(--(N97:U97&lt;&gt;""), LEN(TRIM(SUBSTITUTE(N97:U97, CHAR(160), "")))) &amp; " Car."</f>
        <v>0 Car.</v>
      </c>
      <c r="M97" s="71" t="str">
        <f>IF(ISBLANK(N97),"",LARGE(M94:M96,1)+1)</f>
        <v/>
      </c>
      <c r="N97" s="87"/>
      <c r="O97" s="87"/>
      <c r="P97" s="87"/>
      <c r="Q97" s="87"/>
      <c r="R97" s="87"/>
      <c r="S97" s="87"/>
      <c r="T97" s="87"/>
      <c r="U97" s="87"/>
      <c r="V97" s="87"/>
      <c r="W97" s="87"/>
      <c r="X97" s="87"/>
      <c r="Y97" s="87"/>
      <c r="Z97" s="63" t="s">
        <v>88</v>
      </c>
      <c r="AA97" s="66">
        <v>2.0833333333333332E-2</v>
      </c>
      <c r="AB97" s="1014"/>
      <c r="AC97" s="1014"/>
      <c r="AD97" s="1014"/>
      <c r="AE97" s="9">
        <v>1</v>
      </c>
    </row>
    <row r="98" spans="2:31" ht="15.75">
      <c r="B98" s="693" t="s">
        <v>6</v>
      </c>
      <c r="C98" s="1029" t="str">
        <f>C26</f>
        <v>N NOM DE VOTRE RECETTE | collez la--FAMILLE| Auteur &gt; VOUS</v>
      </c>
      <c r="D98" s="1030">
        <f>D26</f>
        <v>1</v>
      </c>
      <c r="E98" s="1029" t="str">
        <f>E26</f>
        <v>coupe</v>
      </c>
      <c r="F98" s="1031" t="str">
        <f>F26</f>
        <v>Recette mère ► Desserts assiette</v>
      </c>
      <c r="G98" s="820"/>
      <c r="H98" s="820"/>
      <c r="I98" s="820"/>
      <c r="J98" s="59">
        <f>ROWS(K90:K98)</f>
        <v>9</v>
      </c>
      <c r="K98" s="60" t="str" cm="1">
        <f t="array" ref="K98">IF(SUMPRODUCT((N98:U98&lt;&gt;"")*1)=0,"",SUMPRODUCT((N98:U98&lt;&gt;"")*(LEN(TRIM(SUBSTITUTE(N98:U98,CHAR(160)," "))) - LEN(SUBSTITUTE(TRIM(SUBSTITUTE(N98:U98,CHAR(160)," "))," ","")) + 1)) &amp; " mot" &amp; IF(SUMPRODUCT((N98:U98&lt;&gt;"")*(LEN(TRIM(SUBSTITUTE(N98:U98,CHAR(160)," "))) - LEN(SUBSTITUTE(TRIM(SUBSTITUTE(N98:U98,CHAR(160)," "))," ","")) + 1))&gt;1,"s",""))</f>
        <v/>
      </c>
      <c r="L98" s="795" t="str" cm="1">
        <f t="array" ref="L98">SUMPRODUCT(--(N98:U98&lt;&gt;""), LEN(TRIM(SUBSTITUTE(N98:U98, CHAR(160), "")))) &amp; " Car."</f>
        <v>0 Car.</v>
      </c>
      <c r="M98" s="71" t="str">
        <f>IF(ISBLANK(N98),"",LARGE(M94:M97,1)+1)</f>
        <v/>
      </c>
      <c r="N98" s="87"/>
      <c r="O98" s="87"/>
      <c r="P98" s="87"/>
      <c r="Q98" s="87"/>
      <c r="R98" s="87"/>
      <c r="S98" s="87"/>
      <c r="T98" s="87"/>
      <c r="U98" s="87"/>
      <c r="V98" s="87"/>
      <c r="W98" s="87"/>
      <c r="X98" s="87"/>
      <c r="Y98" s="87"/>
      <c r="Z98" s="67" t="s">
        <v>89</v>
      </c>
      <c r="AA98" s="68">
        <f>AA95+AA96+AA97</f>
        <v>3.4722222222222224E-2</v>
      </c>
      <c r="AB98" s="1014"/>
      <c r="AC98" s="1014"/>
      <c r="AD98" s="1014"/>
      <c r="AE98" s="9">
        <v>1</v>
      </c>
    </row>
    <row r="99" spans="2:31" ht="15.75">
      <c r="B99" s="693" t="s">
        <v>6</v>
      </c>
      <c r="C99" s="1029" t="str">
        <f>C26</f>
        <v>N NOM DE VOTRE RECETTE | collez la--FAMILLE| Auteur &gt; VOUS</v>
      </c>
      <c r="D99" s="1030">
        <f>D26</f>
        <v>1</v>
      </c>
      <c r="E99" s="1029" t="str">
        <f>E26</f>
        <v>coupe</v>
      </c>
      <c r="F99" s="1031" t="str">
        <f>F26</f>
        <v>Recette mère ► Desserts assiette</v>
      </c>
      <c r="G99" s="820"/>
      <c r="H99" s="820"/>
      <c r="I99" s="820"/>
      <c r="J99" s="59">
        <f>ROWS(K90:K99)</f>
        <v>10</v>
      </c>
      <c r="K99" s="60" t="str" cm="1">
        <f t="array" ref="K99">IF(SUMPRODUCT((N99:U99&lt;&gt;"")*1)=0,"",SUMPRODUCT((N99:U99&lt;&gt;"")*(LEN(TRIM(SUBSTITUTE(N99:U99,CHAR(160)," "))) - LEN(SUBSTITUTE(TRIM(SUBSTITUTE(N99:U99,CHAR(160)," "))," ","")) + 1)) &amp; " mot" &amp; IF(SUMPRODUCT((N99:U99&lt;&gt;"")*(LEN(TRIM(SUBSTITUTE(N99:U99,CHAR(160)," "))) - LEN(SUBSTITUTE(TRIM(SUBSTITUTE(N99:U99,CHAR(160)," "))," ","")) + 1))&gt;1,"s",""))</f>
        <v/>
      </c>
      <c r="L99" s="795" t="str" cm="1">
        <f t="array" ref="L99">SUMPRODUCT(--(N99:U99&lt;&gt;""), LEN(TRIM(SUBSTITUTE(N99:U99, CHAR(160), "")))) &amp; " Car."</f>
        <v>0 Car.</v>
      </c>
      <c r="M99" s="71" t="str">
        <f>IF(ISBLANK(N99),"",LARGE(M94:M98,1)+1)</f>
        <v/>
      </c>
      <c r="N99" s="87"/>
      <c r="O99" s="87"/>
      <c r="P99" s="87"/>
      <c r="Q99" s="87"/>
      <c r="R99" s="87"/>
      <c r="S99" s="87"/>
      <c r="T99" s="87"/>
      <c r="U99" s="87"/>
      <c r="V99" s="87"/>
      <c r="W99" s="87"/>
      <c r="X99" s="87"/>
      <c r="Y99" s="87"/>
      <c r="Z99" s="87"/>
      <c r="AA99" s="89"/>
      <c r="AB99" s="1014"/>
      <c r="AC99" s="1014"/>
      <c r="AD99" s="1014"/>
      <c r="AE99" s="9">
        <v>1</v>
      </c>
    </row>
    <row r="100" spans="2:31" ht="15.75">
      <c r="B100" s="693" t="s">
        <v>6</v>
      </c>
      <c r="C100" s="1029" t="str">
        <f>C26</f>
        <v>N NOM DE VOTRE RECETTE | collez la--FAMILLE| Auteur &gt; VOUS</v>
      </c>
      <c r="D100" s="1030">
        <f>D26</f>
        <v>1</v>
      </c>
      <c r="E100" s="1029" t="str">
        <f>E26</f>
        <v>coupe</v>
      </c>
      <c r="F100" s="1031" t="str">
        <f>F26</f>
        <v>Recette mère ► Desserts assiette</v>
      </c>
      <c r="G100" s="820"/>
      <c r="H100" s="820"/>
      <c r="I100" s="820"/>
      <c r="J100" s="59">
        <f>ROWS(K90:K100)</f>
        <v>11</v>
      </c>
      <c r="K100" s="60" t="str" cm="1">
        <f t="array" ref="K100">IF(SUMPRODUCT((N100:U100&lt;&gt;"")*1)=0,"",SUMPRODUCT((N100:U100&lt;&gt;"")*(LEN(TRIM(SUBSTITUTE(N100:U100,CHAR(160)," "))) - LEN(SUBSTITUTE(TRIM(SUBSTITUTE(N100:U100,CHAR(160)," "))," ","")) + 1)) &amp; " mot" &amp; IF(SUMPRODUCT((N100:U100&lt;&gt;"")*(LEN(TRIM(SUBSTITUTE(N100:U100,CHAR(160)," "))) - LEN(SUBSTITUTE(TRIM(SUBSTITUTE(N100:U100,CHAR(160)," "))," ","")) + 1))&gt;1,"s",""))</f>
        <v/>
      </c>
      <c r="L100" s="795" t="str" cm="1">
        <f t="array" ref="L100">SUMPRODUCT(--(N100:U100&lt;&gt;""), LEN(TRIM(SUBSTITUTE(N100:U100, CHAR(160), "")))) &amp; " Car."</f>
        <v>0 Car.</v>
      </c>
      <c r="M100" s="71" t="str">
        <f>IF(ISBLANK(N100),"",LARGE(M94:M99,1)+1)</f>
        <v/>
      </c>
      <c r="N100" s="87"/>
      <c r="O100" s="87"/>
      <c r="P100" s="87"/>
      <c r="Q100" s="87"/>
      <c r="R100" s="87"/>
      <c r="S100" s="87"/>
      <c r="T100" s="87"/>
      <c r="U100" s="87"/>
      <c r="V100" s="87"/>
      <c r="W100" s="1958" t="s">
        <v>119</v>
      </c>
      <c r="X100" s="552"/>
      <c r="Y100" s="552"/>
      <c r="Z100" s="552"/>
      <c r="AA100" s="98"/>
      <c r="AB100" s="1014"/>
      <c r="AC100" s="1014"/>
      <c r="AD100" s="1014"/>
      <c r="AE100" s="9">
        <v>1</v>
      </c>
    </row>
    <row r="101" spans="2:31" ht="15.75">
      <c r="B101" s="693" t="s">
        <v>6</v>
      </c>
      <c r="C101" s="1029" t="str">
        <f>C26</f>
        <v>N NOM DE VOTRE RECETTE | collez la--FAMILLE| Auteur &gt; VOUS</v>
      </c>
      <c r="D101" s="1030">
        <f>D26</f>
        <v>1</v>
      </c>
      <c r="E101" s="1029" t="str">
        <f>E26</f>
        <v>coupe</v>
      </c>
      <c r="F101" s="1031" t="str">
        <f>F26</f>
        <v>Recette mère ► Desserts assiette</v>
      </c>
      <c r="G101" s="820"/>
      <c r="H101" s="820"/>
      <c r="I101" s="820"/>
      <c r="J101" s="59">
        <f>ROWS(K90:K101)</f>
        <v>12</v>
      </c>
      <c r="K101" s="60" t="str" cm="1">
        <f t="array" ref="K101">IF(SUMPRODUCT((N101:U101&lt;&gt;"")*1)=0,"",SUMPRODUCT((N101:U101&lt;&gt;"")*(LEN(TRIM(SUBSTITUTE(N101:U101,CHAR(160)," "))) - LEN(SUBSTITUTE(TRIM(SUBSTITUTE(N101:U101,CHAR(160)," "))," ","")) + 1)) &amp; " mot" &amp; IF(SUMPRODUCT((N101:U101&lt;&gt;"")*(LEN(TRIM(SUBSTITUTE(N101:U101,CHAR(160)," "))) - LEN(SUBSTITUTE(TRIM(SUBSTITUTE(N101:U101,CHAR(160)," "))," ","")) + 1))&gt;1,"s",""))</f>
        <v/>
      </c>
      <c r="L101" s="795" t="str" cm="1">
        <f t="array" ref="L101">SUMPRODUCT(--(N101:U101&lt;&gt;""), LEN(TRIM(SUBSTITUTE(N101:U101, CHAR(160), "")))) &amp; " Car."</f>
        <v>0 Car.</v>
      </c>
      <c r="M101" s="71" t="str">
        <f>IF(ISBLANK(N101),"",LARGE(M94:M100,1)+1)</f>
        <v/>
      </c>
      <c r="N101" s="87"/>
      <c r="O101" s="87"/>
      <c r="P101" s="87"/>
      <c r="Q101" s="87"/>
      <c r="R101" s="87"/>
      <c r="S101" s="87"/>
      <c r="T101" s="87"/>
      <c r="U101" s="87"/>
      <c r="V101" s="87"/>
      <c r="W101" s="1959" t="s">
        <v>120</v>
      </c>
      <c r="X101" s="19"/>
      <c r="Y101" s="19"/>
      <c r="Z101" s="99" t="s">
        <v>121</v>
      </c>
      <c r="AA101" s="26">
        <f>W104*W102</f>
        <v>225</v>
      </c>
      <c r="AB101" s="1014"/>
      <c r="AC101" s="1014"/>
      <c r="AD101" s="1014"/>
      <c r="AE101" s="9">
        <v>1</v>
      </c>
    </row>
    <row r="102" spans="2:31" ht="15.75">
      <c r="B102" s="693" t="s">
        <v>6</v>
      </c>
      <c r="C102" s="1029" t="str">
        <f>C26</f>
        <v>N NOM DE VOTRE RECETTE | collez la--FAMILLE| Auteur &gt; VOUS</v>
      </c>
      <c r="D102" s="1030">
        <f>D26</f>
        <v>1</v>
      </c>
      <c r="E102" s="1029" t="str">
        <f>E26</f>
        <v>coupe</v>
      </c>
      <c r="F102" s="1031" t="str">
        <f>F26</f>
        <v>Recette mère ► Desserts assiette</v>
      </c>
      <c r="G102" s="820"/>
      <c r="H102" s="820"/>
      <c r="I102" s="820"/>
      <c r="J102" s="59">
        <f>ROWS(K90:K102)</f>
        <v>13</v>
      </c>
      <c r="K102" s="60" t="str" cm="1">
        <f t="array" ref="K102">IF(SUMPRODUCT((N102:U102&lt;&gt;"")*1)=0,"",SUMPRODUCT((N102:U102&lt;&gt;"")*(LEN(TRIM(SUBSTITUTE(N102:U102,CHAR(160)," "))) - LEN(SUBSTITUTE(TRIM(SUBSTITUTE(N102:U102,CHAR(160)," "))," ","")) + 1)) &amp; " mot" &amp; IF(SUMPRODUCT((N102:U102&lt;&gt;"")*(LEN(TRIM(SUBSTITUTE(N102:U102,CHAR(160)," "))) - LEN(SUBSTITUTE(TRIM(SUBSTITUTE(N102:U102,CHAR(160)," "))," ","")) + 1))&gt;1,"s",""))</f>
        <v/>
      </c>
      <c r="L102" s="795" t="str" cm="1">
        <f t="array" ref="L102">SUMPRODUCT(--(N102:U102&lt;&gt;""), LEN(TRIM(SUBSTITUTE(N102:U102, CHAR(160), "")))) &amp; " Car."</f>
        <v>0 Car.</v>
      </c>
      <c r="M102" s="71" t="str">
        <f>IF(ISBLANK(N102),"",LARGE(M94:M101,1)+1)</f>
        <v/>
      </c>
      <c r="N102" s="87"/>
      <c r="O102" s="87"/>
      <c r="P102" s="87"/>
      <c r="Q102" s="87"/>
      <c r="R102" s="87"/>
      <c r="S102" s="87"/>
      <c r="T102" s="87"/>
      <c r="U102" s="87"/>
      <c r="V102" s="87"/>
      <c r="W102" s="1960">
        <v>150</v>
      </c>
      <c r="X102" s="100" t="s">
        <v>122</v>
      </c>
      <c r="Y102" s="100"/>
      <c r="Z102" s="101" t="s">
        <v>123</v>
      </c>
      <c r="AA102" s="102"/>
      <c r="AB102" s="1014"/>
      <c r="AC102" s="1014"/>
      <c r="AD102" s="1014"/>
      <c r="AE102" s="9">
        <v>1</v>
      </c>
    </row>
    <row r="103" spans="2:31" ht="15.75">
      <c r="B103" s="693" t="s">
        <v>6</v>
      </c>
      <c r="C103" s="1029" t="str">
        <f>C26</f>
        <v>N NOM DE VOTRE RECETTE | collez la--FAMILLE| Auteur &gt; VOUS</v>
      </c>
      <c r="D103" s="1030">
        <f>D26</f>
        <v>1</v>
      </c>
      <c r="E103" s="1029" t="str">
        <f>E26</f>
        <v>coupe</v>
      </c>
      <c r="F103" s="1031" t="str">
        <f>F26</f>
        <v>Recette mère ► Desserts assiette</v>
      </c>
      <c r="G103" s="820"/>
      <c r="H103" s="820"/>
      <c r="I103" s="820"/>
      <c r="J103" s="59">
        <f>ROWS(K90:K103)</f>
        <v>14</v>
      </c>
      <c r="K103" s="60" t="str" cm="1">
        <f t="array" ref="K103">IF(SUMPRODUCT((N103:U103&lt;&gt;"")*1)=0,"",SUMPRODUCT((N103:U103&lt;&gt;"")*(LEN(TRIM(SUBSTITUTE(N103:U103,CHAR(160)," "))) - LEN(SUBSTITUTE(TRIM(SUBSTITUTE(N103:U103,CHAR(160)," "))," ","")) + 1)) &amp; " mot" &amp; IF(SUMPRODUCT((N103:U103&lt;&gt;"")*(LEN(TRIM(SUBSTITUTE(N103:U103,CHAR(160)," "))) - LEN(SUBSTITUTE(TRIM(SUBSTITUTE(N103:U103,CHAR(160)," "))," ","")) + 1))&gt;1,"s",""))</f>
        <v/>
      </c>
      <c r="L103" s="795" t="str" cm="1">
        <f t="array" ref="L103">SUMPRODUCT(--(N103:U103&lt;&gt;""), LEN(TRIM(SUBSTITUTE(N103:U103, CHAR(160), "")))) &amp; " Car."</f>
        <v>0 Car.</v>
      </c>
      <c r="M103" s="71" t="str">
        <f>IF(ISBLANK(N103),"",LARGE(M94:M102,1)+1)</f>
        <v/>
      </c>
      <c r="N103" s="87"/>
      <c r="O103" s="87"/>
      <c r="P103" s="87"/>
      <c r="Q103" s="87"/>
      <c r="R103" s="87"/>
      <c r="S103" s="87"/>
      <c r="T103" s="87"/>
      <c r="U103" s="87"/>
      <c r="V103" s="87"/>
      <c r="W103" s="1961" t="s">
        <v>124</v>
      </c>
      <c r="X103" s="103" t="s">
        <v>125</v>
      </c>
      <c r="Y103" s="103"/>
      <c r="Z103" s="103"/>
      <c r="AA103" s="104"/>
      <c r="AB103" s="1014"/>
      <c r="AC103" s="1014"/>
      <c r="AD103" s="1014"/>
      <c r="AE103" s="9">
        <v>1</v>
      </c>
    </row>
    <row r="104" spans="2:31" ht="15.75">
      <c r="B104" s="693" t="s">
        <v>6</v>
      </c>
      <c r="C104" s="1029" t="str">
        <f>C26</f>
        <v>N NOM DE VOTRE RECETTE | collez la--FAMILLE| Auteur &gt; VOUS</v>
      </c>
      <c r="D104" s="1030">
        <f>D26</f>
        <v>1</v>
      </c>
      <c r="E104" s="1029" t="str">
        <f>E26</f>
        <v>coupe</v>
      </c>
      <c r="F104" s="1031" t="str">
        <f>F26</f>
        <v>Recette mère ► Desserts assiette</v>
      </c>
      <c r="G104" s="820"/>
      <c r="H104" s="820"/>
      <c r="I104" s="820"/>
      <c r="J104" s="59">
        <f>ROWS(K90:K104)</f>
        <v>15</v>
      </c>
      <c r="K104" s="60" t="str" cm="1">
        <f t="array" ref="K104">IF(SUMPRODUCT((N104:U104&lt;&gt;"")*1)=0,"",SUMPRODUCT((N104:U104&lt;&gt;"")*(LEN(TRIM(SUBSTITUTE(N104:U104,CHAR(160)," "))) - LEN(SUBSTITUTE(TRIM(SUBSTITUTE(N104:U104,CHAR(160)," "))," ","")) + 1)) &amp; " mot" &amp; IF(SUMPRODUCT((N104:U104&lt;&gt;"")*(LEN(TRIM(SUBSTITUTE(N104:U104,CHAR(160)," "))) - LEN(SUBSTITUTE(TRIM(SUBSTITUTE(N104:U104,CHAR(160)," "))," ","")) + 1))&gt;1,"s",""))</f>
        <v/>
      </c>
      <c r="L104" s="795" t="str" cm="1">
        <f t="array" ref="L104">SUMPRODUCT(--(N104:U104&lt;&gt;""), LEN(TRIM(SUBSTITUTE(N104:U104, CHAR(160), "")))) &amp; " Car."</f>
        <v>0 Car.</v>
      </c>
      <c r="M104" s="71" t="str">
        <f>IF(ISBLANK(N104),"",LARGE(M94:M103,1)+1)</f>
        <v/>
      </c>
      <c r="N104" s="87"/>
      <c r="O104" s="87"/>
      <c r="P104" s="87"/>
      <c r="Q104" s="87"/>
      <c r="R104" s="87"/>
      <c r="S104" s="87"/>
      <c r="T104" s="87"/>
      <c r="U104" s="87"/>
      <c r="V104" s="87"/>
      <c r="W104" s="1962">
        <v>1.5</v>
      </c>
      <c r="X104" s="105" t="str">
        <f>"&lt; Nb de "&amp;Z102&amp;" par personne "</f>
        <v xml:space="preserve">&lt; Nb de tranches par personne </v>
      </c>
      <c r="Y104" s="105"/>
      <c r="Z104" s="106"/>
      <c r="AA104" s="107"/>
      <c r="AB104" s="1014"/>
      <c r="AC104" s="1014"/>
      <c r="AD104" s="1014"/>
      <c r="AE104" s="9">
        <v>1</v>
      </c>
    </row>
    <row r="105" spans="2:31" ht="15.75">
      <c r="B105" s="693" t="s">
        <v>6</v>
      </c>
      <c r="C105" s="1029" t="str">
        <f>C26</f>
        <v>N NOM DE VOTRE RECETTE | collez la--FAMILLE| Auteur &gt; VOUS</v>
      </c>
      <c r="D105" s="1030">
        <f>D26</f>
        <v>1</v>
      </c>
      <c r="E105" s="1029" t="str">
        <f>E26</f>
        <v>coupe</v>
      </c>
      <c r="F105" s="1031" t="str">
        <f>F26</f>
        <v>Recette mère ► Desserts assiette</v>
      </c>
      <c r="G105" s="820"/>
      <c r="H105" s="820"/>
      <c r="I105" s="820"/>
      <c r="J105" s="59">
        <f>ROWS(K90:K105)</f>
        <v>16</v>
      </c>
      <c r="K105" s="60" t="str" cm="1">
        <f t="array" ref="K105">IF(SUMPRODUCT((N105:U105&lt;&gt;"")*1)=0,"",SUMPRODUCT((N105:U105&lt;&gt;"")*(LEN(TRIM(SUBSTITUTE(N105:U105,CHAR(160)," "))) - LEN(SUBSTITUTE(TRIM(SUBSTITUTE(N105:U105,CHAR(160)," "))," ","")) + 1)) &amp; " mot" &amp; IF(SUMPRODUCT((N105:U105&lt;&gt;"")*(LEN(TRIM(SUBSTITUTE(N105:U105,CHAR(160)," "))) - LEN(SUBSTITUTE(TRIM(SUBSTITUTE(N105:U105,CHAR(160)," "))," ","")) + 1))&gt;1,"s",""))</f>
        <v/>
      </c>
      <c r="L105" s="795" t="str" cm="1">
        <f t="array" ref="L105">SUMPRODUCT(--(N105:U105&lt;&gt;""), LEN(TRIM(SUBSTITUTE(N105:U105, CHAR(160), "")))) &amp; " Car."</f>
        <v>0 Car.</v>
      </c>
      <c r="M105" s="71" t="str">
        <f>IF(ISBLANK(N105),"",LARGE(M94:M104,1)+1)</f>
        <v/>
      </c>
      <c r="N105" s="87"/>
      <c r="O105" s="87"/>
      <c r="P105" s="87"/>
      <c r="Q105" s="87"/>
      <c r="R105" s="87"/>
      <c r="S105" s="87"/>
      <c r="T105" s="87"/>
      <c r="U105" s="87"/>
      <c r="V105" s="87"/>
      <c r="W105" s="1963">
        <v>27</v>
      </c>
      <c r="X105" s="105" t="str">
        <f>"&lt; Nb "&amp;Z102&amp;" dans 1 " &amp;W103</f>
        <v>&lt; Nb tranches dans 1 Gastro 1/1</v>
      </c>
      <c r="Y105" s="105"/>
      <c r="Z105" s="108"/>
      <c r="AA105" s="26"/>
      <c r="AB105" s="1014"/>
      <c r="AC105" s="1014"/>
      <c r="AD105" s="1014"/>
      <c r="AE105" s="9">
        <v>1</v>
      </c>
    </row>
    <row r="106" spans="2:31" ht="15.75" customHeight="1">
      <c r="B106" s="693" t="s">
        <v>6</v>
      </c>
      <c r="C106" s="1029" t="str">
        <f>C26</f>
        <v>N NOM DE VOTRE RECETTE | collez la--FAMILLE| Auteur &gt; VOUS</v>
      </c>
      <c r="D106" s="1030">
        <f>D26</f>
        <v>1</v>
      </c>
      <c r="E106" s="1029" t="str">
        <f>E26</f>
        <v>coupe</v>
      </c>
      <c r="F106" s="1031" t="str">
        <f>F26</f>
        <v>Recette mère ► Desserts assiette</v>
      </c>
      <c r="G106" s="820"/>
      <c r="H106" s="820"/>
      <c r="I106" s="820"/>
      <c r="J106" s="59">
        <f>ROWS(K90:K106)</f>
        <v>17</v>
      </c>
      <c r="K106" s="60" t="str" cm="1">
        <f t="array" ref="K106">IF(SUMPRODUCT((N106:U106&lt;&gt;"")*1)=0,"",SUMPRODUCT((N106:U106&lt;&gt;"")*(LEN(TRIM(SUBSTITUTE(N106:U106,CHAR(160)," "))) - LEN(SUBSTITUTE(TRIM(SUBSTITUTE(N106:U106,CHAR(160)," "))," ","")) + 1)) &amp; " mot" &amp; IF(SUMPRODUCT((N106:U106&lt;&gt;"")*(LEN(TRIM(SUBSTITUTE(N106:U106,CHAR(160)," "))) - LEN(SUBSTITUTE(TRIM(SUBSTITUTE(N106:U106,CHAR(160)," "))," ","")) + 1))&gt;1,"s",""))</f>
        <v/>
      </c>
      <c r="L106" s="795" t="str" cm="1">
        <f t="array" ref="L106">SUMPRODUCT(--(N106:U106&lt;&gt;""), LEN(TRIM(SUBSTITUTE(N106:U106, CHAR(160), "")))) &amp; " Car."</f>
        <v>0 Car.</v>
      </c>
      <c r="M106" s="71" t="str">
        <f>IF(ISBLANK(N106),"",LARGE(M94:M105,1)+1)</f>
        <v/>
      </c>
      <c r="N106" s="87"/>
      <c r="O106" s="87"/>
      <c r="P106" s="87"/>
      <c r="Q106" s="87"/>
      <c r="R106" s="87"/>
      <c r="S106" s="87"/>
      <c r="T106" s="87"/>
      <c r="U106" s="87"/>
      <c r="V106" s="87"/>
      <c r="W106" s="1964" t="str">
        <f>IF(OR(W105="",AA101=0),"",INT(AA101/W105) &amp; " " &amp; W103 &amp; " de " &amp; W105 &amp; " " &amp; Z102 &amp; IF(MOD(AA101,W105)&gt;0," + 1 " &amp; W103 &amp; " de " &amp; TEXT(MOD(AA101,W105),"0.00") &amp; " " &amp; Z102,""))</f>
        <v>8 Gastro 1/1 de 27 tranches + 1 Gastro 1/1 de 9.00 tranches</v>
      </c>
      <c r="X106" s="1604"/>
      <c r="Y106" s="1604"/>
      <c r="Z106" s="1604"/>
      <c r="AA106" s="1605"/>
      <c r="AB106" s="1014"/>
      <c r="AC106" s="1014"/>
      <c r="AD106" s="1014"/>
      <c r="AE106" s="9">
        <v>1</v>
      </c>
    </row>
    <row r="107" spans="2:31" ht="15.75">
      <c r="B107" s="693" t="s">
        <v>6</v>
      </c>
      <c r="C107" s="1029" t="str">
        <f>C26</f>
        <v>N NOM DE VOTRE RECETTE | collez la--FAMILLE| Auteur &gt; VOUS</v>
      </c>
      <c r="D107" s="1030">
        <f>D26</f>
        <v>1</v>
      </c>
      <c r="E107" s="1029" t="str">
        <f>E26</f>
        <v>coupe</v>
      </c>
      <c r="F107" s="1031" t="str">
        <f>F26</f>
        <v>Recette mère ► Desserts assiette</v>
      </c>
      <c r="G107" s="820"/>
      <c r="H107" s="820"/>
      <c r="I107" s="820"/>
      <c r="J107" s="59">
        <f>ROWS(K90:K107)</f>
        <v>18</v>
      </c>
      <c r="K107" s="60" t="str" cm="1">
        <f t="array" ref="K107">IF(SUMPRODUCT((N107:U107&lt;&gt;"")*1)=0,"",SUMPRODUCT((N107:U107&lt;&gt;"")*(LEN(TRIM(SUBSTITUTE(N107:U107,CHAR(160)," "))) - LEN(SUBSTITUTE(TRIM(SUBSTITUTE(N107:U107,CHAR(160)," "))," ","")) + 1)) &amp; " mot" &amp; IF(SUMPRODUCT((N107:U107&lt;&gt;"")*(LEN(TRIM(SUBSTITUTE(N107:U107,CHAR(160)," "))) - LEN(SUBSTITUTE(TRIM(SUBSTITUTE(N107:U107,CHAR(160)," "))," ","")) + 1))&gt;1,"s",""))</f>
        <v/>
      </c>
      <c r="L107" s="795" t="str" cm="1">
        <f t="array" ref="L107">SUMPRODUCT(--(N107:U107&lt;&gt;""), LEN(TRIM(SUBSTITUTE(N107:U107, CHAR(160), "")))) &amp; " Car."</f>
        <v>0 Car.</v>
      </c>
      <c r="M107" s="71" t="str">
        <f>IF(ISBLANK(N107),"",LARGE(M94:M106,1)+1)</f>
        <v/>
      </c>
      <c r="N107" s="87"/>
      <c r="O107" s="87"/>
      <c r="P107" s="87"/>
      <c r="Q107" s="87"/>
      <c r="R107" s="87"/>
      <c r="S107" s="87"/>
      <c r="T107" s="87"/>
      <c r="U107" s="87"/>
      <c r="V107" s="87"/>
      <c r="W107" s="1965"/>
      <c r="X107" s="1607"/>
      <c r="Y107" s="1607"/>
      <c r="Z107" s="1607"/>
      <c r="AA107" s="1608"/>
      <c r="AB107" s="1014"/>
      <c r="AC107" s="1014"/>
      <c r="AD107" s="1014"/>
      <c r="AE107" s="9">
        <v>1</v>
      </c>
    </row>
    <row r="108" spans="2:31" ht="15.75">
      <c r="B108" s="693" t="s">
        <v>6</v>
      </c>
      <c r="C108" s="1029" t="str">
        <f>C26</f>
        <v>N NOM DE VOTRE RECETTE | collez la--FAMILLE| Auteur &gt; VOUS</v>
      </c>
      <c r="D108" s="1030">
        <f>D26</f>
        <v>1</v>
      </c>
      <c r="E108" s="1029" t="str">
        <f>E26</f>
        <v>coupe</v>
      </c>
      <c r="F108" s="1031" t="str">
        <f>F26</f>
        <v>Recette mère ► Desserts assiette</v>
      </c>
      <c r="G108" s="820"/>
      <c r="H108" s="820"/>
      <c r="I108" s="820"/>
      <c r="J108" s="59">
        <f>ROWS(K90:K108)</f>
        <v>19</v>
      </c>
      <c r="K108" s="60" t="str" cm="1">
        <f t="array" ref="K108">IF(SUMPRODUCT((N108:U108&lt;&gt;"")*1)=0,"",SUMPRODUCT((N108:U108&lt;&gt;"")*(LEN(TRIM(SUBSTITUTE(N108:U108,CHAR(160)," "))) - LEN(SUBSTITUTE(TRIM(SUBSTITUTE(N108:U108,CHAR(160)," "))," ","")) + 1)) &amp; " mot" &amp; IF(SUMPRODUCT((N108:U108&lt;&gt;"")*(LEN(TRIM(SUBSTITUTE(N108:U108,CHAR(160)," "))) - LEN(SUBSTITUTE(TRIM(SUBSTITUTE(N108:U108,CHAR(160)," "))," ","")) + 1))&gt;1,"s",""))</f>
        <v/>
      </c>
      <c r="L108" s="795" t="str" cm="1">
        <f t="array" ref="L108">SUMPRODUCT(--(N108:U108&lt;&gt;""), LEN(TRIM(SUBSTITUTE(N108:U108, CHAR(160), "")))) &amp; " Car."</f>
        <v>0 Car.</v>
      </c>
      <c r="M108" s="71" t="str">
        <f>IF(ISBLANK(N108),"",LARGE(M94:M107,1)+1)</f>
        <v/>
      </c>
      <c r="N108" s="87"/>
      <c r="O108" s="87"/>
      <c r="P108" s="87"/>
      <c r="Q108" s="87"/>
      <c r="R108" s="87"/>
      <c r="S108" s="87"/>
      <c r="T108" s="87"/>
      <c r="U108" s="87"/>
      <c r="V108" s="87"/>
      <c r="W108" s="1966">
        <v>120</v>
      </c>
      <c r="X108" s="109" t="s">
        <v>126</v>
      </c>
      <c r="Y108" s="109"/>
      <c r="Z108" s="19"/>
      <c r="AA108" s="110">
        <f>(W108*W102)/1000</f>
        <v>18</v>
      </c>
      <c r="AB108" s="1014"/>
      <c r="AC108" s="1014"/>
      <c r="AD108" s="1014"/>
      <c r="AE108" s="9">
        <v>1</v>
      </c>
    </row>
    <row r="109" spans="2:31" ht="15.75">
      <c r="B109" s="693" t="s">
        <v>6</v>
      </c>
      <c r="C109" s="1029" t="str">
        <f>C26</f>
        <v>N NOM DE VOTRE RECETTE | collez la--FAMILLE| Auteur &gt; VOUS</v>
      </c>
      <c r="D109" s="1030">
        <f>D26</f>
        <v>1</v>
      </c>
      <c r="E109" s="1029" t="str">
        <f>E26</f>
        <v>coupe</v>
      </c>
      <c r="F109" s="1031" t="str">
        <f>F26</f>
        <v>Recette mère ► Desserts assiette</v>
      </c>
      <c r="G109" s="820"/>
      <c r="H109" s="820"/>
      <c r="I109" s="820"/>
      <c r="J109" s="59">
        <f>ROWS(K90:K109)</f>
        <v>20</v>
      </c>
      <c r="K109" s="60" t="str" cm="1">
        <f t="array" ref="K109">IF(SUMPRODUCT((N109:U109&lt;&gt;"")*1)=0,"",SUMPRODUCT((N109:U109&lt;&gt;"")*(LEN(TRIM(SUBSTITUTE(N109:U109,CHAR(160)," "))) - LEN(SUBSTITUTE(TRIM(SUBSTITUTE(N109:U109,CHAR(160)," "))," ","")) + 1)) &amp; " mot" &amp; IF(SUMPRODUCT((N109:U109&lt;&gt;"")*(LEN(TRIM(SUBSTITUTE(N109:U109,CHAR(160)," "))) - LEN(SUBSTITUTE(TRIM(SUBSTITUTE(N109:U109,CHAR(160)," "))," ","")) + 1))&gt;1,"s",""))</f>
        <v/>
      </c>
      <c r="L109" s="795" t="str" cm="1">
        <f t="array" ref="L109">SUMPRODUCT(--(N109:U109&lt;&gt;""), LEN(TRIM(SUBSTITUTE(N109:U109, CHAR(160), "")))) &amp; " Car."</f>
        <v>0 Car.</v>
      </c>
      <c r="M109" s="71" t="str">
        <f>IF(ISBLANK(N109),"",LARGE(M94:M108,1)+1)</f>
        <v/>
      </c>
      <c r="N109" s="87"/>
      <c r="O109" s="87"/>
      <c r="P109" s="87"/>
      <c r="Q109" s="87"/>
      <c r="R109" s="87"/>
      <c r="S109" s="87"/>
      <c r="T109" s="87"/>
      <c r="U109" s="87"/>
      <c r="V109" s="87"/>
      <c r="W109" s="1967">
        <v>2.7</v>
      </c>
      <c r="X109" s="111" t="str">
        <f>"poids par "&amp; W103</f>
        <v>poids par Gastro 1/1</v>
      </c>
      <c r="Y109" s="111"/>
      <c r="Z109" s="19"/>
      <c r="AA109" s="104"/>
      <c r="AB109" s="1014"/>
      <c r="AC109" s="1014"/>
      <c r="AD109" s="1014"/>
      <c r="AE109" s="9">
        <v>1</v>
      </c>
    </row>
    <row r="110" spans="2:31" ht="15.75" customHeight="1">
      <c r="B110" s="693" t="s">
        <v>6</v>
      </c>
      <c r="C110" s="1029" t="str">
        <f>C26</f>
        <v>N NOM DE VOTRE RECETTE | collez la--FAMILLE| Auteur &gt; VOUS</v>
      </c>
      <c r="D110" s="1030">
        <f>D26</f>
        <v>1</v>
      </c>
      <c r="E110" s="1029" t="str">
        <f>E26</f>
        <v>coupe</v>
      </c>
      <c r="F110" s="1031" t="str">
        <f>F26</f>
        <v>Recette mère ► Desserts assiette</v>
      </c>
      <c r="G110" s="820"/>
      <c r="H110" s="820"/>
      <c r="I110" s="820"/>
      <c r="J110" s="59">
        <f>ROWS(K90:K110)</f>
        <v>21</v>
      </c>
      <c r="K110" s="60" t="str" cm="1">
        <f t="array" ref="K110">IF(SUMPRODUCT((N110:U110&lt;&gt;"")*1)=0,"",SUMPRODUCT((N110:U110&lt;&gt;"")*(LEN(TRIM(SUBSTITUTE(N110:U110,CHAR(160)," "))) - LEN(SUBSTITUTE(TRIM(SUBSTITUTE(N110:U110,CHAR(160)," "))," ","")) + 1)) &amp; " mot" &amp; IF(SUMPRODUCT((N110:U110&lt;&gt;"")*(LEN(TRIM(SUBSTITUTE(N110:U110,CHAR(160)," "))) - LEN(SUBSTITUTE(TRIM(SUBSTITUTE(N110:U110,CHAR(160)," "))," ","")) + 1))&gt;1,"s",""))</f>
        <v/>
      </c>
      <c r="L110" s="795" t="str" cm="1">
        <f t="array" ref="L110">SUMPRODUCT(--(N110:U110&lt;&gt;""), LEN(TRIM(SUBSTITUTE(N110:U110, CHAR(160), "")))) &amp; " Car."</f>
        <v>0 Car.</v>
      </c>
      <c r="M110" s="71" t="str">
        <f>IF(ISBLANK(N110),"",LARGE(M94:M109,1)+1)</f>
        <v/>
      </c>
      <c r="N110" s="87"/>
      <c r="O110" s="87"/>
      <c r="P110" s="87"/>
      <c r="Q110" s="87"/>
      <c r="R110" s="87"/>
      <c r="S110" s="87"/>
      <c r="T110" s="87"/>
      <c r="U110" s="87"/>
      <c r="V110" s="87"/>
      <c r="W110" s="1968" t="str">
        <f>IF(OR(AA108&lt;=0,W109&lt;=0),"",_xlfn.LET(_xlpm.n,ROUND(AA108/W109,9),_xlpm.q,INT(_xlpm.n),_xlpm.r,ROUND(AA108-_xlpm.q*W109,9),_xlpm.base,_xlpm.q&amp;" "&amp;W103&amp;" de "&amp;TEXT(W109,"0.000")&amp;" kg",IF(_xlpm.r&lt;=0.000000001,_xlpm.base,_xlpm.base&amp;" + 1 "&amp;W103&amp;" de "&amp;TEXT(_xlpm.r,"0.000")&amp;" kg")))</f>
        <v>6 Gastro 1/1 de 2.700 kg + 1 Gastro 1/1 de 1.800 kg</v>
      </c>
      <c r="X110" s="1610"/>
      <c r="Y110" s="1610"/>
      <c r="Z110" s="1610"/>
      <c r="AA110" s="1611"/>
      <c r="AB110" s="1014"/>
      <c r="AC110" s="1014"/>
      <c r="AD110" s="1014"/>
      <c r="AE110" s="9">
        <v>1</v>
      </c>
    </row>
    <row r="111" spans="2:31" ht="15.75">
      <c r="B111" s="693" t="s">
        <v>6</v>
      </c>
      <c r="C111" s="1029" t="str">
        <f>C26</f>
        <v>N NOM DE VOTRE RECETTE | collez la--FAMILLE| Auteur &gt; VOUS</v>
      </c>
      <c r="D111" s="1030">
        <f>D26</f>
        <v>1</v>
      </c>
      <c r="E111" s="1029" t="str">
        <f>E26</f>
        <v>coupe</v>
      </c>
      <c r="F111" s="1031" t="str">
        <f>F26</f>
        <v>Recette mère ► Desserts assiette</v>
      </c>
      <c r="G111" s="820"/>
      <c r="H111" s="820"/>
      <c r="I111" s="820"/>
      <c r="J111" s="59">
        <f>ROWS(K90:K111)</f>
        <v>22</v>
      </c>
      <c r="K111" s="60" t="str" cm="1">
        <f t="array" ref="K111">IF(SUMPRODUCT((N111:U111&lt;&gt;"")*1)=0,"",SUMPRODUCT((N111:U111&lt;&gt;"")*(LEN(TRIM(SUBSTITUTE(N111:U111,CHAR(160)," "))) - LEN(SUBSTITUTE(TRIM(SUBSTITUTE(N111:U111,CHAR(160)," "))," ","")) + 1)) &amp; " mot" &amp; IF(SUMPRODUCT((N111:U111&lt;&gt;"")*(LEN(TRIM(SUBSTITUTE(N111:U111,CHAR(160)," "))) - LEN(SUBSTITUTE(TRIM(SUBSTITUTE(N111:U111,CHAR(160)," "))," ","")) + 1))&gt;1,"s",""))</f>
        <v/>
      </c>
      <c r="L111" s="795" t="str" cm="1">
        <f t="array" ref="L111">SUMPRODUCT(--(N111:U111&lt;&gt;""), LEN(TRIM(SUBSTITUTE(N111:U111, CHAR(160), "")))) &amp; " Car."</f>
        <v>0 Car.</v>
      </c>
      <c r="M111" s="71" t="str">
        <f>IF(ISBLANK(N111),"",LARGE(M94:M110,1)+1)</f>
        <v/>
      </c>
      <c r="N111" s="87"/>
      <c r="O111" s="87"/>
      <c r="P111" s="87"/>
      <c r="Q111" s="87"/>
      <c r="R111" s="87"/>
      <c r="S111" s="87"/>
      <c r="T111" s="87"/>
      <c r="U111" s="87"/>
      <c r="V111" s="87"/>
      <c r="W111" s="1968"/>
      <c r="X111" s="1610"/>
      <c r="Y111" s="1610"/>
      <c r="Z111" s="1610"/>
      <c r="AA111" s="1611"/>
      <c r="AB111" s="1014"/>
      <c r="AC111" s="1014"/>
      <c r="AD111" s="1014"/>
      <c r="AE111" s="9">
        <v>1</v>
      </c>
    </row>
    <row r="112" spans="2:31" ht="15.75">
      <c r="B112" s="693" t="s">
        <v>6</v>
      </c>
      <c r="C112" s="1029" t="str">
        <f>C26</f>
        <v>N NOM DE VOTRE RECETTE | collez la--FAMILLE| Auteur &gt; VOUS</v>
      </c>
      <c r="D112" s="1030">
        <f>D26</f>
        <v>1</v>
      </c>
      <c r="E112" s="1029" t="str">
        <f>E26</f>
        <v>coupe</v>
      </c>
      <c r="F112" s="1031" t="str">
        <f>F26</f>
        <v>Recette mère ► Desserts assiette</v>
      </c>
      <c r="G112" s="820"/>
      <c r="H112" s="820"/>
      <c r="I112" s="820"/>
      <c r="J112" s="59">
        <f>ROWS(K90:K112)</f>
        <v>23</v>
      </c>
      <c r="K112" s="60" t="str" cm="1">
        <f t="array" ref="K112">IF(SUMPRODUCT((N112:U112&lt;&gt;"")*1)=0,"",SUMPRODUCT((N112:U112&lt;&gt;"")*(LEN(TRIM(SUBSTITUTE(N112:U112,CHAR(160)," "))) - LEN(SUBSTITUTE(TRIM(SUBSTITUTE(N112:U112,CHAR(160)," "))," ","")) + 1)) &amp; " mot" &amp; IF(SUMPRODUCT((N112:U112&lt;&gt;"")*(LEN(TRIM(SUBSTITUTE(N112:U112,CHAR(160)," "))) - LEN(SUBSTITUTE(TRIM(SUBSTITUTE(N112:U112,CHAR(160)," "))," ","")) + 1))&gt;1,"s",""))</f>
        <v/>
      </c>
      <c r="L112" s="795" t="str" cm="1">
        <f t="array" ref="L112">SUMPRODUCT(--(N112:U112&lt;&gt;""), LEN(TRIM(SUBSTITUTE(N112:U112, CHAR(160), "")))) &amp; " Car."</f>
        <v>0 Car.</v>
      </c>
      <c r="M112" s="71" t="str">
        <f>IF(ISBLANK(N112),"",LARGE(M94:M111,1)+1)</f>
        <v/>
      </c>
      <c r="N112" s="87"/>
      <c r="O112" s="87"/>
      <c r="P112" s="87"/>
      <c r="Q112" s="87"/>
      <c r="R112" s="87"/>
      <c r="S112" s="87"/>
      <c r="T112" s="87"/>
      <c r="U112" s="87"/>
      <c r="V112" s="87"/>
      <c r="W112" s="87"/>
      <c r="X112" s="87"/>
      <c r="Y112" s="87"/>
      <c r="Z112" s="87"/>
      <c r="AA112" s="89"/>
      <c r="AB112" s="1014"/>
      <c r="AC112" s="1014"/>
      <c r="AD112" s="1014"/>
      <c r="AE112" s="9">
        <v>1</v>
      </c>
    </row>
    <row r="113" spans="2:31" ht="15.75">
      <c r="B113" s="693" t="s">
        <v>6</v>
      </c>
      <c r="C113" s="1029" t="str">
        <f>C26</f>
        <v>N NOM DE VOTRE RECETTE | collez la--FAMILLE| Auteur &gt; VOUS</v>
      </c>
      <c r="D113" s="1030">
        <f>D26</f>
        <v>1</v>
      </c>
      <c r="E113" s="1029" t="str">
        <f>E26</f>
        <v>coupe</v>
      </c>
      <c r="F113" s="1031" t="str">
        <f>F26</f>
        <v>Recette mère ► Desserts assiette</v>
      </c>
      <c r="G113" s="820"/>
      <c r="H113" s="820"/>
      <c r="I113" s="820"/>
      <c r="J113" s="59">
        <f>ROWS(K90:K113)</f>
        <v>24</v>
      </c>
      <c r="K113" s="60" t="str" cm="1">
        <f t="array" ref="K113">IF(SUMPRODUCT((N113:U113&lt;&gt;"")*1)=0,"",SUMPRODUCT((N113:U113&lt;&gt;"")*(LEN(TRIM(SUBSTITUTE(N113:U113,CHAR(160)," "))) - LEN(SUBSTITUTE(TRIM(SUBSTITUTE(N113:U113,CHAR(160)," "))," ","")) + 1)) &amp; " mot" &amp; IF(SUMPRODUCT((N113:U113&lt;&gt;"")*(LEN(TRIM(SUBSTITUTE(N113:U113,CHAR(160)," "))) - LEN(SUBSTITUTE(TRIM(SUBSTITUTE(N113:U113,CHAR(160)," "))," ","")) + 1))&gt;1,"s",""))</f>
        <v/>
      </c>
      <c r="L113" s="795" t="str" cm="1">
        <f t="array" ref="L113">SUMPRODUCT(--(N113:U113&lt;&gt;""), LEN(TRIM(SUBSTITUTE(N113:U113, CHAR(160), "")))) &amp; " Car."</f>
        <v>0 Car.</v>
      </c>
      <c r="M113" s="71" t="str">
        <f>IF(ISBLANK(N113),"",LARGE(M94:M112,1)+1)</f>
        <v/>
      </c>
      <c r="N113" s="87"/>
      <c r="O113" s="87"/>
      <c r="P113" s="87"/>
      <c r="Q113" s="87"/>
      <c r="R113" s="87"/>
      <c r="S113" s="87"/>
      <c r="T113" s="87"/>
      <c r="U113" s="87"/>
      <c r="V113" s="87"/>
      <c r="W113" s="87"/>
      <c r="X113" s="87"/>
      <c r="Y113" s="87"/>
      <c r="Z113" s="87"/>
      <c r="AA113" s="89"/>
      <c r="AB113" s="1014"/>
      <c r="AC113" s="1014"/>
      <c r="AD113" s="1014"/>
      <c r="AE113" s="9">
        <v>1</v>
      </c>
    </row>
    <row r="114" spans="2:31" ht="15.75">
      <c r="B114" s="21" t="str" cm="1">
        <f t="array" ref="B114">IF(SUM(--(N114:U114&lt;&gt;""))&gt;0, "A", "►")</f>
        <v>►</v>
      </c>
      <c r="C114" s="1029" t="str">
        <f>C26</f>
        <v>N NOM DE VOTRE RECETTE | collez la--FAMILLE| Auteur &gt; VOUS</v>
      </c>
      <c r="D114" s="1030">
        <f>D26</f>
        <v>1</v>
      </c>
      <c r="E114" s="1029" t="str">
        <f>E26</f>
        <v>coupe</v>
      </c>
      <c r="F114" s="1031" t="str">
        <f>F26</f>
        <v>Recette mère ► Desserts assiette</v>
      </c>
      <c r="G114" s="820"/>
      <c r="H114" s="820"/>
      <c r="I114" s="820"/>
      <c r="J114" s="59">
        <f>ROWS(K90:K114)</f>
        <v>25</v>
      </c>
      <c r="K114" s="60" t="str" cm="1">
        <f t="array" ref="K114">IF(SUMPRODUCT((N114:U114&lt;&gt;"")*1)=0,"",SUMPRODUCT((N114:U114&lt;&gt;"")*(LEN(TRIM(SUBSTITUTE(N114:U114,CHAR(160)," "))) - LEN(SUBSTITUTE(TRIM(SUBSTITUTE(N114:U114,CHAR(160)," "))," ","")) + 1)) &amp; " mot" &amp; IF(SUMPRODUCT((N114:U114&lt;&gt;"")*(LEN(TRIM(SUBSTITUTE(N114:U114,CHAR(160)," "))) - LEN(SUBSTITUTE(TRIM(SUBSTITUTE(N114:U114,CHAR(160)," "))," ","")) + 1))&gt;1,"s",""))</f>
        <v/>
      </c>
      <c r="L114" s="795" t="str" cm="1">
        <f t="array" ref="L114">SUMPRODUCT(--(N114:U114&lt;&gt;""), LEN(TRIM(SUBSTITUTE(N114:U114, CHAR(160), "")))) &amp; " Car."</f>
        <v>0 Car.</v>
      </c>
      <c r="M114" s="71" t="str">
        <f>IF(ISBLANK(N114),"",LARGE(M94:M113,1)+1)</f>
        <v/>
      </c>
      <c r="N114" s="87"/>
      <c r="O114" s="87"/>
      <c r="P114" s="87"/>
      <c r="Q114" s="87"/>
      <c r="R114" s="87"/>
      <c r="S114" s="87"/>
      <c r="T114" s="87"/>
      <c r="U114" s="87"/>
      <c r="V114" s="87"/>
      <c r="W114" s="87"/>
      <c r="X114" s="87"/>
      <c r="Y114" s="87"/>
      <c r="Z114" s="87"/>
      <c r="AA114" s="89"/>
      <c r="AB114" s="1014"/>
      <c r="AC114" s="1014"/>
      <c r="AD114" s="1014"/>
      <c r="AE114" s="9">
        <v>1</v>
      </c>
    </row>
    <row r="115" spans="2:31" ht="15.75">
      <c r="B115" s="21" t="str" cm="1">
        <f t="array" ref="B115">IF(SUM(--(N115:U115&lt;&gt;""))&gt;0, "A", "►")</f>
        <v>►</v>
      </c>
      <c r="C115" s="1029" t="str">
        <f>C26</f>
        <v>N NOM DE VOTRE RECETTE | collez la--FAMILLE| Auteur &gt; VOUS</v>
      </c>
      <c r="D115" s="1030">
        <f>D26</f>
        <v>1</v>
      </c>
      <c r="E115" s="1029" t="str">
        <f>E26</f>
        <v>coupe</v>
      </c>
      <c r="F115" s="1031" t="str">
        <f>F26</f>
        <v>Recette mère ► Desserts assiette</v>
      </c>
      <c r="G115" s="820"/>
      <c r="H115" s="820"/>
      <c r="I115" s="820"/>
      <c r="J115" s="59">
        <f>ROWS(K90:K115)</f>
        <v>26</v>
      </c>
      <c r="K115" s="60" t="str" cm="1">
        <f t="array" ref="K115">IF(SUMPRODUCT((N115:U115&lt;&gt;"")*1)=0,"",SUMPRODUCT((N115:U115&lt;&gt;"")*(LEN(TRIM(SUBSTITUTE(N115:U115,CHAR(160)," "))) - LEN(SUBSTITUTE(TRIM(SUBSTITUTE(N115:U115,CHAR(160)," "))," ","")) + 1)) &amp; " mot" &amp; IF(SUMPRODUCT((N115:U115&lt;&gt;"")*(LEN(TRIM(SUBSTITUTE(N115:U115,CHAR(160)," "))) - LEN(SUBSTITUTE(TRIM(SUBSTITUTE(N115:U115,CHAR(160)," "))," ","")) + 1))&gt;1,"s",""))</f>
        <v/>
      </c>
      <c r="L115" s="795" t="str" cm="1">
        <f t="array" ref="L115">SUMPRODUCT(--(N115:U115&lt;&gt;""), LEN(TRIM(SUBSTITUTE(N115:U115, CHAR(160), "")))) &amp; " Car."</f>
        <v>0 Car.</v>
      </c>
      <c r="M115" s="71" t="str">
        <f>IF(ISBLANK(N115),"",LARGE(M94:M114,1)+1)</f>
        <v/>
      </c>
      <c r="N115" s="87"/>
      <c r="O115" s="87"/>
      <c r="P115" s="87"/>
      <c r="Q115" s="87"/>
      <c r="R115" s="87"/>
      <c r="S115" s="87"/>
      <c r="T115" s="87"/>
      <c r="U115" s="87"/>
      <c r="V115" s="87"/>
      <c r="W115" s="87"/>
      <c r="X115" s="87"/>
      <c r="Y115" s="87"/>
      <c r="Z115" s="87"/>
      <c r="AA115" s="89"/>
      <c r="AB115" s="1014"/>
      <c r="AC115" s="1014"/>
      <c r="AD115" s="1014"/>
      <c r="AE115" s="9">
        <v>1</v>
      </c>
    </row>
    <row r="116" spans="2:31" ht="15.75">
      <c r="B116" s="21" t="str" cm="1">
        <f t="array" ref="B116">IF(SUM(--(N116:U116&lt;&gt;""))&gt;0, "A", "►")</f>
        <v>►</v>
      </c>
      <c r="C116" s="1029" t="str">
        <f>C26</f>
        <v>N NOM DE VOTRE RECETTE | collez la--FAMILLE| Auteur &gt; VOUS</v>
      </c>
      <c r="D116" s="1030">
        <f>D26</f>
        <v>1</v>
      </c>
      <c r="E116" s="1029" t="str">
        <f>E26</f>
        <v>coupe</v>
      </c>
      <c r="F116" s="1031" t="str">
        <f>F26</f>
        <v>Recette mère ► Desserts assiette</v>
      </c>
      <c r="G116" s="820"/>
      <c r="H116" s="820"/>
      <c r="I116" s="820"/>
      <c r="J116" s="59">
        <f>ROWS(K90:K116)</f>
        <v>27</v>
      </c>
      <c r="K116" s="60" t="str" cm="1">
        <f t="array" ref="K116">IF(SUMPRODUCT((N116:U116&lt;&gt;"")*1)=0,"",SUMPRODUCT((N116:U116&lt;&gt;"")*(LEN(TRIM(SUBSTITUTE(N116:U116,CHAR(160)," "))) - LEN(SUBSTITUTE(TRIM(SUBSTITUTE(N116:U116,CHAR(160)," "))," ","")) + 1)) &amp; " mot" &amp; IF(SUMPRODUCT((N116:U116&lt;&gt;"")*(LEN(TRIM(SUBSTITUTE(N116:U116,CHAR(160)," "))) - LEN(SUBSTITUTE(TRIM(SUBSTITUTE(N116:U116,CHAR(160)," "))," ","")) + 1))&gt;1,"s",""))</f>
        <v/>
      </c>
      <c r="L116" s="795" t="str" cm="1">
        <f t="array" ref="L116">SUMPRODUCT(--(N116:U116&lt;&gt;""), LEN(TRIM(SUBSTITUTE(N116:U116, CHAR(160), "")))) &amp; " Car."</f>
        <v>0 Car.</v>
      </c>
      <c r="M116" s="71" t="str">
        <f>IF(ISBLANK(N116),"",LARGE(M94:M115,1)+1)</f>
        <v/>
      </c>
      <c r="N116" s="87"/>
      <c r="O116" s="87"/>
      <c r="P116" s="87"/>
      <c r="Q116" s="87"/>
      <c r="R116" s="87"/>
      <c r="S116" s="87"/>
      <c r="T116" s="87"/>
      <c r="U116" s="87"/>
      <c r="V116" s="87"/>
      <c r="W116" s="87"/>
      <c r="X116" s="87"/>
      <c r="Y116" s="87"/>
      <c r="Z116" s="87"/>
      <c r="AA116" s="89"/>
      <c r="AB116" s="1014"/>
      <c r="AC116" s="1014"/>
      <c r="AD116" s="1014"/>
      <c r="AE116" s="9">
        <v>1</v>
      </c>
    </row>
    <row r="117" spans="2:31" ht="15.75">
      <c r="B117" s="21" t="str" cm="1">
        <f t="array" ref="B117">IF(SUM(--(N117:U117&lt;&gt;""))&gt;0, "A", "►")</f>
        <v>►</v>
      </c>
      <c r="C117" s="1029" t="str">
        <f>C26</f>
        <v>N NOM DE VOTRE RECETTE | collez la--FAMILLE| Auteur &gt; VOUS</v>
      </c>
      <c r="D117" s="1030">
        <f>D26</f>
        <v>1</v>
      </c>
      <c r="E117" s="1029" t="str">
        <f>E26</f>
        <v>coupe</v>
      </c>
      <c r="F117" s="1031" t="str">
        <f>F26</f>
        <v>Recette mère ► Desserts assiette</v>
      </c>
      <c r="G117" s="820"/>
      <c r="H117" s="820"/>
      <c r="I117" s="820"/>
      <c r="J117" s="59">
        <f>ROWS(K90:K117)</f>
        <v>28</v>
      </c>
      <c r="K117" s="60" t="str" cm="1">
        <f t="array" ref="K117">IF(SUMPRODUCT((N117:U117&lt;&gt;"")*1)=0,"",SUMPRODUCT((N117:U117&lt;&gt;"")*(LEN(TRIM(SUBSTITUTE(N117:U117,CHAR(160)," "))) - LEN(SUBSTITUTE(TRIM(SUBSTITUTE(N117:U117,CHAR(160)," "))," ","")) + 1)) &amp; " mot" &amp; IF(SUMPRODUCT((N117:U117&lt;&gt;"")*(LEN(TRIM(SUBSTITUTE(N117:U117,CHAR(160)," "))) - LEN(SUBSTITUTE(TRIM(SUBSTITUTE(N117:U117,CHAR(160)," "))," ","")) + 1))&gt;1,"s",""))</f>
        <v/>
      </c>
      <c r="L117" s="795" t="str" cm="1">
        <f t="array" ref="L117">SUMPRODUCT(--(N117:U117&lt;&gt;""), LEN(TRIM(SUBSTITUTE(N117:U117, CHAR(160), "")))) &amp; " Car."</f>
        <v>0 Car.</v>
      </c>
      <c r="M117" s="71" t="str">
        <f>IF(ISBLANK(N117),"",LARGE(M94:M116,1)+1)</f>
        <v/>
      </c>
      <c r="N117" s="87"/>
      <c r="O117" s="87"/>
      <c r="P117" s="87"/>
      <c r="Q117" s="87"/>
      <c r="R117" s="87"/>
      <c r="S117" s="87"/>
      <c r="T117" s="87"/>
      <c r="U117" s="87"/>
      <c r="V117" s="87"/>
      <c r="W117" s="87"/>
      <c r="X117" s="87"/>
      <c r="Y117" s="87"/>
      <c r="Z117" s="87"/>
      <c r="AA117" s="89"/>
      <c r="AB117" s="1014"/>
      <c r="AC117" s="1014"/>
      <c r="AD117" s="1014"/>
      <c r="AE117" s="9">
        <v>1</v>
      </c>
    </row>
    <row r="118" spans="2:31" ht="15.75">
      <c r="B118" s="21" t="str" cm="1">
        <f t="array" ref="B118">IF(SUM(--(N118:U118&lt;&gt;""))&gt;0, "A", "►")</f>
        <v>►</v>
      </c>
      <c r="C118" s="1029" t="str">
        <f>C26</f>
        <v>N NOM DE VOTRE RECETTE | collez la--FAMILLE| Auteur &gt; VOUS</v>
      </c>
      <c r="D118" s="1030">
        <f>D26</f>
        <v>1</v>
      </c>
      <c r="E118" s="1029" t="str">
        <f>E26</f>
        <v>coupe</v>
      </c>
      <c r="F118" s="1031" t="str">
        <f>F26</f>
        <v>Recette mère ► Desserts assiette</v>
      </c>
      <c r="G118" s="820"/>
      <c r="H118" s="820"/>
      <c r="I118" s="820"/>
      <c r="J118" s="59">
        <f>ROWS(K90:K118)</f>
        <v>29</v>
      </c>
      <c r="K118" s="60" t="str" cm="1">
        <f t="array" ref="K118">IF(SUMPRODUCT((N118:U118&lt;&gt;"")*1)=0,"",SUMPRODUCT((N118:U118&lt;&gt;"")*(LEN(TRIM(SUBSTITUTE(N118:U118,CHAR(160)," "))) - LEN(SUBSTITUTE(TRIM(SUBSTITUTE(N118:U118,CHAR(160)," "))," ","")) + 1)) &amp; " mot" &amp; IF(SUMPRODUCT((N118:U118&lt;&gt;"")*(LEN(TRIM(SUBSTITUTE(N118:U118,CHAR(160)," "))) - LEN(SUBSTITUTE(TRIM(SUBSTITUTE(N118:U118,CHAR(160)," "))," ","")) + 1))&gt;1,"s",""))</f>
        <v/>
      </c>
      <c r="L118" s="795" t="str" cm="1">
        <f t="array" ref="L118">SUMPRODUCT(--(N118:U118&lt;&gt;""), LEN(TRIM(SUBSTITUTE(N118:U118, CHAR(160), "")))) &amp; " Car."</f>
        <v>0 Car.</v>
      </c>
      <c r="M118" s="71" t="str">
        <f>IF(ISBLANK(N118),"",LARGE(M94:M117,1)+1)</f>
        <v/>
      </c>
      <c r="N118" s="87"/>
      <c r="O118" s="87"/>
      <c r="P118" s="87"/>
      <c r="Q118" s="87"/>
      <c r="R118" s="87"/>
      <c r="S118" s="87"/>
      <c r="T118" s="87"/>
      <c r="U118" s="87"/>
      <c r="V118" s="87"/>
      <c r="W118" s="87"/>
      <c r="X118" s="87"/>
      <c r="Y118" s="87"/>
      <c r="Z118" s="87"/>
      <c r="AA118" s="89"/>
      <c r="AB118" s="1014"/>
      <c r="AC118" s="1014"/>
      <c r="AD118" s="1014"/>
      <c r="AE118" s="9">
        <v>1</v>
      </c>
    </row>
    <row r="119" spans="2:31" ht="15.75">
      <c r="B119" s="21" t="str" cm="1">
        <f t="array" ref="B119">IF(SUM(--(N119:U119&lt;&gt;""))&gt;0, "A", "►")</f>
        <v>►</v>
      </c>
      <c r="C119" s="1029" t="str">
        <f>C26</f>
        <v>N NOM DE VOTRE RECETTE | collez la--FAMILLE| Auteur &gt; VOUS</v>
      </c>
      <c r="D119" s="1030">
        <f>D26</f>
        <v>1</v>
      </c>
      <c r="E119" s="1029" t="str">
        <f>E26</f>
        <v>coupe</v>
      </c>
      <c r="F119" s="1031" t="str">
        <f>F26</f>
        <v>Recette mère ► Desserts assiette</v>
      </c>
      <c r="G119" s="820"/>
      <c r="H119" s="820"/>
      <c r="I119" s="820"/>
      <c r="J119" s="59">
        <f>ROWS(K90:K119)</f>
        <v>30</v>
      </c>
      <c r="K119" s="60" t="str" cm="1">
        <f t="array" ref="K119">IF(SUMPRODUCT((N119:U119&lt;&gt;"")*1)=0,"",SUMPRODUCT((N119:U119&lt;&gt;"")*(LEN(TRIM(SUBSTITUTE(N119:U119,CHAR(160)," "))) - LEN(SUBSTITUTE(TRIM(SUBSTITUTE(N119:U119,CHAR(160)," "))," ","")) + 1)) &amp; " mot" &amp; IF(SUMPRODUCT((N119:U119&lt;&gt;"")*(LEN(TRIM(SUBSTITUTE(N119:U119,CHAR(160)," "))) - LEN(SUBSTITUTE(TRIM(SUBSTITUTE(N119:U119,CHAR(160)," "))," ","")) + 1))&gt;1,"s",""))</f>
        <v/>
      </c>
      <c r="L119" s="795" t="str" cm="1">
        <f t="array" ref="L119">SUMPRODUCT(--(N119:U119&lt;&gt;""), LEN(TRIM(SUBSTITUTE(N119:U119, CHAR(160), "")))) &amp; " Car."</f>
        <v>0 Car.</v>
      </c>
      <c r="M119" s="71" t="str">
        <f>IF(ISBLANK(N119),"",LARGE(M94:M118,1)+1)</f>
        <v/>
      </c>
      <c r="N119" s="87"/>
      <c r="O119" s="87"/>
      <c r="P119" s="87"/>
      <c r="Q119" s="87"/>
      <c r="R119" s="87"/>
      <c r="S119" s="87"/>
      <c r="T119" s="87"/>
      <c r="U119" s="87"/>
      <c r="V119" s="87"/>
      <c r="W119" s="87"/>
      <c r="X119" s="87"/>
      <c r="Y119" s="87"/>
      <c r="Z119" s="87"/>
      <c r="AA119" s="89"/>
      <c r="AB119" s="1014"/>
      <c r="AC119" s="1014"/>
      <c r="AD119" s="1014"/>
      <c r="AE119" s="9">
        <v>1</v>
      </c>
    </row>
    <row r="120" spans="2:31" ht="15.75">
      <c r="B120" s="21" t="str" cm="1">
        <f t="array" ref="B120">IF(SUM(--(N120:U120&lt;&gt;""))&gt;0, "A", "►")</f>
        <v>►</v>
      </c>
      <c r="C120" s="1029" t="str">
        <f>C26</f>
        <v>N NOM DE VOTRE RECETTE | collez la--FAMILLE| Auteur &gt; VOUS</v>
      </c>
      <c r="D120" s="1030">
        <f>D26</f>
        <v>1</v>
      </c>
      <c r="E120" s="1029" t="str">
        <f>E26</f>
        <v>coupe</v>
      </c>
      <c r="F120" s="1031" t="str">
        <f>F26</f>
        <v>Recette mère ► Desserts assiette</v>
      </c>
      <c r="G120" s="820"/>
      <c r="H120" s="820"/>
      <c r="I120" s="820"/>
      <c r="J120" s="59">
        <f>ROWS(K90:K120)</f>
        <v>31</v>
      </c>
      <c r="K120" s="60" t="str" cm="1">
        <f t="array" ref="K120">IF(SUMPRODUCT((N120:U120&lt;&gt;"")*1)=0,"",SUMPRODUCT((N120:U120&lt;&gt;"")*(LEN(TRIM(SUBSTITUTE(N120:U120,CHAR(160)," "))) - LEN(SUBSTITUTE(TRIM(SUBSTITUTE(N120:U120,CHAR(160)," "))," ","")) + 1)) &amp; " mot" &amp; IF(SUMPRODUCT((N120:U120&lt;&gt;"")*(LEN(TRIM(SUBSTITUTE(N120:U120,CHAR(160)," "))) - LEN(SUBSTITUTE(TRIM(SUBSTITUTE(N120:U120,CHAR(160)," "))," ","")) + 1))&gt;1,"s",""))</f>
        <v/>
      </c>
      <c r="L120" s="795" t="str" cm="1">
        <f t="array" ref="L120">SUMPRODUCT(--(N120:U120&lt;&gt;""), LEN(TRIM(SUBSTITUTE(N120:U120, CHAR(160), "")))) &amp; " Car."</f>
        <v>0 Car.</v>
      </c>
      <c r="M120" s="71" t="str">
        <f>IF(ISBLANK(N120),"",LARGE(M94:M119,1)+1)</f>
        <v/>
      </c>
      <c r="N120" s="87"/>
      <c r="O120" s="87"/>
      <c r="P120" s="87"/>
      <c r="Q120" s="87"/>
      <c r="R120" s="87"/>
      <c r="S120" s="87"/>
      <c r="T120" s="87"/>
      <c r="U120" s="87"/>
      <c r="V120" s="87"/>
      <c r="W120" s="87"/>
      <c r="X120" s="87"/>
      <c r="Y120" s="87"/>
      <c r="Z120" s="87"/>
      <c r="AA120" s="89"/>
      <c r="AB120" s="1014"/>
      <c r="AC120" s="1014"/>
      <c r="AD120" s="1014"/>
      <c r="AE120" s="9">
        <v>1</v>
      </c>
    </row>
    <row r="121" spans="2:31" ht="15.75">
      <c r="B121" s="21" t="str" cm="1">
        <f t="array" ref="B121">IF(SUM(--(N121:U121&lt;&gt;""))&gt;0, "A", "►")</f>
        <v>►</v>
      </c>
      <c r="C121" s="1029" t="str">
        <f>C26</f>
        <v>N NOM DE VOTRE RECETTE | collez la--FAMILLE| Auteur &gt; VOUS</v>
      </c>
      <c r="D121" s="1030">
        <f>D26</f>
        <v>1</v>
      </c>
      <c r="E121" s="1029" t="str">
        <f>E26</f>
        <v>coupe</v>
      </c>
      <c r="F121" s="1031" t="str">
        <f>F26</f>
        <v>Recette mère ► Desserts assiette</v>
      </c>
      <c r="G121" s="820"/>
      <c r="H121" s="820"/>
      <c r="I121" s="820"/>
      <c r="J121" s="59">
        <f>ROWS(K90:K121)</f>
        <v>32</v>
      </c>
      <c r="K121" s="60" t="str" cm="1">
        <f t="array" ref="K121">IF(SUMPRODUCT((N121:U121&lt;&gt;"")*1)=0,"",SUMPRODUCT((N121:U121&lt;&gt;"")*(LEN(TRIM(SUBSTITUTE(N121:U121,CHAR(160)," "))) - LEN(SUBSTITUTE(TRIM(SUBSTITUTE(N121:U121,CHAR(160)," "))," ","")) + 1)) &amp; " mot" &amp; IF(SUMPRODUCT((N121:U121&lt;&gt;"")*(LEN(TRIM(SUBSTITUTE(N121:U121,CHAR(160)," "))) - LEN(SUBSTITUTE(TRIM(SUBSTITUTE(N121:U121,CHAR(160)," "))," ","")) + 1))&gt;1,"s",""))</f>
        <v/>
      </c>
      <c r="L121" s="795" t="str" cm="1">
        <f t="array" ref="L121">SUMPRODUCT(--(N121:U121&lt;&gt;""), LEN(TRIM(SUBSTITUTE(N121:U121, CHAR(160), "")))) &amp; " Car."</f>
        <v>0 Car.</v>
      </c>
      <c r="M121" s="71" t="str">
        <f>IF(ISBLANK(N121),"",LARGE(M94:M120,1)+1)</f>
        <v/>
      </c>
      <c r="N121" s="87"/>
      <c r="O121" s="87"/>
      <c r="P121" s="87"/>
      <c r="Q121" s="87"/>
      <c r="R121" s="87"/>
      <c r="S121" s="87"/>
      <c r="T121" s="87"/>
      <c r="U121" s="87"/>
      <c r="V121" s="87"/>
      <c r="W121" s="87"/>
      <c r="X121" s="87"/>
      <c r="Y121" s="87"/>
      <c r="Z121" s="87"/>
      <c r="AA121" s="89"/>
      <c r="AB121" s="1014"/>
      <c r="AC121" s="1014"/>
      <c r="AD121" s="1014"/>
      <c r="AE121" s="9">
        <v>1</v>
      </c>
    </row>
    <row r="122" spans="2:31" ht="15.75">
      <c r="B122" s="21" t="str" cm="1">
        <f t="array" ref="B122">IF(SUM(--(N122:U122&lt;&gt;""))&gt;0, "A", "►")</f>
        <v>►</v>
      </c>
      <c r="C122" s="1029" t="str">
        <f>C26</f>
        <v>N NOM DE VOTRE RECETTE | collez la--FAMILLE| Auteur &gt; VOUS</v>
      </c>
      <c r="D122" s="1030">
        <f>D26</f>
        <v>1</v>
      </c>
      <c r="E122" s="1029" t="str">
        <f>E26</f>
        <v>coupe</v>
      </c>
      <c r="F122" s="1031" t="str">
        <f>F26</f>
        <v>Recette mère ► Desserts assiette</v>
      </c>
      <c r="G122" s="820"/>
      <c r="H122" s="820"/>
      <c r="I122" s="820"/>
      <c r="J122" s="59">
        <f>ROWS(K90:K122)</f>
        <v>33</v>
      </c>
      <c r="K122" s="60" t="str" cm="1">
        <f t="array" ref="K122">IF(SUMPRODUCT((N122:U122&lt;&gt;"")*1)=0,"",SUMPRODUCT((N122:U122&lt;&gt;"")*(LEN(TRIM(SUBSTITUTE(N122:U122,CHAR(160)," "))) - LEN(SUBSTITUTE(TRIM(SUBSTITUTE(N122:U122,CHAR(160)," "))," ","")) + 1)) &amp; " mot" &amp; IF(SUMPRODUCT((N122:U122&lt;&gt;"")*(LEN(TRIM(SUBSTITUTE(N122:U122,CHAR(160)," "))) - LEN(SUBSTITUTE(TRIM(SUBSTITUTE(N122:U122,CHAR(160)," "))," ","")) + 1))&gt;1,"s",""))</f>
        <v/>
      </c>
      <c r="L122" s="795" t="str" cm="1">
        <f t="array" ref="L122">SUMPRODUCT(--(N122:U122&lt;&gt;""), LEN(TRIM(SUBSTITUTE(N122:U122, CHAR(160), "")))) &amp; " Car."</f>
        <v>0 Car.</v>
      </c>
      <c r="M122" s="71" t="str">
        <f>IF(ISBLANK(N122),"",LARGE(M94:M121,1)+1)</f>
        <v/>
      </c>
      <c r="N122" s="87"/>
      <c r="O122" s="87"/>
      <c r="P122" s="87"/>
      <c r="Q122" s="87"/>
      <c r="R122" s="87"/>
      <c r="S122" s="87"/>
      <c r="T122" s="87"/>
      <c r="U122" s="87"/>
      <c r="V122" s="87"/>
      <c r="W122" s="87"/>
      <c r="X122" s="87"/>
      <c r="Y122" s="87"/>
      <c r="Z122" s="87"/>
      <c r="AA122" s="89"/>
      <c r="AB122" s="1014"/>
      <c r="AC122" s="1014"/>
      <c r="AD122" s="1014"/>
      <c r="AE122" s="9">
        <v>1</v>
      </c>
    </row>
    <row r="123" spans="2:31" ht="15.75">
      <c r="B123" s="21" t="str" cm="1">
        <f t="array" ref="B123">IF(SUM(--(N123:U123&lt;&gt;""))&gt;0, "A", "►")</f>
        <v>►</v>
      </c>
      <c r="C123" s="1029" t="str">
        <f>C26</f>
        <v>N NOM DE VOTRE RECETTE | collez la--FAMILLE| Auteur &gt; VOUS</v>
      </c>
      <c r="D123" s="1030">
        <f>D26</f>
        <v>1</v>
      </c>
      <c r="E123" s="1029" t="str">
        <f>E26</f>
        <v>coupe</v>
      </c>
      <c r="F123" s="1031" t="str">
        <f>F26</f>
        <v>Recette mère ► Desserts assiette</v>
      </c>
      <c r="G123" s="820"/>
      <c r="H123" s="820"/>
      <c r="I123" s="820"/>
      <c r="J123" s="59">
        <f>ROWS(K90:K123)</f>
        <v>34</v>
      </c>
      <c r="K123" s="60" t="str" cm="1">
        <f t="array" ref="K123">IF(SUMPRODUCT((N123:U123&lt;&gt;"")*1)=0,"",SUMPRODUCT((N123:U123&lt;&gt;"")*(LEN(TRIM(SUBSTITUTE(N123:U123,CHAR(160)," "))) - LEN(SUBSTITUTE(TRIM(SUBSTITUTE(N123:U123,CHAR(160)," "))," ","")) + 1)) &amp; " mot" &amp; IF(SUMPRODUCT((N123:U123&lt;&gt;"")*(LEN(TRIM(SUBSTITUTE(N123:U123,CHAR(160)," "))) - LEN(SUBSTITUTE(TRIM(SUBSTITUTE(N123:U123,CHAR(160)," "))," ","")) + 1))&gt;1,"s",""))</f>
        <v/>
      </c>
      <c r="L123" s="795" t="str" cm="1">
        <f t="array" ref="L123">SUMPRODUCT(--(N123:U123&lt;&gt;""), LEN(TRIM(SUBSTITUTE(N123:U123, CHAR(160), "")))) &amp; " Car."</f>
        <v>0 Car.</v>
      </c>
      <c r="M123" s="71" t="str">
        <f>IF(ISBLANK(N123),"",LARGE(M94:M122,1)+1)</f>
        <v/>
      </c>
      <c r="N123" s="87"/>
      <c r="O123" s="87"/>
      <c r="P123" s="87"/>
      <c r="Q123" s="87"/>
      <c r="R123" s="87"/>
      <c r="S123" s="87"/>
      <c r="T123" s="87"/>
      <c r="U123" s="87"/>
      <c r="V123" s="87"/>
      <c r="W123" s="87"/>
      <c r="X123" s="87"/>
      <c r="Y123" s="87"/>
      <c r="Z123" s="87"/>
      <c r="AA123" s="89"/>
      <c r="AB123" s="1014"/>
      <c r="AC123" s="1014"/>
      <c r="AD123" s="1014"/>
      <c r="AE123" s="9">
        <v>1</v>
      </c>
    </row>
    <row r="124" spans="2:31" ht="15.75">
      <c r="B124" s="21" t="str" cm="1">
        <f t="array" ref="B124">IF(SUM(--(N124:U124&lt;&gt;""))&gt;0, "A", "►")</f>
        <v>►</v>
      </c>
      <c r="C124" s="1029" t="str">
        <f>C26</f>
        <v>N NOM DE VOTRE RECETTE | collez la--FAMILLE| Auteur &gt; VOUS</v>
      </c>
      <c r="D124" s="1030">
        <f>D26</f>
        <v>1</v>
      </c>
      <c r="E124" s="1029" t="str">
        <f>E26</f>
        <v>coupe</v>
      </c>
      <c r="F124" s="1031" t="str">
        <f>F26</f>
        <v>Recette mère ► Desserts assiette</v>
      </c>
      <c r="G124" s="820"/>
      <c r="H124" s="820"/>
      <c r="I124" s="820"/>
      <c r="J124" s="59">
        <f>ROWS(K90:K124)</f>
        <v>35</v>
      </c>
      <c r="K124" s="60" t="str" cm="1">
        <f t="array" ref="K124">IF(SUMPRODUCT((N124:U124&lt;&gt;"")*1)=0,"",SUMPRODUCT((N124:U124&lt;&gt;"")*(LEN(TRIM(SUBSTITUTE(N124:U124,CHAR(160)," "))) - LEN(SUBSTITUTE(TRIM(SUBSTITUTE(N124:U124,CHAR(160)," "))," ","")) + 1)) &amp; " mot" &amp; IF(SUMPRODUCT((N124:U124&lt;&gt;"")*(LEN(TRIM(SUBSTITUTE(N124:U124,CHAR(160)," "))) - LEN(SUBSTITUTE(TRIM(SUBSTITUTE(N124:U124,CHAR(160)," "))," ","")) + 1))&gt;1,"s",""))</f>
        <v/>
      </c>
      <c r="L124" s="795" t="str" cm="1">
        <f t="array" ref="L124">SUMPRODUCT(--(N124:U124&lt;&gt;""), LEN(TRIM(SUBSTITUTE(N124:U124, CHAR(160), "")))) &amp; " Car."</f>
        <v>0 Car.</v>
      </c>
      <c r="M124" s="71" t="str">
        <f>IF(ISBLANK(N124),"",LARGE(M94:M123,1)+1)</f>
        <v/>
      </c>
      <c r="N124" s="87"/>
      <c r="O124" s="87"/>
      <c r="P124" s="87"/>
      <c r="Q124" s="87"/>
      <c r="R124" s="87"/>
      <c r="S124" s="87"/>
      <c r="T124" s="87"/>
      <c r="U124" s="87"/>
      <c r="V124" s="87"/>
      <c r="W124" s="87"/>
      <c r="X124" s="87"/>
      <c r="Y124" s="87"/>
      <c r="Z124" s="87"/>
      <c r="AA124" s="89"/>
      <c r="AB124" s="1014"/>
      <c r="AC124" s="1014"/>
      <c r="AD124" s="1014"/>
      <c r="AE124" s="9">
        <v>1</v>
      </c>
    </row>
    <row r="125" spans="2:31" ht="15.75">
      <c r="B125" s="21" t="str" cm="1">
        <f t="array" ref="B125">IF(SUM(--(N125:U125&lt;&gt;""))&gt;0, "A", "►")</f>
        <v>►</v>
      </c>
      <c r="C125" s="1029" t="str">
        <f>C26</f>
        <v>N NOM DE VOTRE RECETTE | collez la--FAMILLE| Auteur &gt; VOUS</v>
      </c>
      <c r="D125" s="1030">
        <f>D26</f>
        <v>1</v>
      </c>
      <c r="E125" s="1029" t="str">
        <f>E26</f>
        <v>coupe</v>
      </c>
      <c r="F125" s="1031" t="str">
        <f>F26</f>
        <v>Recette mère ► Desserts assiette</v>
      </c>
      <c r="G125" s="820"/>
      <c r="H125" s="820"/>
      <c r="I125" s="820"/>
      <c r="J125" s="59">
        <f>ROWS(K90:K125)</f>
        <v>36</v>
      </c>
      <c r="K125" s="60" t="str" cm="1">
        <f t="array" ref="K125">IF(SUMPRODUCT((N125:U125&lt;&gt;"")*1)=0,"",SUMPRODUCT((N125:U125&lt;&gt;"")*(LEN(TRIM(SUBSTITUTE(N125:U125,CHAR(160)," "))) - LEN(SUBSTITUTE(TRIM(SUBSTITUTE(N125:U125,CHAR(160)," "))," ","")) + 1)) &amp; " mot" &amp; IF(SUMPRODUCT((N125:U125&lt;&gt;"")*(LEN(TRIM(SUBSTITUTE(N125:U125,CHAR(160)," "))) - LEN(SUBSTITUTE(TRIM(SUBSTITUTE(N125:U125,CHAR(160)," "))," ","")) + 1))&gt;1,"s",""))</f>
        <v/>
      </c>
      <c r="L125" s="795" t="str" cm="1">
        <f t="array" ref="L125">SUMPRODUCT(--(N125:U125&lt;&gt;""), LEN(TRIM(SUBSTITUTE(N125:U125, CHAR(160), "")))) &amp; " Car."</f>
        <v>0 Car.</v>
      </c>
      <c r="M125" s="71" t="str">
        <f>IF(ISBLANK(N125),"",LARGE(M94:M124,1)+1)</f>
        <v/>
      </c>
      <c r="N125" s="87"/>
      <c r="O125" s="87"/>
      <c r="P125" s="87"/>
      <c r="Q125" s="87"/>
      <c r="R125" s="87"/>
      <c r="S125" s="87"/>
      <c r="T125" s="87"/>
      <c r="U125" s="87"/>
      <c r="V125" s="87"/>
      <c r="W125" s="87"/>
      <c r="X125" s="87"/>
      <c r="Y125" s="87"/>
      <c r="Z125" s="87"/>
      <c r="AA125" s="89"/>
      <c r="AB125" s="1014"/>
      <c r="AC125" s="1014"/>
      <c r="AD125" s="1014"/>
      <c r="AE125" s="9">
        <v>1</v>
      </c>
    </row>
    <row r="126" spans="2:31" ht="15.75">
      <c r="B126" s="21" t="str" cm="1">
        <f t="array" ref="B126">IF(SUM(--(N126:U126&lt;&gt;""))&gt;0, "A", "►")</f>
        <v>►</v>
      </c>
      <c r="C126" s="1029" t="str">
        <f>C26</f>
        <v>N NOM DE VOTRE RECETTE | collez la--FAMILLE| Auteur &gt; VOUS</v>
      </c>
      <c r="D126" s="1030">
        <f>D26</f>
        <v>1</v>
      </c>
      <c r="E126" s="1029" t="str">
        <f>E26</f>
        <v>coupe</v>
      </c>
      <c r="F126" s="1031" t="str">
        <f>F26</f>
        <v>Recette mère ► Desserts assiette</v>
      </c>
      <c r="G126" s="820"/>
      <c r="H126" s="820"/>
      <c r="I126" s="820"/>
      <c r="J126" s="59">
        <f>ROWS(K90:K126)</f>
        <v>37</v>
      </c>
      <c r="K126" s="60" t="str" cm="1">
        <f t="array" ref="K126">IF(SUMPRODUCT((N126:U126&lt;&gt;"")*1)=0,"",SUMPRODUCT((N126:U126&lt;&gt;"")*(LEN(TRIM(SUBSTITUTE(N126:U126,CHAR(160)," "))) - LEN(SUBSTITUTE(TRIM(SUBSTITUTE(N126:U126,CHAR(160)," "))," ","")) + 1)) &amp; " mot" &amp; IF(SUMPRODUCT((N126:U126&lt;&gt;"")*(LEN(TRIM(SUBSTITUTE(N126:U126,CHAR(160)," "))) - LEN(SUBSTITUTE(TRIM(SUBSTITUTE(N126:U126,CHAR(160)," "))," ","")) + 1))&gt;1,"s",""))</f>
        <v/>
      </c>
      <c r="L126" s="795" t="str" cm="1">
        <f t="array" ref="L126">SUMPRODUCT(--(N126:U126&lt;&gt;""), LEN(TRIM(SUBSTITUTE(N126:U126, CHAR(160), "")))) &amp; " Car."</f>
        <v>0 Car.</v>
      </c>
      <c r="M126" s="71" t="str">
        <f>IF(ISBLANK(N126),"",LARGE(M94:M125,1)+1)</f>
        <v/>
      </c>
      <c r="N126" s="87"/>
      <c r="O126" s="87"/>
      <c r="P126" s="87"/>
      <c r="Q126" s="87"/>
      <c r="R126" s="87"/>
      <c r="S126" s="87"/>
      <c r="T126" s="87"/>
      <c r="U126" s="87"/>
      <c r="V126" s="87"/>
      <c r="W126" s="87"/>
      <c r="X126" s="87"/>
      <c r="Y126" s="87"/>
      <c r="Z126" s="87"/>
      <c r="AA126" s="89"/>
      <c r="AB126" s="1014"/>
      <c r="AC126" s="1014"/>
      <c r="AD126" s="1014"/>
      <c r="AE126" s="9">
        <v>1</v>
      </c>
    </row>
    <row r="127" spans="2:31" ht="15.75">
      <c r="B127" s="21" t="str" cm="1">
        <f t="array" ref="B127">IF(SUM(--(N127:U127&lt;&gt;""))&gt;0, "A", "►")</f>
        <v>►</v>
      </c>
      <c r="C127" s="1029" t="str">
        <f>C26</f>
        <v>N NOM DE VOTRE RECETTE | collez la--FAMILLE| Auteur &gt; VOUS</v>
      </c>
      <c r="D127" s="1030">
        <f>D26</f>
        <v>1</v>
      </c>
      <c r="E127" s="1029" t="str">
        <f>E26</f>
        <v>coupe</v>
      </c>
      <c r="F127" s="1031" t="str">
        <f>F26</f>
        <v>Recette mère ► Desserts assiette</v>
      </c>
      <c r="G127" s="820"/>
      <c r="H127" s="820"/>
      <c r="I127" s="820"/>
      <c r="J127" s="59">
        <f>ROWS(K90:K127)</f>
        <v>38</v>
      </c>
      <c r="K127" s="60" t="str" cm="1">
        <f t="array" ref="K127">IF(SUMPRODUCT((N127:U127&lt;&gt;"")*1)=0,"",SUMPRODUCT((N127:U127&lt;&gt;"")*(LEN(TRIM(SUBSTITUTE(N127:U127,CHAR(160)," "))) - LEN(SUBSTITUTE(TRIM(SUBSTITUTE(N127:U127,CHAR(160)," "))," ","")) + 1)) &amp; " mot" &amp; IF(SUMPRODUCT((N127:U127&lt;&gt;"")*(LEN(TRIM(SUBSTITUTE(N127:U127,CHAR(160)," "))) - LEN(SUBSTITUTE(TRIM(SUBSTITUTE(N127:U127,CHAR(160)," "))," ","")) + 1))&gt;1,"s",""))</f>
        <v/>
      </c>
      <c r="L127" s="795" t="str" cm="1">
        <f t="array" ref="L127">SUMPRODUCT(--(N127:U127&lt;&gt;""), LEN(TRIM(SUBSTITUTE(N127:U127, CHAR(160), "")))) &amp; " Car."</f>
        <v>0 Car.</v>
      </c>
      <c r="M127" s="71" t="str">
        <f>IF(ISBLANK(N127),"",LARGE(M94:M126,1)+1)</f>
        <v/>
      </c>
      <c r="N127" s="87"/>
      <c r="O127" s="87"/>
      <c r="P127" s="87"/>
      <c r="Q127" s="87"/>
      <c r="R127" s="87"/>
      <c r="S127" s="87"/>
      <c r="T127" s="87"/>
      <c r="U127" s="87"/>
      <c r="V127" s="87"/>
      <c r="W127" s="87"/>
      <c r="X127" s="87"/>
      <c r="Y127" s="87"/>
      <c r="Z127" s="87"/>
      <c r="AA127" s="89"/>
      <c r="AB127" s="1014"/>
      <c r="AC127" s="1014"/>
      <c r="AD127" s="1014"/>
      <c r="AE127" s="9">
        <v>1</v>
      </c>
    </row>
    <row r="128" spans="2:31" ht="15.75">
      <c r="B128" s="21" t="str" cm="1">
        <f t="array" ref="B128">IF(SUM(--(N128:U128&lt;&gt;""))&gt;0, "A", "►")</f>
        <v>►</v>
      </c>
      <c r="C128" s="1029" t="str">
        <f>C26</f>
        <v>N NOM DE VOTRE RECETTE | collez la--FAMILLE| Auteur &gt; VOUS</v>
      </c>
      <c r="D128" s="1030">
        <f>D26</f>
        <v>1</v>
      </c>
      <c r="E128" s="1029" t="str">
        <f>E26</f>
        <v>coupe</v>
      </c>
      <c r="F128" s="1031" t="str">
        <f>F26</f>
        <v>Recette mère ► Desserts assiette</v>
      </c>
      <c r="G128" s="820"/>
      <c r="H128" s="820"/>
      <c r="I128" s="820"/>
      <c r="J128" s="59">
        <f>ROWS(K90:K128)</f>
        <v>39</v>
      </c>
      <c r="K128" s="60" t="str" cm="1">
        <f t="array" ref="K128">IF(SUMPRODUCT((N128:U128&lt;&gt;"")*1)=0,"",SUMPRODUCT((N128:U128&lt;&gt;"")*(LEN(TRIM(SUBSTITUTE(N128:U128,CHAR(160)," "))) - LEN(SUBSTITUTE(TRIM(SUBSTITUTE(N128:U128,CHAR(160)," "))," ","")) + 1)) &amp; " mot" &amp; IF(SUMPRODUCT((N128:U128&lt;&gt;"")*(LEN(TRIM(SUBSTITUTE(N128:U128,CHAR(160)," "))) - LEN(SUBSTITUTE(TRIM(SUBSTITUTE(N128:U128,CHAR(160)," "))," ","")) + 1))&gt;1,"s",""))</f>
        <v/>
      </c>
      <c r="L128" s="795" t="str" cm="1">
        <f t="array" ref="L128">SUMPRODUCT(--(N128:U128&lt;&gt;""), LEN(TRIM(SUBSTITUTE(N128:U128, CHAR(160), "")))) &amp; " Car."</f>
        <v>0 Car.</v>
      </c>
      <c r="M128" s="71" t="str">
        <f>IF(ISBLANK(N128),"",LARGE(M94:M127,1)+1)</f>
        <v/>
      </c>
      <c r="N128" s="87"/>
      <c r="O128" s="87"/>
      <c r="P128" s="87"/>
      <c r="Q128" s="87"/>
      <c r="R128" s="87"/>
      <c r="S128" s="87"/>
      <c r="T128" s="87"/>
      <c r="U128" s="87"/>
      <c r="V128" s="87"/>
      <c r="W128" s="87"/>
      <c r="X128" s="87"/>
      <c r="Y128" s="87"/>
      <c r="Z128" s="87"/>
      <c r="AA128" s="89"/>
      <c r="AB128" s="1014"/>
      <c r="AC128" s="1014"/>
      <c r="AD128" s="1014"/>
      <c r="AE128" s="9">
        <v>1</v>
      </c>
    </row>
    <row r="129" spans="2:31" ht="15.75">
      <c r="B129" s="693" t="s">
        <v>6</v>
      </c>
      <c r="C129" s="1029" t="str">
        <f>C26</f>
        <v>N NOM DE VOTRE RECETTE | collez la--FAMILLE| Auteur &gt; VOUS</v>
      </c>
      <c r="D129" s="1030">
        <f>D26</f>
        <v>1</v>
      </c>
      <c r="E129" s="1029" t="str">
        <f>E26</f>
        <v>coupe</v>
      </c>
      <c r="F129" s="1031" t="str">
        <f>F26</f>
        <v>Recette mère ► Desserts assiette</v>
      </c>
      <c r="G129" s="820"/>
      <c r="H129" s="820"/>
      <c r="I129" s="820"/>
      <c r="J129" s="59">
        <f>ROWS(K90:K129)</f>
        <v>40</v>
      </c>
      <c r="K129" s="60" t="str" cm="1">
        <f t="array" ref="K129">IF(SUMPRODUCT((N129:U129&lt;&gt;"")*1)=0,"",SUMPRODUCT((N129:U129&lt;&gt;"")*(LEN(TRIM(SUBSTITUTE(N129:U129,CHAR(160)," "))) - LEN(SUBSTITUTE(TRIM(SUBSTITUTE(N129:U129,CHAR(160)," "))," ","")) + 1)) &amp; " mot" &amp; IF(SUMPRODUCT((N129:U129&lt;&gt;"")*(LEN(TRIM(SUBSTITUTE(N129:U129,CHAR(160)," "))) - LEN(SUBSTITUTE(TRIM(SUBSTITUTE(N129:U129,CHAR(160)," "))," ","")) + 1))&gt;1,"s",""))</f>
        <v/>
      </c>
      <c r="L129" s="795" t="str" cm="1">
        <f t="array" ref="L129">SUMPRODUCT(--(N129:U129&lt;&gt;""), LEN(TRIM(SUBSTITUTE(N129:U129, CHAR(160), "")))) &amp; " Car."</f>
        <v>0 Car.</v>
      </c>
      <c r="M129" s="71" t="str">
        <f>IF(ISBLANK(N129),"",LARGE(M94:M128,1)+1)</f>
        <v/>
      </c>
      <c r="N129" s="87"/>
      <c r="O129" s="87"/>
      <c r="P129" s="87"/>
      <c r="Q129" s="87"/>
      <c r="R129" s="87"/>
      <c r="S129" s="87"/>
      <c r="T129" s="87"/>
      <c r="U129" s="87"/>
      <c r="V129" s="87"/>
      <c r="W129" s="87"/>
      <c r="X129" s="87"/>
      <c r="Y129" s="87"/>
      <c r="Z129" s="87"/>
      <c r="AA129" s="89"/>
      <c r="AB129" s="1014"/>
      <c r="AC129" s="1014"/>
      <c r="AD129" s="1014"/>
      <c r="AE129" s="9">
        <v>1</v>
      </c>
    </row>
    <row r="130" spans="2:31" ht="15.75">
      <c r="B130" s="693" t="s">
        <v>6</v>
      </c>
      <c r="C130" s="1029" t="str">
        <f>C26</f>
        <v>N NOM DE VOTRE RECETTE | collez la--FAMILLE| Auteur &gt; VOUS</v>
      </c>
      <c r="D130" s="1030">
        <f>D26</f>
        <v>1</v>
      </c>
      <c r="E130" s="1029" t="str">
        <f>E26</f>
        <v>coupe</v>
      </c>
      <c r="F130" s="1031" t="str">
        <f>F26</f>
        <v>Recette mère ► Desserts assiette</v>
      </c>
      <c r="G130" s="820"/>
      <c r="H130" s="820"/>
      <c r="I130" s="820"/>
      <c r="J130" s="820"/>
      <c r="K130" s="60" t="str" cm="1">
        <f t="array" ref="K130">IF(SUMPRODUCT((N130:V130&lt;&gt;"")*1)=0,"",SUMPRODUCT((N130:V130&lt;&gt;"")*(LEN(TRIM(SUBSTITUTE(N130:V130,CHAR(160)," "))) - LEN(SUBSTITUTE(TRIM(SUBSTITUTE(N130:V130,CHAR(160)," "))," ","")) + 1)) &amp; " mot" &amp; IF(SUMPRODUCT((N130:V130&lt;&gt;"")*(LEN(TRIM(SUBSTITUTE(N130:V130,CHAR(160)," "))) - LEN(SUBSTITUTE(TRIM(SUBSTITUTE(N130:V130,CHAR(160)," "))," ","")) + 1))&gt;1,"s",""))</f>
        <v/>
      </c>
      <c r="L130" s="76" t="s">
        <v>92</v>
      </c>
      <c r="M130" s="727"/>
      <c r="N130" s="87"/>
      <c r="O130" s="87"/>
      <c r="P130" s="87"/>
      <c r="Q130" s="87"/>
      <c r="R130" s="87"/>
      <c r="S130" s="87"/>
      <c r="T130" s="87"/>
      <c r="U130" s="87"/>
      <c r="V130" s="87"/>
      <c r="W130" s="87"/>
      <c r="X130" s="87"/>
      <c r="Y130" s="87"/>
      <c r="Z130" s="87"/>
      <c r="AA130" s="89"/>
      <c r="AB130" s="1014"/>
      <c r="AC130" s="1014"/>
      <c r="AD130" s="1014"/>
      <c r="AE130" s="9">
        <v>1</v>
      </c>
    </row>
    <row r="131" spans="2:31" ht="15.75">
      <c r="B131" s="693" t="s">
        <v>6</v>
      </c>
      <c r="C131" s="1029" t="str">
        <f>C26</f>
        <v>N NOM DE VOTRE RECETTE | collez la--FAMILLE| Auteur &gt; VOUS</v>
      </c>
      <c r="D131" s="1030">
        <f>D26</f>
        <v>1</v>
      </c>
      <c r="E131" s="1029" t="str">
        <f>E26</f>
        <v>coupe</v>
      </c>
      <c r="F131" s="1031" t="str">
        <f>F26</f>
        <v>Recette mère ► Desserts assiette</v>
      </c>
      <c r="G131" s="796"/>
      <c r="H131" s="797"/>
      <c r="I131" s="798"/>
      <c r="J131" s="799"/>
      <c r="K131" s="60" t="str" cm="1">
        <f t="array" ref="K131">IF(SUMPRODUCT((N131:V131&lt;&gt;"")*1)=0,"",SUMPRODUCT((N131:V131&lt;&gt;"")*(LEN(TRIM(SUBSTITUTE(N131:V131,CHAR(160)," "))) - LEN(SUBSTITUTE(TRIM(SUBSTITUTE(N131:V131,CHAR(160)," "))," ","")) + 1)) &amp; " mot" &amp; IF(SUMPRODUCT((N131:V131&lt;&gt;"")*(LEN(TRIM(SUBSTITUTE(N131:V131,CHAR(160)," "))) - LEN(SUBSTITUTE(TRIM(SUBSTITUTE(N131:V131,CHAR(160)," "))," ","")) + 1))&gt;1,"s",""))</f>
        <v>15 mots</v>
      </c>
      <c r="L131" s="800"/>
      <c r="M131" s="801"/>
      <c r="N131" s="73" t="s">
        <v>91</v>
      </c>
      <c r="O131" s="73"/>
      <c r="P131" s="73"/>
      <c r="Q131" s="73"/>
      <c r="R131" s="802"/>
      <c r="S131" s="802"/>
      <c r="T131" s="74"/>
      <c r="U131" s="74"/>
      <c r="V131" s="74"/>
      <c r="W131" s="74"/>
      <c r="X131" s="74"/>
      <c r="Y131" s="74"/>
      <c r="Z131" s="75"/>
      <c r="AA131" s="823"/>
      <c r="AB131" s="1014"/>
      <c r="AC131" s="1014"/>
      <c r="AD131" s="1014"/>
      <c r="AE131" s="9">
        <v>1</v>
      </c>
    </row>
    <row r="132" spans="2:31" ht="16.5" thickBot="1">
      <c r="B132" s="531" t="s">
        <v>6</v>
      </c>
      <c r="C132" s="1196"/>
      <c r="D132" s="1196"/>
      <c r="E132" s="1196"/>
      <c r="F132" s="1196"/>
      <c r="G132" s="803" t="s">
        <v>90</v>
      </c>
      <c r="H132" s="804" t="str">
        <f ca="1">CELL("nomfichier")</f>
        <v>D:\Données\1.UPRT\0-UPRT.fait\1-UPRT.FR-SITE-WEB\ff-fiches-fabrications\ff.fiches.fabrication.2023\ffr.restaurant.2023\[ff.26.COLONNES.04.02.2026.17h04.xlsx]Modèles.a.dupliquer</v>
      </c>
      <c r="I132" s="805"/>
      <c r="J132" s="805"/>
      <c r="K132" s="805"/>
      <c r="L132" s="805"/>
      <c r="M132" s="805"/>
      <c r="N132" s="724" t="s">
        <v>90</v>
      </c>
      <c r="O132" s="724"/>
      <c r="P132" s="724"/>
      <c r="Q132" s="724"/>
      <c r="R132" s="825" t="str">
        <f ca="1">CELL("nomfichier")</f>
        <v>D:\Données\1.UPRT\0-UPRT.fait\1-UPRT.FR-SITE-WEB\ff-fiches-fabrications\ff.fiches.fabrication.2023\ffr.restaurant.2023\[ff.26.COLONNES.04.02.2026.17h04.xlsx]Modèles.a.dupliquer</v>
      </c>
      <c r="S132" s="805"/>
      <c r="T132" s="805"/>
      <c r="U132" s="805"/>
      <c r="V132" s="805"/>
      <c r="W132" s="805"/>
      <c r="X132" s="805"/>
      <c r="Y132" s="805"/>
      <c r="Z132" s="821"/>
      <c r="AA132" s="822"/>
      <c r="AB132" s="1014"/>
      <c r="AC132" s="1014"/>
      <c r="AD132" s="1014"/>
      <c r="AE132" s="9">
        <v>1</v>
      </c>
    </row>
    <row r="133" spans="2:31" ht="16.5" thickBot="1">
      <c r="B133" s="694" t="s">
        <v>6</v>
      </c>
      <c r="C133" s="694"/>
      <c r="D133" s="694"/>
      <c r="E133" s="694"/>
      <c r="F133" s="694"/>
      <c r="G133" s="806" t="s">
        <v>93</v>
      </c>
      <c r="H133" s="807"/>
      <c r="I133" s="808"/>
      <c r="J133" s="809"/>
      <c r="K133" s="810"/>
      <c r="L133" s="811"/>
      <c r="M133" s="811"/>
      <c r="N133" s="809"/>
      <c r="O133" s="809"/>
      <c r="P133" s="809"/>
      <c r="Q133" s="809"/>
      <c r="R133" s="807"/>
      <c r="S133" s="807"/>
      <c r="T133" s="807"/>
      <c r="U133" s="807"/>
      <c r="V133" s="807"/>
      <c r="W133" s="807"/>
      <c r="X133" s="807"/>
      <c r="Y133" s="807"/>
      <c r="Z133" s="807"/>
      <c r="AA133" s="807" t="s">
        <v>94</v>
      </c>
      <c r="AB133" s="1014"/>
      <c r="AC133" s="1014"/>
      <c r="AD133" s="1014"/>
      <c r="AE133" s="9">
        <v>1</v>
      </c>
    </row>
    <row r="134" spans="2:31">
      <c r="B134" s="15" t="s">
        <v>6</v>
      </c>
      <c r="C134" s="1450" t="str">
        <f t="shared" ref="C134:AA134" si="11">SUBSTITUTE(ADDRESS(1,COLUMN(),4),"1","")</f>
        <v>C</v>
      </c>
      <c r="D134" s="1450" t="str">
        <f t="shared" si="11"/>
        <v>D</v>
      </c>
      <c r="E134" s="1450" t="str">
        <f t="shared" si="11"/>
        <v>E</v>
      </c>
      <c r="F134" s="1450" t="str">
        <f t="shared" si="11"/>
        <v>F</v>
      </c>
      <c r="G134" s="1450" t="str">
        <f t="shared" si="11"/>
        <v>G</v>
      </c>
      <c r="H134" s="1450" t="str">
        <f t="shared" si="11"/>
        <v>H</v>
      </c>
      <c r="I134" s="1450" t="str">
        <f t="shared" si="11"/>
        <v>I</v>
      </c>
      <c r="J134" s="1450" t="str">
        <f t="shared" si="11"/>
        <v>J</v>
      </c>
      <c r="K134" s="1450" t="str">
        <f t="shared" si="11"/>
        <v>K</v>
      </c>
      <c r="L134" s="1450" t="str">
        <f t="shared" si="11"/>
        <v>L</v>
      </c>
      <c r="M134" s="1450" t="str">
        <f t="shared" si="11"/>
        <v>M</v>
      </c>
      <c r="N134" s="1450" t="str">
        <f t="shared" si="11"/>
        <v>N</v>
      </c>
      <c r="O134" s="1450" t="str">
        <f t="shared" si="11"/>
        <v>O</v>
      </c>
      <c r="P134" s="1450" t="str">
        <f t="shared" si="11"/>
        <v>P</v>
      </c>
      <c r="Q134" s="1450" t="str">
        <f t="shared" si="11"/>
        <v>Q</v>
      </c>
      <c r="R134" s="1450" t="str">
        <f t="shared" si="11"/>
        <v>R</v>
      </c>
      <c r="S134" s="1450" t="str">
        <f t="shared" si="11"/>
        <v>S</v>
      </c>
      <c r="T134" s="1450" t="str">
        <f t="shared" si="11"/>
        <v>T</v>
      </c>
      <c r="U134" s="1450" t="str">
        <f t="shared" si="11"/>
        <v>U</v>
      </c>
      <c r="V134" s="1450" t="str">
        <f t="shared" si="11"/>
        <v>V</v>
      </c>
      <c r="W134" s="1450" t="str">
        <f t="shared" si="11"/>
        <v>W</v>
      </c>
      <c r="X134" s="1450" t="str">
        <f t="shared" si="11"/>
        <v>X</v>
      </c>
      <c r="Y134" s="1450" t="str">
        <f t="shared" si="11"/>
        <v>Y</v>
      </c>
      <c r="Z134" s="1450" t="str">
        <f t="shared" si="11"/>
        <v>Z</v>
      </c>
      <c r="AA134" s="1451" t="str">
        <f t="shared" si="11"/>
        <v>AA</v>
      </c>
      <c r="AB134" s="1014"/>
      <c r="AC134" s="1014"/>
      <c r="AD134" s="1014"/>
      <c r="AE134" s="9">
        <v>1</v>
      </c>
    </row>
    <row r="135" spans="2:31" ht="15.75">
      <c r="B135" s="1438" t="s">
        <v>6</v>
      </c>
      <c r="C135" s="3">
        <f t="shared" ref="C135:AA135" ca="1" si="12">CELL("largeur",C135)</f>
        <v>3</v>
      </c>
      <c r="D135" s="3">
        <f t="shared" ca="1" si="12"/>
        <v>3</v>
      </c>
      <c r="E135" s="3">
        <f t="shared" ca="1" si="12"/>
        <v>3</v>
      </c>
      <c r="F135" s="3">
        <f t="shared" ca="1" si="12"/>
        <v>5</v>
      </c>
      <c r="G135" s="3">
        <f t="shared" ca="1" si="12"/>
        <v>12</v>
      </c>
      <c r="H135" s="3">
        <f t="shared" ca="1" si="12"/>
        <v>12</v>
      </c>
      <c r="I135" s="3">
        <f t="shared" ca="1" si="12"/>
        <v>3</v>
      </c>
      <c r="J135" s="3">
        <f t="shared" ca="1" si="12"/>
        <v>12</v>
      </c>
      <c r="K135" s="3">
        <f t="shared" ca="1" si="12"/>
        <v>12</v>
      </c>
      <c r="L135" s="3">
        <f t="shared" ca="1" si="12"/>
        <v>12</v>
      </c>
      <c r="M135" s="3">
        <f t="shared" ca="1" si="12"/>
        <v>12</v>
      </c>
      <c r="N135" s="3">
        <f t="shared" ca="1" si="12"/>
        <v>40</v>
      </c>
      <c r="O135" s="3">
        <f t="shared" ca="1" si="12"/>
        <v>17</v>
      </c>
      <c r="P135" s="3">
        <f t="shared" ca="1" si="12"/>
        <v>9</v>
      </c>
      <c r="Q135" s="3">
        <f t="shared" ca="1" si="12"/>
        <v>11</v>
      </c>
      <c r="R135" s="3">
        <f t="shared" ca="1" si="12"/>
        <v>13</v>
      </c>
      <c r="S135" s="3">
        <f t="shared" ca="1" si="12"/>
        <v>13</v>
      </c>
      <c r="T135" s="3">
        <f t="shared" ca="1" si="12"/>
        <v>13</v>
      </c>
      <c r="U135" s="3">
        <f t="shared" ca="1" si="12"/>
        <v>13</v>
      </c>
      <c r="V135" s="3">
        <f t="shared" ca="1" si="12"/>
        <v>13</v>
      </c>
      <c r="W135" s="3">
        <f t="shared" ca="1" si="12"/>
        <v>13</v>
      </c>
      <c r="X135" s="3">
        <f t="shared" ca="1" si="12"/>
        <v>14</v>
      </c>
      <c r="Y135" s="3">
        <f t="shared" ca="1" si="12"/>
        <v>25</v>
      </c>
      <c r="Z135" s="3">
        <f t="shared" ca="1" si="12"/>
        <v>20</v>
      </c>
      <c r="AA135" s="748">
        <f t="shared" ca="1" si="12"/>
        <v>20</v>
      </c>
      <c r="AB135" s="1014"/>
      <c r="AC135" s="1014"/>
      <c r="AD135" s="1014"/>
      <c r="AE135" s="9">
        <v>1</v>
      </c>
    </row>
    <row r="136" spans="2:31" ht="15.75">
      <c r="B136" s="1438" t="s">
        <v>6</v>
      </c>
      <c r="C136" s="731">
        <v>3</v>
      </c>
      <c r="D136" s="731">
        <v>3</v>
      </c>
      <c r="E136" s="731">
        <v>3</v>
      </c>
      <c r="F136" s="731">
        <v>5</v>
      </c>
      <c r="G136" s="731">
        <v>12</v>
      </c>
      <c r="H136" s="731">
        <v>12</v>
      </c>
      <c r="I136" s="731">
        <v>3</v>
      </c>
      <c r="J136" s="731">
        <v>12</v>
      </c>
      <c r="K136" s="731">
        <v>12</v>
      </c>
      <c r="L136" s="731">
        <v>12</v>
      </c>
      <c r="M136" s="731">
        <v>12</v>
      </c>
      <c r="N136" s="731">
        <v>40</v>
      </c>
      <c r="O136" s="731">
        <v>17</v>
      </c>
      <c r="P136" s="731">
        <v>9</v>
      </c>
      <c r="Q136" s="731">
        <v>11</v>
      </c>
      <c r="R136" s="731">
        <v>13</v>
      </c>
      <c r="S136" s="731">
        <v>13</v>
      </c>
      <c r="T136" s="731">
        <v>13</v>
      </c>
      <c r="U136" s="731">
        <v>13</v>
      </c>
      <c r="V136" s="731">
        <v>13</v>
      </c>
      <c r="W136" s="731">
        <v>13</v>
      </c>
      <c r="X136" s="731">
        <f ca="1">X135</f>
        <v>14</v>
      </c>
      <c r="Y136" s="731">
        <v>25</v>
      </c>
      <c r="Z136" s="731">
        <v>20</v>
      </c>
      <c r="AA136" s="749">
        <v>20</v>
      </c>
      <c r="AB136" s="1014"/>
      <c r="AC136" s="1014"/>
      <c r="AD136" s="1014"/>
      <c r="AE136" s="9">
        <v>1</v>
      </c>
    </row>
    <row r="137" spans="2:31" ht="26.25">
      <c r="B137" s="1438" t="s">
        <v>6</v>
      </c>
      <c r="C137" s="1439" t="str">
        <f t="shared" ref="C137:F137" si="13">C142</f>
        <v>N NOM DE VOTRE RECETTE | collez la--FAMILLE| Auteur &gt; VOUS</v>
      </c>
      <c r="D137" s="1440">
        <f t="shared" si="13"/>
        <v>1</v>
      </c>
      <c r="E137" s="1440" t="str">
        <f t="shared" si="13"/>
        <v>coupe</v>
      </c>
      <c r="F137" s="1441" t="str">
        <f t="shared" si="13"/>
        <v>Recette mère ► Desserts assiette</v>
      </c>
      <c r="G137" s="1442" t="s">
        <v>7</v>
      </c>
      <c r="H137" s="1443" t="s">
        <v>8</v>
      </c>
      <c r="I137" s="1443"/>
      <c r="J137" s="1591" t="s">
        <v>9</v>
      </c>
      <c r="K137" s="1591"/>
      <c r="L137" s="1591"/>
      <c r="M137" s="1591"/>
      <c r="N137" s="1591"/>
      <c r="O137" s="1591"/>
      <c r="P137" s="1591"/>
      <c r="Q137" s="1591"/>
      <c r="R137" s="1591"/>
      <c r="S137" s="1591"/>
      <c r="T137" s="1591"/>
      <c r="U137" s="1591"/>
      <c r="V137" s="1591"/>
      <c r="W137" s="1591"/>
      <c r="X137" s="1444"/>
      <c r="Y137" s="1568" t="s">
        <v>10</v>
      </c>
      <c r="Z137" s="1568"/>
      <c r="AA137" s="1592" t="str">
        <f>IF(J137="","",UPPER(LEFT(TRIM(SUBSTITUTE(J137,CHAR(160),"")),1)))</f>
        <v>N</v>
      </c>
      <c r="AB137" s="1014"/>
      <c r="AC137" s="1014"/>
      <c r="AD137" s="1014"/>
      <c r="AE137" s="9">
        <v>1</v>
      </c>
    </row>
    <row r="138" spans="2:31" ht="26.25">
      <c r="B138" s="1438" t="s">
        <v>6</v>
      </c>
      <c r="C138" s="1439" t="str">
        <f t="shared" ref="C138:F138" si="14">C143</f>
        <v>N NOM DE VOTRE RECETTE | collez la--FAMILLE| Auteur &gt; VOUS</v>
      </c>
      <c r="D138" s="1440">
        <f t="shared" si="14"/>
        <v>1</v>
      </c>
      <c r="E138" s="1440" t="str">
        <f t="shared" si="14"/>
        <v>coupe</v>
      </c>
      <c r="F138" s="1441" t="str">
        <f t="shared" si="14"/>
        <v>Recette mère ► Desserts assiette</v>
      </c>
      <c r="G138" s="1445" t="s">
        <v>12</v>
      </c>
      <c r="H138" s="1446" t="s">
        <v>13</v>
      </c>
      <c r="I138" s="1446"/>
      <c r="J138" s="1591"/>
      <c r="K138" s="1591"/>
      <c r="L138" s="1591"/>
      <c r="M138" s="1591"/>
      <c r="N138" s="1591"/>
      <c r="O138" s="1591"/>
      <c r="P138" s="1591"/>
      <c r="Q138" s="1591"/>
      <c r="R138" s="1591"/>
      <c r="S138" s="1591"/>
      <c r="T138" s="1591"/>
      <c r="U138" s="1591"/>
      <c r="V138" s="1591"/>
      <c r="W138" s="1591"/>
      <c r="X138" s="1444"/>
      <c r="Y138" s="1568"/>
      <c r="Z138" s="1568"/>
      <c r="AA138" s="1592"/>
      <c r="AB138" s="1014"/>
      <c r="AC138" s="1014"/>
      <c r="AD138" s="1014"/>
      <c r="AE138" s="9">
        <v>1</v>
      </c>
    </row>
    <row r="139" spans="2:31" ht="18.75">
      <c r="B139" s="1438" t="s">
        <v>6</v>
      </c>
      <c r="C139" s="1216" t="str">
        <f>C143</f>
        <v>N NOM DE VOTRE RECETTE | collez la--FAMILLE| Auteur &gt; VOUS</v>
      </c>
      <c r="D139" s="1217">
        <f>D143</f>
        <v>1</v>
      </c>
      <c r="E139" s="1217" t="str">
        <f>E143</f>
        <v>coupe</v>
      </c>
      <c r="F139" s="1218" t="str">
        <f>F143</f>
        <v>Recette mère ► Desserts assiette</v>
      </c>
      <c r="G139" s="818"/>
      <c r="H139" s="818"/>
      <c r="I139" s="818"/>
      <c r="J139" s="818"/>
      <c r="K139" s="818"/>
      <c r="L139" s="441" t="s">
        <v>699</v>
      </c>
      <c r="M139" s="758" t="s">
        <v>15</v>
      </c>
      <c r="N139" s="940" t="s">
        <v>16</v>
      </c>
      <c r="O139" s="940"/>
      <c r="P139" s="940"/>
      <c r="Q139" s="940"/>
      <c r="R139" s="787"/>
      <c r="S139" s="759"/>
      <c r="T139" s="759"/>
      <c r="U139" s="742"/>
      <c r="V139" s="742"/>
      <c r="W139" s="742"/>
      <c r="X139" s="742"/>
      <c r="Y139" s="742"/>
      <c r="Z139" s="357"/>
      <c r="AA139" s="20" t="str" cm="1">
        <f t="array" aca="1" ref="AA139" ca="1">IF(COUNTIF(C135:AA135,"&lt;0.5")=0,"Aucune colonne masquée ",COUNTIF(C135:AA135,"&lt;0.5") &amp; " " &amp; IF(COUNTIF(C135:AA135,"&lt;0.5")&gt;1,"colonnes masquées","colonne masquée") &amp; " " &amp; _xlfn.TEXTJOIN(" ", TRUE, IF(C135:AA135&lt;0.5,(C134:AA134),"")))&amp;" "</f>
        <v xml:space="preserve">Aucune colonne masquée  </v>
      </c>
      <c r="AB139" s="1014"/>
      <c r="AC139" s="1014"/>
      <c r="AD139" s="1014"/>
      <c r="AE139" s="9">
        <v>1</v>
      </c>
    </row>
    <row r="140" spans="2:31" ht="18.75">
      <c r="B140" s="1438" t="s">
        <v>6</v>
      </c>
      <c r="C140" s="1029" t="str">
        <f>C143</f>
        <v>N NOM DE VOTRE RECETTE | collez la--FAMILLE| Auteur &gt; VOUS</v>
      </c>
      <c r="D140" s="1030">
        <f>D143</f>
        <v>1</v>
      </c>
      <c r="E140" s="1030" t="str">
        <f>E143</f>
        <v>coupe</v>
      </c>
      <c r="F140" s="1031" t="str">
        <f>F143</f>
        <v>Recette mère ► Desserts assiette</v>
      </c>
      <c r="G140" s="760" t="s">
        <v>18</v>
      </c>
      <c r="H140" s="761"/>
      <c r="I140" s="761"/>
      <c r="J140" s="813"/>
      <c r="K140" s="814"/>
      <c r="L140" s="814"/>
      <c r="M140" s="814"/>
      <c r="N140" s="1572" t="str">
        <f>M143&amp;" - "&amp;N143&amp;" - "&amp;"Famille "&amp;" - "&amp;Y137&amp;" - "&amp;J137&amp;" - "&amp;P200&amp;" - "&amp;W206&amp;" - "&amp;X206&amp;" g- "&amp;W207&amp;" - "&amp;X207&amp;" g- "&amp;W209&amp;" -"&amp;X209&amp;" - "&amp;Y140&amp;" - "&amp;Z140&amp;" - "&amp;AA140</f>
        <v>Recette mère ► - Desserts assiette - Famille  - collez la--FAMILLE - NOM DE VOTRE RECETTE - Total Allergènes 0 - Poids garniture principale par convive - 120 g- Poids de sauce par barquette(s) - 60 g- Nb de  barquette(s) -250 - ⓫  Dupliquée pour - 727 - portions</v>
      </c>
      <c r="O140" s="1572"/>
      <c r="P140" s="1572"/>
      <c r="Q140" s="1572"/>
      <c r="R140" s="1572"/>
      <c r="S140" s="1572"/>
      <c r="T140" s="85"/>
      <c r="U140" s="753" t="str">
        <f>Z197</f>
        <v>Jour de fabrication ►</v>
      </c>
      <c r="V140" s="1574">
        <f>AA197</f>
        <v>46055.744381828707</v>
      </c>
      <c r="W140" s="1574"/>
      <c r="X140" s="970"/>
      <c r="Y140" s="762" t="s">
        <v>19</v>
      </c>
      <c r="Z140" s="23">
        <v>727</v>
      </c>
      <c r="AA140" s="763" t="str">
        <f>AA142</f>
        <v>portions</v>
      </c>
      <c r="AB140" s="1014"/>
      <c r="AC140" s="1014"/>
      <c r="AD140" s="1014"/>
      <c r="AE140" s="9">
        <v>1</v>
      </c>
    </row>
    <row r="141" spans="2:31" ht="15.75">
      <c r="B141" s="1438" t="s">
        <v>6</v>
      </c>
      <c r="C141" s="1029" t="str">
        <f>C143</f>
        <v>N NOM DE VOTRE RECETTE | collez la--FAMILLE| Auteur &gt; VOUS</v>
      </c>
      <c r="D141" s="1030">
        <f>D143</f>
        <v>1</v>
      </c>
      <c r="E141" s="1030" t="str">
        <f>E143</f>
        <v>coupe</v>
      </c>
      <c r="F141" s="1031" t="str">
        <f>F143</f>
        <v>Recette mère ► Desserts assiette</v>
      </c>
      <c r="G141" s="24">
        <v>1</v>
      </c>
      <c r="H141" s="764" t="s">
        <v>20</v>
      </c>
      <c r="I141" s="760"/>
      <c r="J141" s="760"/>
      <c r="K141" s="814"/>
      <c r="L141" s="814"/>
      <c r="M141" s="814"/>
      <c r="N141" s="1572"/>
      <c r="O141" s="1572"/>
      <c r="P141" s="1572"/>
      <c r="Q141" s="1572"/>
      <c r="R141" s="1572"/>
      <c r="S141" s="1572"/>
      <c r="T141" s="85"/>
      <c r="U141" s="754" t="str">
        <f>Z198</f>
        <v>DLC  ►</v>
      </c>
      <c r="V141" s="1574">
        <f>AA198</f>
        <v>46057.744386574072</v>
      </c>
      <c r="W141" s="1574"/>
      <c r="X141" s="970"/>
      <c r="Y141" s="357"/>
      <c r="Z141" s="787"/>
      <c r="AA141" s="815"/>
      <c r="AB141" s="1014"/>
      <c r="AC141" s="1014"/>
      <c r="AD141" s="1014"/>
      <c r="AE141" s="9">
        <v>1</v>
      </c>
    </row>
    <row r="142" spans="2:31" ht="18.75">
      <c r="B142" s="1438" t="s">
        <v>6</v>
      </c>
      <c r="C142" s="1029" t="str">
        <f>C143</f>
        <v>N NOM DE VOTRE RECETTE | collez la--FAMILLE| Auteur &gt; VOUS</v>
      </c>
      <c r="D142" s="1030">
        <f>D143</f>
        <v>1</v>
      </c>
      <c r="E142" s="1030" t="str">
        <f>E143</f>
        <v>coupe</v>
      </c>
      <c r="F142" s="1031" t="str">
        <f>F143</f>
        <v>Recette mère ► Desserts assiette</v>
      </c>
      <c r="G142" s="765"/>
      <c r="H142" s="765" t="s">
        <v>614</v>
      </c>
      <c r="I142" s="1575">
        <f>L192</f>
        <v>0</v>
      </c>
      <c r="J142" s="1575"/>
      <c r="K142" s="766"/>
      <c r="L142" s="27">
        <f>IFERROR(Z140/Z142,0)</f>
        <v>72.7</v>
      </c>
      <c r="M142" s="27"/>
      <c r="N142" s="1573"/>
      <c r="O142" s="1573"/>
      <c r="P142" s="1573"/>
      <c r="Q142" s="1572"/>
      <c r="R142" s="1572"/>
      <c r="S142" s="1572"/>
      <c r="T142" s="1197"/>
      <c r="U142" s="1197"/>
      <c r="V142" s="1197"/>
      <c r="W142" s="753" t="s">
        <v>636</v>
      </c>
      <c r="X142" s="753"/>
      <c r="Y142" s="743" t="s">
        <v>24</v>
      </c>
      <c r="Z142" s="29">
        <v>10</v>
      </c>
      <c r="AA142" s="1223" t="s">
        <v>594</v>
      </c>
      <c r="AB142" s="1014"/>
      <c r="AC142" s="1014"/>
      <c r="AD142" s="1014"/>
      <c r="AE142" s="9">
        <v>1</v>
      </c>
    </row>
    <row r="143" spans="2:31" ht="15.75">
      <c r="B143" s="1438" t="s">
        <v>6</v>
      </c>
      <c r="C143" s="1043" t="str">
        <f>G143</f>
        <v>N NOM DE VOTRE RECETTE | collez la--FAMILLE| Auteur &gt; VOUS</v>
      </c>
      <c r="D143" s="1044">
        <f>G141</f>
        <v>1</v>
      </c>
      <c r="E143" s="1043" t="str">
        <f>H141</f>
        <v>coupe</v>
      </c>
      <c r="F143" s="1045" t="str">
        <f>M143&amp;" "&amp;N143</f>
        <v>Recette mère ► Desserts assiette</v>
      </c>
      <c r="G143" s="1046" t="str">
        <f>UPPER(LEFT(J137,1))&amp;" "&amp;J137&amp;" | "&amp;Y137&amp;"| "&amp;M139&amp;" "&amp;N139</f>
        <v>N NOM DE VOTRE RECETTE | collez la--FAMILLE| Auteur &gt; VOUS</v>
      </c>
      <c r="H143" s="1047" t="s">
        <v>710</v>
      </c>
      <c r="I143" s="1576" t="s">
        <v>711</v>
      </c>
      <c r="J143" s="1576"/>
      <c r="K143" s="1576"/>
      <c r="L143" s="1048"/>
      <c r="M143" s="1048" t="str">
        <f>IF(ISTEXT(N143),"Recette mère ►",H143)</f>
        <v>Recette mère ►</v>
      </c>
      <c r="N143" s="1049" t="s">
        <v>1167</v>
      </c>
      <c r="O143" s="1272"/>
      <c r="P143" s="1272"/>
      <c r="Q143" s="19"/>
      <c r="R143" s="19"/>
      <c r="S143" s="19"/>
      <c r="T143" s="19"/>
      <c r="U143" s="19"/>
      <c r="V143" s="1197"/>
      <c r="W143"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X143" s="1273"/>
      <c r="Y143" s="743"/>
      <c r="Z143" s="743"/>
      <c r="AA143" s="1224"/>
      <c r="AB143" s="1014"/>
      <c r="AC143" s="1014"/>
      <c r="AD143" s="1014"/>
      <c r="AE143" s="9">
        <v>1</v>
      </c>
    </row>
    <row r="144" spans="2:31" ht="15.75">
      <c r="B144" s="1438" t="s">
        <v>6</v>
      </c>
      <c r="C144" s="1452" t="str">
        <f>C143</f>
        <v>N NOM DE VOTRE RECETTE | collez la--FAMILLE| Auteur &gt; VOUS</v>
      </c>
      <c r="D144" s="1452">
        <f>D143</f>
        <v>1</v>
      </c>
      <c r="E144" s="1452" t="str">
        <f>E143</f>
        <v>coupe</v>
      </c>
      <c r="F144" s="1453" t="str">
        <f>F143</f>
        <v>Recette mère ► Desserts assiette</v>
      </c>
      <c r="G144" s="1448" t="s">
        <v>25</v>
      </c>
      <c r="H144" s="1448" t="s">
        <v>26</v>
      </c>
      <c r="I144" s="1448" t="s">
        <v>27</v>
      </c>
      <c r="J144" s="1448" t="s">
        <v>28</v>
      </c>
      <c r="K144" s="1454" t="s">
        <v>29</v>
      </c>
      <c r="L144" s="1448" t="s">
        <v>30</v>
      </c>
      <c r="M144" s="33" t="s">
        <v>31</v>
      </c>
      <c r="N144" s="1447" t="s">
        <v>32</v>
      </c>
      <c r="O144" s="1448" t="s">
        <v>33</v>
      </c>
      <c r="P144" s="1448" t="s">
        <v>34</v>
      </c>
      <c r="Q144" s="1448" t="s">
        <v>35</v>
      </c>
      <c r="R144" s="1448" t="s">
        <v>36</v>
      </c>
      <c r="S144" s="1448" t="s">
        <v>713</v>
      </c>
      <c r="T144" s="1448" t="s">
        <v>714</v>
      </c>
      <c r="U144" s="1448" t="s">
        <v>715</v>
      </c>
      <c r="V144" s="1448" t="s">
        <v>1139</v>
      </c>
      <c r="W144" s="1448" t="s">
        <v>1140</v>
      </c>
      <c r="X144" s="1448" t="s">
        <v>1141</v>
      </c>
      <c r="Y144" s="1448" t="s">
        <v>1142</v>
      </c>
      <c r="Z144" s="1448" t="s">
        <v>1143</v>
      </c>
      <c r="AA144" s="1449" t="s">
        <v>1170</v>
      </c>
      <c r="AB144" s="1014"/>
      <c r="AC144" s="1014"/>
      <c r="AD144" s="1014"/>
      <c r="AE144" s="9">
        <v>1</v>
      </c>
    </row>
    <row r="145" spans="2:31" ht="18.75">
      <c r="B145" s="1438" t="s">
        <v>6</v>
      </c>
      <c r="C145" s="1029" t="str">
        <f>C143</f>
        <v>N NOM DE VOTRE RECETTE | collez la--FAMILLE| Auteur &gt; VOUS</v>
      </c>
      <c r="D145" s="1030">
        <f>D143</f>
        <v>1</v>
      </c>
      <c r="E145" s="1029" t="str">
        <f>E143</f>
        <v>coupe</v>
      </c>
      <c r="F145" s="1031" t="str">
        <f>F143</f>
        <v>Recette mère ► Desserts assiette</v>
      </c>
      <c r="G145" s="34" t="s">
        <v>37</v>
      </c>
      <c r="H145" s="35" t="s">
        <v>1</v>
      </c>
      <c r="I145" s="36"/>
      <c r="J145" s="1577" t="s">
        <v>38</v>
      </c>
      <c r="K145" s="1579" t="s">
        <v>39</v>
      </c>
      <c r="L145" s="1581" t="s">
        <v>44</v>
      </c>
      <c r="M145" s="1583" t="s">
        <v>40</v>
      </c>
      <c r="N145" s="1259" t="str">
        <f>"Colonne "&amp;SUBSTITUTE(ADDRESS(1,COLUMN(),4),"1","")</f>
        <v>Colonne N</v>
      </c>
      <c r="O145" s="1260" t="str">
        <f>"Colonne "&amp;SUBSTITUTE(ADDRESS(1,COLUMN(),4),"1","")</f>
        <v>Colonne O</v>
      </c>
      <c r="P145" s="1274" t="s">
        <v>43</v>
      </c>
      <c r="Q145" s="37" t="s">
        <v>3</v>
      </c>
      <c r="R145" s="1585" t="s">
        <v>3</v>
      </c>
      <c r="S145" s="1585" t="s">
        <v>45</v>
      </c>
      <c r="T145" s="1593" t="s">
        <v>46</v>
      </c>
      <c r="U145" s="1585" t="s">
        <v>47</v>
      </c>
      <c r="V145" s="1595" t="s">
        <v>322</v>
      </c>
      <c r="W145" s="1597" t="s">
        <v>323</v>
      </c>
      <c r="X145" s="1278"/>
      <c r="Y145" s="1587" t="s">
        <v>611</v>
      </c>
      <c r="Z145" s="1587" t="s">
        <v>612</v>
      </c>
      <c r="AA145" s="1589" t="s">
        <v>589</v>
      </c>
      <c r="AB145" s="1014"/>
      <c r="AC145" s="1014"/>
      <c r="AD145" s="1014"/>
      <c r="AE145" s="9">
        <v>1</v>
      </c>
    </row>
    <row r="146" spans="2:31" ht="15.75">
      <c r="B146" s="1438" t="s">
        <v>6</v>
      </c>
      <c r="C146" s="1029" t="str">
        <f>C143</f>
        <v>N NOM DE VOTRE RECETTE | collez la--FAMILLE| Auteur &gt; VOUS</v>
      </c>
      <c r="D146" s="1030">
        <f>D143</f>
        <v>1</v>
      </c>
      <c r="E146" s="1029" t="str">
        <f>E143</f>
        <v>coupe</v>
      </c>
      <c r="F146" s="1031" t="str">
        <f>F143</f>
        <v>Recette mère ► Desserts assiette</v>
      </c>
      <c r="G146" s="38" t="s">
        <v>48</v>
      </c>
      <c r="H146" s="4" t="s">
        <v>2</v>
      </c>
      <c r="I146" s="39" t="s">
        <v>49</v>
      </c>
      <c r="J146" s="1578"/>
      <c r="K146" s="1580"/>
      <c r="L146" s="1582"/>
      <c r="M146" s="1584"/>
      <c r="N146" s="692" t="s">
        <v>1148</v>
      </c>
      <c r="O146" s="1206" t="s">
        <v>1124</v>
      </c>
      <c r="P146" s="1207" t="s">
        <v>50</v>
      </c>
      <c r="Q146" s="1205">
        <v>1</v>
      </c>
      <c r="R146" s="1586"/>
      <c r="S146" s="1586"/>
      <c r="T146" s="1594"/>
      <c r="U146" s="1586"/>
      <c r="V146" s="1596"/>
      <c r="W146" s="1598"/>
      <c r="X146" s="1279" t="s">
        <v>1148</v>
      </c>
      <c r="Y146" s="1588"/>
      <c r="Z146" s="1588"/>
      <c r="AA146" s="1590"/>
      <c r="AB146" s="1014"/>
      <c r="AC146" s="1014"/>
      <c r="AD146" s="1014"/>
      <c r="AE146" s="9">
        <v>1</v>
      </c>
    </row>
    <row r="147" spans="2:31" ht="15.75">
      <c r="B147" s="1438" t="s">
        <v>6</v>
      </c>
      <c r="C147" s="1029" t="str">
        <f>C143</f>
        <v>N NOM DE VOTRE RECETTE | collez la--FAMILLE| Auteur &gt; VOUS</v>
      </c>
      <c r="D147" s="1030">
        <f>D143</f>
        <v>1</v>
      </c>
      <c r="E147" s="1029" t="str">
        <f>E143</f>
        <v>coupe</v>
      </c>
      <c r="F147" s="1031" t="str">
        <f>F143</f>
        <v>Recette mère ► Desserts assiette</v>
      </c>
      <c r="G147" s="41"/>
      <c r="H147" s="5"/>
      <c r="I147" s="22" t="str">
        <f t="shared" ref="I147:I191" si="15">IF(OR(ISTEXT(G147), G147&lt;=0, J147&lt;=0), "", "de")</f>
        <v/>
      </c>
      <c r="J147" s="50"/>
      <c r="K147" s="711"/>
      <c r="L147" s="732">
        <f>IF(OR(M147="",M147=0),0,M147*IFERROR(_xlfn.XLOOKUP(K147,K201:AA201,K202:AA202,"",0,1)*J147*IF(G147&gt;0,G147,1),IFERROR(_xlfn.XLOOKUP(K147,K203:AA203,K204:AA204,"",0,1)*J147*IF(G147&gt;0,G147,1),0)))</f>
        <v>0</v>
      </c>
      <c r="M147" s="712">
        <v>1</v>
      </c>
      <c r="N147" s="713"/>
      <c r="O147" s="1261"/>
      <c r="P147" s="1208">
        <f>IF(L192=0,0,(L147/L192)*Q146*1000)</f>
        <v>0</v>
      </c>
      <c r="Q147" s="46">
        <f>IF(L192=0,0,(G147/L192)*Q146)</f>
        <v>0</v>
      </c>
      <c r="R147" s="733">
        <f>IF(Z142&lt;&gt;0,G147*M147*L142,0)</f>
        <v>0</v>
      </c>
      <c r="S147" s="767">
        <f t="shared" ref="S147:S191" si="16">H147</f>
        <v>0</v>
      </c>
      <c r="T147" s="44" t="str">
        <f>IF(OR(Z142="",Z142=0,L147=0),"",L147*M147*L142)</f>
        <v/>
      </c>
      <c r="U147" s="378" t="str">
        <f>IF(K147="","",IF(T147="","",IF(T147=0,0,IF(SUM(COUNTIF(K201:U201,SUBSTITUTE(TRIM(K147)," (s)","")),COUNTIF(K203:U203,SUBSTITUTE(TRIM(K147)," (s)","")),COUNTIF(K202:U202,SUBSTITUTE(TRIM(K147)," (s)","")),COUNTIF(K204:U204,SUBSTITUTE(TRIM(K147)," (s)","")))&gt;0,IF(ROUND(T147,3)&gt;=1,ROUND(T147,3)&amp;" L",ROUND(T147*100,0)&amp;" cl"),IF(SUM(COUNTIF(V201:AA201,SUBSTITUTE(TRIM(K147)," (s)","")),COUNTIF(V203:AA203,SUBSTITUTE(TRIM(K147)," (s)","")),COUNTIF(V202:AA202,SUBSTITUTE(TRIM(K147)," (s)","")),COUNTIF(V204:AA204,SUBSTITUTE(TRIM(K147)," (s)","")))&gt;0,IF(ROUND(T147,3)&gt;=1,ROUND(T147,3)&amp;" Kg",ROUND(T147*1000,0)&amp;" g"),"")))))</f>
        <v/>
      </c>
      <c r="V147" s="379"/>
      <c r="W147" s="714">
        <f>IF(OR(V147="",V147=0),0,IF(ISTEXT(G147),0,IFERROR(IF(OR(T147="",T147=0),R147,T147)*V147,0)))</f>
        <v>0</v>
      </c>
      <c r="X147" s="982">
        <f>N147</f>
        <v>0</v>
      </c>
      <c r="Y147" s="1221"/>
      <c r="Z147" s="769"/>
      <c r="AA147" s="770"/>
      <c r="AB147" s="1014"/>
      <c r="AC147" s="1014"/>
      <c r="AD147" s="1014"/>
      <c r="AE147" s="9">
        <v>1</v>
      </c>
    </row>
    <row r="148" spans="2:31" ht="15.75">
      <c r="B148" s="1438" t="s">
        <v>6</v>
      </c>
      <c r="C148" s="1029" t="str">
        <f>C143</f>
        <v>N NOM DE VOTRE RECETTE | collez la--FAMILLE| Auteur &gt; VOUS</v>
      </c>
      <c r="D148" s="1030">
        <f>D143</f>
        <v>1</v>
      </c>
      <c r="E148" s="1029" t="str">
        <f>E143</f>
        <v>coupe</v>
      </c>
      <c r="F148" s="1031" t="str">
        <f>F143</f>
        <v>Recette mère ► Desserts assiette</v>
      </c>
      <c r="G148" s="41"/>
      <c r="H148" s="6"/>
      <c r="I148" s="22" t="str">
        <f t="shared" si="15"/>
        <v/>
      </c>
      <c r="J148" s="50"/>
      <c r="K148" s="711"/>
      <c r="L148" s="732">
        <f>IF(OR(M148="",M148=0),0,M148*IFERROR(_xlfn.XLOOKUP(K148,K201:AA201,K202:AA202,"",0,1)*J148*IF(G148&gt;0,G148,1),IFERROR(_xlfn.XLOOKUP(K148,K203:AA203,K204:AA204,"",0,1)*J148*IF(G148&gt;0,G148,1),0)))</f>
        <v>0</v>
      </c>
      <c r="M148" s="712">
        <v>1</v>
      </c>
      <c r="N148" s="713"/>
      <c r="O148" s="1261"/>
      <c r="P148" s="1208">
        <f>IF(L192=0,0,(L148/L192)*Q146*1000)</f>
        <v>0</v>
      </c>
      <c r="Q148" s="46">
        <f>IF(L192=0,0,(G148/L192)*Q146)</f>
        <v>0</v>
      </c>
      <c r="R148" s="734">
        <f>IF(Z142&lt;&gt;0,G148*M148*L142,0)</f>
        <v>0</v>
      </c>
      <c r="S148" s="771">
        <f t="shared" si="16"/>
        <v>0</v>
      </c>
      <c r="T148" s="44" t="str">
        <f>IF(OR(Z142="",Z142=0,L148=0),"",L148*M148*L142)</f>
        <v/>
      </c>
      <c r="U148" s="380" t="str">
        <f>IF(K148="","",IF(T148="","",IF(T148=0,0,IF(SUM(COUNTIF(K201:U201,SUBSTITUTE(TRIM(K148)," (s)","")),COUNTIF(K203:U203,SUBSTITUTE(TRIM(K148)," (s)","")),COUNTIF(K202:U202,SUBSTITUTE(TRIM(K148)," (s)","")),COUNTIF(K204:U204,SUBSTITUTE(TRIM(K148)," (s)","")))&gt;0,IF(ROUND(T148,3)&gt;=1,ROUND(T148,3)&amp;" L",ROUND(T148*100,0)&amp;" cl"),IF(SUM(COUNTIF(V201:AA201,SUBSTITUTE(TRIM(K148)," (s)","")),COUNTIF(V203:AA203,SUBSTITUTE(TRIM(K148)," (s)","")),COUNTIF(V202:AA202,SUBSTITUTE(TRIM(K148)," (s)","")),COUNTIF(V204:AA204,SUBSTITUTE(TRIM(K148)," (s)","")))&gt;0,IF(ROUND(T148,3)&gt;=1,ROUND(T148,3)&amp;" Kg",ROUND(T148*1000,0)&amp;" g"),"")))))</f>
        <v/>
      </c>
      <c r="V148" s="379">
        <v>1</v>
      </c>
      <c r="W148" s="714">
        <f>IF(OR(V148="",V148=0),0,IF(ISTEXT(G148),0,IFERROR(IF(OR(T148="",T148=0),R148,T148)*V148,0)))</f>
        <v>0</v>
      </c>
      <c r="X148" s="982">
        <f t="shared" ref="X148:X191" si="17">N148</f>
        <v>0</v>
      </c>
      <c r="Y148" s="768"/>
      <c r="Z148" s="769"/>
      <c r="AA148" s="770"/>
      <c r="AB148" s="1014"/>
      <c r="AC148" s="1014"/>
      <c r="AD148" s="1014"/>
      <c r="AE148" s="9">
        <v>1</v>
      </c>
    </row>
    <row r="149" spans="2:31" ht="15.75">
      <c r="B149" s="695" t="str">
        <f>IF(N149&lt;&gt;"","A","►")</f>
        <v>►</v>
      </c>
      <c r="C149" s="1029" t="str">
        <f>C143</f>
        <v>N NOM DE VOTRE RECETTE | collez la--FAMILLE| Auteur &gt; VOUS</v>
      </c>
      <c r="D149" s="1030">
        <f>D143</f>
        <v>1</v>
      </c>
      <c r="E149" s="1029" t="str">
        <f>E143</f>
        <v>coupe</v>
      </c>
      <c r="F149" s="1031" t="str">
        <f>F143</f>
        <v>Recette mère ► Desserts assiette</v>
      </c>
      <c r="G149" s="41"/>
      <c r="H149" s="6"/>
      <c r="I149" s="22" t="str">
        <f t="shared" si="15"/>
        <v/>
      </c>
      <c r="J149" s="50"/>
      <c r="K149" s="711"/>
      <c r="L149" s="732">
        <f>IF(OR(M149="",M149=0),0,M149*IFERROR(_xlfn.XLOOKUP(K149,K201:AA201,K202:AA202,"",0,1)*J149*IF(G149&gt;0,G149,1),IFERROR(_xlfn.XLOOKUP(K149,K203:AA203,K204:AA204,"",0,1)*J149*IF(G149&gt;0,G149,1),0)))</f>
        <v>0</v>
      </c>
      <c r="M149" s="712">
        <v>1</v>
      </c>
      <c r="N149" s="713"/>
      <c r="O149" s="1261"/>
      <c r="P149" s="1208">
        <f>IF(L192=0,0,(L149/L192)*Q146*1000)</f>
        <v>0</v>
      </c>
      <c r="Q149" s="46">
        <f>IF(L192=0,0,(G149/L192)*Q146)</f>
        <v>0</v>
      </c>
      <c r="R149" s="735">
        <f>IF(Z142&lt;&gt;0,G149*M149*L142,0)</f>
        <v>0</v>
      </c>
      <c r="S149" s="772">
        <f t="shared" si="16"/>
        <v>0</v>
      </c>
      <c r="T149" s="44" t="str">
        <f>IF(OR(Z142="",Z142=0,L149=0),"",L149*M149*L142)</f>
        <v/>
      </c>
      <c r="U149" s="384" t="str">
        <f>IF(K149="","",IF(T149="","",IF(T149=0,0,IF(SUM(COUNTIF(K201:U201,SUBSTITUTE(TRIM(K149)," (s)","")),COUNTIF(K203:U203,SUBSTITUTE(TRIM(K149)," (s)","")),COUNTIF(K202:U202,SUBSTITUTE(TRIM(K149)," (s)","")),COUNTIF(K204:U204,SUBSTITUTE(TRIM(K149)," (s)","")))&gt;0,IF(ROUND(T149,3)&gt;=1,ROUND(T149,3)&amp;" L",ROUND(T149*100,0)&amp;" cl"),IF(SUM(COUNTIF(V201:AA201,SUBSTITUTE(TRIM(K149)," (s)","")),COUNTIF(V203:AA203,SUBSTITUTE(TRIM(K149)," (s)","")),COUNTIF(V202:AA202,SUBSTITUTE(TRIM(K149)," (s)","")),COUNTIF(V204:AA204,SUBSTITUTE(TRIM(K149)," (s)","")))&gt;0,IF(ROUND(T149,3)&gt;=1,ROUND(T149,3)&amp;" Kg",ROUND(T149*1000,0)&amp;" g"),"")))))</f>
        <v/>
      </c>
      <c r="V149" s="379">
        <v>1</v>
      </c>
      <c r="W149" s="714">
        <f t="shared" ref="W149:W191" si="18">IF(OR(V149="",V149=0),0,IF(ISTEXT(G149),0,IFERROR(IF(OR(T149="",T149=0),R149,T149)*V149,0)))</f>
        <v>0</v>
      </c>
      <c r="X149" s="982">
        <f t="shared" si="17"/>
        <v>0</v>
      </c>
      <c r="Y149" s="768"/>
      <c r="Z149" s="769"/>
      <c r="AA149" s="770"/>
      <c r="AB149" s="1014"/>
      <c r="AC149" s="1014"/>
      <c r="AD149" s="1014"/>
      <c r="AE149" s="9">
        <v>1</v>
      </c>
    </row>
    <row r="150" spans="2:31" ht="15.75">
      <c r="B150" s="695" t="str">
        <f t="shared" ref="B150:B153" si="19">IF(N150&lt;&gt;"","A","►")</f>
        <v>►</v>
      </c>
      <c r="C150" s="1029" t="str">
        <f>C143</f>
        <v>N NOM DE VOTRE RECETTE | collez la--FAMILLE| Auteur &gt; VOUS</v>
      </c>
      <c r="D150" s="1030">
        <f>D143</f>
        <v>1</v>
      </c>
      <c r="E150" s="1029" t="str">
        <f>E143</f>
        <v>coupe</v>
      </c>
      <c r="F150" s="1031" t="str">
        <f>F143</f>
        <v>Recette mère ► Desserts assiette</v>
      </c>
      <c r="G150" s="41"/>
      <c r="H150" s="6"/>
      <c r="I150" s="22" t="str">
        <f t="shared" si="15"/>
        <v/>
      </c>
      <c r="J150" s="50"/>
      <c r="K150" s="711"/>
      <c r="L150" s="732">
        <f>IF(OR(M150="",M150=0),0,M150*IFERROR(_xlfn.XLOOKUP(K150,K201:AA201,K202:AA202,"",0,1)*J150*IF(G150&gt;0,G150,1),IFERROR(_xlfn.XLOOKUP(K150,K203:AA203,K204:AA204,"",0,1)*J150*IF(G150&gt;0,G150,1),0)))</f>
        <v>0</v>
      </c>
      <c r="M150" s="712">
        <v>1</v>
      </c>
      <c r="N150" s="713"/>
      <c r="O150" s="1261"/>
      <c r="P150" s="1208">
        <f>IF(L192=0,0,(L150/L192)*Q146*1000)</f>
        <v>0</v>
      </c>
      <c r="Q150" s="46">
        <f>IF(L192=0,0,(G150/L192)*Q146)</f>
        <v>0</v>
      </c>
      <c r="R150" s="734">
        <f>IF(Z142&lt;&gt;0,G150*M150*L142,0)</f>
        <v>0</v>
      </c>
      <c r="S150" s="771">
        <f t="shared" si="16"/>
        <v>0</v>
      </c>
      <c r="T150" s="44" t="str">
        <f>IF(OR(Z142="",Z142=0,L150=0),"",L150*M150*L142)</f>
        <v/>
      </c>
      <c r="U150" s="380" t="str">
        <f>IF(K150="","",IF(T150="","",IF(T150=0,0,IF(SUM(COUNTIF(K201:U201,SUBSTITUTE(TRIM(K150)," (s)","")),COUNTIF(K203:U203,SUBSTITUTE(TRIM(K150)," (s)","")),COUNTIF(K202:U202,SUBSTITUTE(TRIM(K150)," (s)","")),COUNTIF(K204:U204,SUBSTITUTE(TRIM(K150)," (s)","")))&gt;0,IF(ROUND(T150,3)&gt;=1,ROUND(T150,3)&amp;" L",ROUND(T150*100,0)&amp;" cl"),IF(SUM(COUNTIF(V201:AA201,SUBSTITUTE(TRIM(K150)," (s)","")),COUNTIF(V203:AA203,SUBSTITUTE(TRIM(K150)," (s)","")),COUNTIF(V202:AA202,SUBSTITUTE(TRIM(K150)," (s)","")),COUNTIF(V204:AA204,SUBSTITUTE(TRIM(K150)," (s)","")))&gt;0,IF(ROUND(T150,3)&gt;=1,ROUND(T150,3)&amp;" Kg",ROUND(T150*1000,0)&amp;" g"),"")))))</f>
        <v/>
      </c>
      <c r="V150" s="379">
        <v>1</v>
      </c>
      <c r="W150" s="714">
        <f t="shared" si="18"/>
        <v>0</v>
      </c>
      <c r="X150" s="982">
        <f t="shared" si="17"/>
        <v>0</v>
      </c>
      <c r="Y150" s="768"/>
      <c r="Z150" s="769"/>
      <c r="AA150" s="770"/>
      <c r="AB150" s="1014"/>
      <c r="AC150" s="1014"/>
      <c r="AD150" s="1014"/>
      <c r="AE150" s="9">
        <v>1</v>
      </c>
    </row>
    <row r="151" spans="2:31" ht="15.75">
      <c r="B151" s="695" t="str">
        <f t="shared" si="19"/>
        <v>►</v>
      </c>
      <c r="C151" s="1029" t="str">
        <f>C143</f>
        <v>N NOM DE VOTRE RECETTE | collez la--FAMILLE| Auteur &gt; VOUS</v>
      </c>
      <c r="D151" s="1030">
        <f>D143</f>
        <v>1</v>
      </c>
      <c r="E151" s="1029" t="str">
        <f>E143</f>
        <v>coupe</v>
      </c>
      <c r="F151" s="1031" t="str">
        <f>F143</f>
        <v>Recette mère ► Desserts assiette</v>
      </c>
      <c r="G151" s="41"/>
      <c r="H151" s="6"/>
      <c r="I151" s="22" t="str">
        <f t="shared" si="15"/>
        <v/>
      </c>
      <c r="J151" s="50"/>
      <c r="K151" s="711"/>
      <c r="L151" s="732">
        <f>IF(OR(M151="",M151=0),0,M151*IFERROR(_xlfn.XLOOKUP(K151,K201:AA201,K202:AA202,"",0,1)*J151*IF(G151&gt;0,G151,1),IFERROR(_xlfn.XLOOKUP(K151,K203:AA203,K204:AA204,"",0,1)*J151*IF(G151&gt;0,G151,1),0)))</f>
        <v>0</v>
      </c>
      <c r="M151" s="712">
        <v>1</v>
      </c>
      <c r="N151" s="713"/>
      <c r="O151" s="1261"/>
      <c r="P151" s="1208">
        <f>IF(L192=0,0,(L151/L192)*Q146*1000)</f>
        <v>0</v>
      </c>
      <c r="Q151" s="46">
        <f>IF(L192=0,0,(G151/L192)*Q146)</f>
        <v>0</v>
      </c>
      <c r="R151" s="735">
        <f>IF(Z142&lt;&gt;0,G151*M151*L142,0)</f>
        <v>0</v>
      </c>
      <c r="S151" s="772">
        <f t="shared" si="16"/>
        <v>0</v>
      </c>
      <c r="T151" s="44" t="str">
        <f>IF(OR(Z142="",Z142=0,L151=0),"",L151*M151*L142)</f>
        <v/>
      </c>
      <c r="U151" s="384" t="str">
        <f>IF(K151="","",IF(T151="","",IF(T151=0,0,IF(SUM(COUNTIF(K201:U201,SUBSTITUTE(TRIM(K151)," (s)","")),COUNTIF(K203:U203,SUBSTITUTE(TRIM(K151)," (s)","")),COUNTIF(K202:U202,SUBSTITUTE(TRIM(K151)," (s)","")),COUNTIF(K204:U204,SUBSTITUTE(TRIM(K151)," (s)","")))&gt;0,IF(ROUND(T151,3)&gt;=1,ROUND(T151,3)&amp;" L",ROUND(T151*100,0)&amp;" cl"),IF(SUM(COUNTIF(V201:AA201,SUBSTITUTE(TRIM(K151)," (s)","")),COUNTIF(V203:AA203,SUBSTITUTE(TRIM(K151)," (s)","")),COUNTIF(V202:AA202,SUBSTITUTE(TRIM(K151)," (s)","")),COUNTIF(V204:AA204,SUBSTITUTE(TRIM(K151)," (s)","")))&gt;0,IF(ROUND(T151,3)&gt;=1,ROUND(T151,3)&amp;" Kg",ROUND(T151*1000,0)&amp;" g"),"")))))</f>
        <v/>
      </c>
      <c r="V151" s="379">
        <v>1</v>
      </c>
      <c r="W151" s="714">
        <f t="shared" si="18"/>
        <v>0</v>
      </c>
      <c r="X151" s="982">
        <f t="shared" si="17"/>
        <v>0</v>
      </c>
      <c r="Y151" s="768"/>
      <c r="Z151" s="769"/>
      <c r="AA151" s="770"/>
      <c r="AB151" s="1014"/>
      <c r="AC151" s="1014"/>
      <c r="AD151" s="1014"/>
      <c r="AE151" s="9">
        <v>1</v>
      </c>
    </row>
    <row r="152" spans="2:31" ht="15.75">
      <c r="B152" s="695" t="str">
        <f t="shared" si="19"/>
        <v>►</v>
      </c>
      <c r="C152" s="1029" t="str">
        <f>C143</f>
        <v>N NOM DE VOTRE RECETTE | collez la--FAMILLE| Auteur &gt; VOUS</v>
      </c>
      <c r="D152" s="1030">
        <f>D143</f>
        <v>1</v>
      </c>
      <c r="E152" s="1029" t="str">
        <f>E143</f>
        <v>coupe</v>
      </c>
      <c r="F152" s="1031" t="str">
        <f>F143</f>
        <v>Recette mère ► Desserts assiette</v>
      </c>
      <c r="G152" s="41"/>
      <c r="H152" s="6"/>
      <c r="I152" s="22" t="str">
        <f t="shared" si="15"/>
        <v/>
      </c>
      <c r="J152" s="50"/>
      <c r="K152" s="711"/>
      <c r="L152" s="732">
        <f>IF(OR(M152="",M152=0),0,M152*IFERROR(_xlfn.XLOOKUP(K152,K201:AA201,K202:AA202,"",0,1)*J152*IF(G152&gt;0,G152,1),IFERROR(_xlfn.XLOOKUP(K152,K203:AA203,K204:AA204,"",0,1)*J152*IF(G152&gt;0,G152,1),0)))</f>
        <v>0</v>
      </c>
      <c r="M152" s="712">
        <v>1</v>
      </c>
      <c r="N152" s="713"/>
      <c r="O152" s="1261"/>
      <c r="P152" s="1208">
        <f>IF(L192=0,0,(L152/L192)*Q146*1000)</f>
        <v>0</v>
      </c>
      <c r="Q152" s="46">
        <f>IF(L192=0,0,(G152/L192)*Q146)</f>
        <v>0</v>
      </c>
      <c r="R152" s="734">
        <f>IF(Z142&lt;&gt;0,G152*M152*L142,0)</f>
        <v>0</v>
      </c>
      <c r="S152" s="771">
        <f t="shared" si="16"/>
        <v>0</v>
      </c>
      <c r="T152" s="44" t="str">
        <f>IF(OR(Z142="",Z142=0,L152=0),"",L152*M152*L142)</f>
        <v/>
      </c>
      <c r="U152" s="380" t="str">
        <f>IF(K152="","",IF(T152="","",IF(T152=0,0,IF(SUM(COUNTIF(K201:U201,SUBSTITUTE(TRIM(K152)," (s)","")),COUNTIF(K203:U203,SUBSTITUTE(TRIM(K152)," (s)","")),COUNTIF(K202:U202,SUBSTITUTE(TRIM(K152)," (s)","")),COUNTIF(K204:U204,SUBSTITUTE(TRIM(K152)," (s)","")))&gt;0,IF(ROUND(T152,3)&gt;=1,ROUND(T152,3)&amp;" L",ROUND(T152*100,0)&amp;" cl"),IF(SUM(COUNTIF(V201:AA201,SUBSTITUTE(TRIM(K152)," (s)","")),COUNTIF(V203:AA203,SUBSTITUTE(TRIM(K152)," (s)","")),COUNTIF(V202:AA202,SUBSTITUTE(TRIM(K152)," (s)","")),COUNTIF(V204:AA204,SUBSTITUTE(TRIM(K152)," (s)","")))&gt;0,IF(ROUND(T152,3)&gt;=1,ROUND(T152,3)&amp;" Kg",ROUND(T152*1000,0)&amp;" g"),"")))))</f>
        <v/>
      </c>
      <c r="V152" s="379">
        <v>1</v>
      </c>
      <c r="W152" s="714">
        <f t="shared" si="18"/>
        <v>0</v>
      </c>
      <c r="X152" s="982">
        <f t="shared" si="17"/>
        <v>0</v>
      </c>
      <c r="Y152" s="768"/>
      <c r="Z152" s="769"/>
      <c r="AA152" s="770"/>
      <c r="AB152" s="1014"/>
      <c r="AC152" s="1014"/>
      <c r="AD152" s="1014"/>
      <c r="AE152" s="9">
        <v>1</v>
      </c>
    </row>
    <row r="153" spans="2:31" ht="15.75">
      <c r="B153" s="695" t="str">
        <f t="shared" si="19"/>
        <v>►</v>
      </c>
      <c r="C153" s="1029" t="str">
        <f>C143</f>
        <v>N NOM DE VOTRE RECETTE | collez la--FAMILLE| Auteur &gt; VOUS</v>
      </c>
      <c r="D153" s="1030">
        <f>D143</f>
        <v>1</v>
      </c>
      <c r="E153" s="1029" t="str">
        <f>E143</f>
        <v>coupe</v>
      </c>
      <c r="F153" s="1031" t="str">
        <f>F143</f>
        <v>Recette mère ► Desserts assiette</v>
      </c>
      <c r="G153" s="41"/>
      <c r="H153" s="6"/>
      <c r="I153" s="22" t="str">
        <f t="shared" si="15"/>
        <v/>
      </c>
      <c r="J153" s="50"/>
      <c r="K153" s="711"/>
      <c r="L153" s="732">
        <f>IF(OR(M153="",M153=0),0,M153*IFERROR(_xlfn.XLOOKUP(K153,K201:AA201,K202:AA202,"",0,1)*J153*IF(G153&gt;0,G153,1),IFERROR(_xlfn.XLOOKUP(K153,K203:AA203,K204:AA204,"",0,1)*J153*IF(G153&gt;0,G153,1),0)))</f>
        <v>0</v>
      </c>
      <c r="M153" s="712">
        <v>1</v>
      </c>
      <c r="N153" s="713"/>
      <c r="O153" s="1261"/>
      <c r="P153" s="1208">
        <f>IF(L192=0,0,(L153/L192)*Q146*1000)</f>
        <v>0</v>
      </c>
      <c r="Q153" s="46">
        <f>IF(L192=0,0,(G153/L192)*Q146)</f>
        <v>0</v>
      </c>
      <c r="R153" s="735">
        <f>IF(Z142&lt;&gt;0,G153*M153*L142,0)</f>
        <v>0</v>
      </c>
      <c r="S153" s="772">
        <f t="shared" si="16"/>
        <v>0</v>
      </c>
      <c r="T153" s="44" t="str">
        <f>IF(OR(Z142="",Z142=0,L153=0),"",L153*M153*L142)</f>
        <v/>
      </c>
      <c r="U153" s="387" t="str">
        <f>IF(K153="","",IF(T153="","",IF(T153=0,0,IF(SUM(COUNTIF(K201:U201,SUBSTITUTE(TRIM(K153)," (s)","")),COUNTIF(K203:U203,SUBSTITUTE(TRIM(K153)," (s)","")),COUNTIF(K202:U202,SUBSTITUTE(TRIM(K153)," (s)","")),COUNTIF(K204:U204,SUBSTITUTE(TRIM(K153)," (s)","")))&gt;0,IF(ROUND(T153,3)&gt;=1,ROUND(T153,3)&amp;" L",ROUND(T153*100,0)&amp;" cl"),IF(SUM(COUNTIF(V201:AA201,SUBSTITUTE(TRIM(K153)," (s)","")),COUNTIF(V203:AA203,SUBSTITUTE(TRIM(K153)," (s)","")),COUNTIF(V202:AA202,SUBSTITUTE(TRIM(K153)," (s)","")),COUNTIF(V204:AA204,SUBSTITUTE(TRIM(K153)," (s)","")))&gt;0,IF(ROUND(T153,3)&gt;=1,ROUND(T153,3)&amp;" Kg",ROUND(T153*1000,0)&amp;" g"),"")))))</f>
        <v/>
      </c>
      <c r="V153" s="379"/>
      <c r="W153" s="714">
        <f t="shared" si="18"/>
        <v>0</v>
      </c>
      <c r="X153" s="982">
        <f t="shared" si="17"/>
        <v>0</v>
      </c>
      <c r="Y153" s="768"/>
      <c r="Z153" s="769"/>
      <c r="AA153" s="770"/>
      <c r="AB153" s="1014"/>
      <c r="AC153" s="1014"/>
      <c r="AD153" s="1014"/>
      <c r="AE153" s="9">
        <v>1</v>
      </c>
    </row>
    <row r="154" spans="2:31" ht="15.75">
      <c r="B154" s="695" t="str">
        <f>IF(N154&lt;&gt;"","A","►")</f>
        <v>►</v>
      </c>
      <c r="C154" s="1029" t="str">
        <f>C143</f>
        <v>N NOM DE VOTRE RECETTE | collez la--FAMILLE| Auteur &gt; VOUS</v>
      </c>
      <c r="D154" s="1030">
        <f>D143</f>
        <v>1</v>
      </c>
      <c r="E154" s="1029" t="str">
        <f>E143</f>
        <v>coupe</v>
      </c>
      <c r="F154" s="1031" t="str">
        <f>F143</f>
        <v>Recette mère ► Desserts assiette</v>
      </c>
      <c r="G154" s="41"/>
      <c r="H154" s="6"/>
      <c r="I154" s="22" t="str">
        <f t="shared" si="15"/>
        <v/>
      </c>
      <c r="J154" s="50"/>
      <c r="K154" s="711"/>
      <c r="L154" s="732">
        <f>IF(OR(M154="",M154=0),0,M154*IFERROR(_xlfn.XLOOKUP(K154,K201:AA201,K202:AA202,"",0,1)*J154*IF(G154&gt;0,G154,1),IFERROR(_xlfn.XLOOKUP(K154,K203:AA203,K204:AA204,"",0,1)*J154*IF(G154&gt;0,G154,1),0)))</f>
        <v>0</v>
      </c>
      <c r="M154" s="712">
        <v>1</v>
      </c>
      <c r="N154" s="713"/>
      <c r="O154" s="1261"/>
      <c r="P154" s="1208">
        <f>IF(L192=0,0,(L154/L192)*Q146*1000)</f>
        <v>0</v>
      </c>
      <c r="Q154" s="46">
        <f>IF(L192=0,0,(G154/L192)*Q146)</f>
        <v>0</v>
      </c>
      <c r="R154" s="734">
        <f>IF(Z142&lt;&gt;0,G154*M154*L142,0)</f>
        <v>0</v>
      </c>
      <c r="S154" s="771">
        <f t="shared" si="16"/>
        <v>0</v>
      </c>
      <c r="T154" s="44" t="str">
        <f>IF(OR(Z142="",Z142=0,L154=0),"",L154*M154*L142)</f>
        <v/>
      </c>
      <c r="U154" s="380" t="str">
        <f>IF(K154="","",IF(T154="","",IF(T154=0,0,IF(SUM(COUNTIF(K201:U201,SUBSTITUTE(TRIM(K154)," (s)","")),COUNTIF(K203:U203,SUBSTITUTE(TRIM(K154)," (s)","")),COUNTIF(K202:U202,SUBSTITUTE(TRIM(K154)," (s)","")),COUNTIF(K204:U204,SUBSTITUTE(TRIM(K154)," (s)","")))&gt;0,IF(ROUND(T154,3)&gt;=1,ROUND(T154,3)&amp;" L",ROUND(T154*100,0)&amp;" cl"),IF(SUM(COUNTIF(V201:AA201,SUBSTITUTE(TRIM(K154)," (s)","")),COUNTIF(V203:AA203,SUBSTITUTE(TRIM(K154)," (s)","")),COUNTIF(V202:AA202,SUBSTITUTE(TRIM(K154)," (s)","")),COUNTIF(V204:AA204,SUBSTITUTE(TRIM(K154)," (s)","")))&gt;0,IF(ROUND(T154,3)&gt;=1,ROUND(T154,3)&amp;" Kg",ROUND(T154*1000,0)&amp;" g"),"")))))</f>
        <v/>
      </c>
      <c r="V154" s="379"/>
      <c r="W154" s="714">
        <f t="shared" si="18"/>
        <v>0</v>
      </c>
      <c r="X154" s="982">
        <f t="shared" si="17"/>
        <v>0</v>
      </c>
      <c r="Y154" s="1221" t="s">
        <v>641</v>
      </c>
      <c r="Z154" s="769">
        <v>46055.744381828707</v>
      </c>
      <c r="AA154" s="770">
        <v>46060.744386574072</v>
      </c>
      <c r="AB154" s="1014"/>
      <c r="AC154" s="1014"/>
      <c r="AD154" s="1014"/>
      <c r="AE154" s="9">
        <v>1</v>
      </c>
    </row>
    <row r="155" spans="2:31" ht="15.75">
      <c r="B155" s="695" t="str">
        <f t="shared" ref="B155:B189" si="20">IF(N155&lt;&gt;"","A","►")</f>
        <v>►</v>
      </c>
      <c r="C155" s="1029" t="str">
        <f>C143</f>
        <v>N NOM DE VOTRE RECETTE | collez la--FAMILLE| Auteur &gt; VOUS</v>
      </c>
      <c r="D155" s="1030">
        <f>D143</f>
        <v>1</v>
      </c>
      <c r="E155" s="1029" t="str">
        <f>E143</f>
        <v>coupe</v>
      </c>
      <c r="F155" s="1031" t="str">
        <f>F143</f>
        <v>Recette mère ► Desserts assiette</v>
      </c>
      <c r="G155" s="41"/>
      <c r="H155" s="6"/>
      <c r="I155" s="22" t="str">
        <f t="shared" si="15"/>
        <v/>
      </c>
      <c r="J155" s="50"/>
      <c r="K155" s="711"/>
      <c r="L155" s="732">
        <f>IF(OR(M155="",M155=0),0,M155*IFERROR(_xlfn.XLOOKUP(K155,K201:AA201,K202:AA202,"",0,1)*J155*IF(G155&gt;0,G155,1),IFERROR(_xlfn.XLOOKUP(K155,K203:AA203,K204:AA204,"",0,1)*J155*IF(G155&gt;0,G155,1),0)))</f>
        <v>0</v>
      </c>
      <c r="M155" s="712">
        <v>1</v>
      </c>
      <c r="N155" s="713"/>
      <c r="O155" s="1261"/>
      <c r="P155" s="1208">
        <f>IF(L192=0,0,(L155/L192)*Q146*1000)</f>
        <v>0</v>
      </c>
      <c r="Q155" s="46">
        <f>IF(L192=0,0,(G155/L192)*Q146)</f>
        <v>0</v>
      </c>
      <c r="R155" s="735">
        <f>IF(Z142&lt;&gt;0,G155*M155*L142,0)</f>
        <v>0</v>
      </c>
      <c r="S155" s="772">
        <f t="shared" si="16"/>
        <v>0</v>
      </c>
      <c r="T155" s="44" t="str">
        <f>IF(OR(Z142="",Z142=0,L155=0),"",L155*M155*L142)</f>
        <v/>
      </c>
      <c r="U155" s="387" t="str">
        <f>IF(K155="","",IF(T155="","",IF(T155=0,0,IF(SUM(COUNTIF(K201:U201,SUBSTITUTE(TRIM(K155)," (s)","")),COUNTIF(K203:U203,SUBSTITUTE(TRIM(K155)," (s)","")),COUNTIF(K202:U202,SUBSTITUTE(TRIM(K155)," (s)","")),COUNTIF(K204:U204,SUBSTITUTE(TRIM(K155)," (s)","")))&gt;0,IF(ROUND(T155,3)&gt;=1,ROUND(T155,3)&amp;" L",ROUND(T155*100,0)&amp;" cl"),IF(SUM(COUNTIF(V201:AA201,SUBSTITUTE(TRIM(K155)," (s)","")),COUNTIF(V203:AA203,SUBSTITUTE(TRIM(K155)," (s)","")),COUNTIF(V202:AA202,SUBSTITUTE(TRIM(K155)," (s)","")),COUNTIF(V204:AA204,SUBSTITUTE(TRIM(K155)," (s)","")))&gt;0,IF(ROUND(T155,3)&gt;=1,ROUND(T155,3)&amp;" Kg",ROUND(T155*1000,0)&amp;" g"),"")))))</f>
        <v/>
      </c>
      <c r="V155" s="379"/>
      <c r="W155" s="714">
        <f t="shared" si="18"/>
        <v>0</v>
      </c>
      <c r="X155" s="982">
        <f t="shared" si="17"/>
        <v>0</v>
      </c>
      <c r="Y155" s="768"/>
      <c r="Z155" s="769"/>
      <c r="AA155" s="770"/>
      <c r="AB155" s="1014"/>
      <c r="AC155" s="1014"/>
      <c r="AD155" s="1014"/>
      <c r="AE155" s="9">
        <v>1</v>
      </c>
    </row>
    <row r="156" spans="2:31" ht="15.75">
      <c r="B156" s="695" t="str">
        <f t="shared" si="20"/>
        <v>►</v>
      </c>
      <c r="C156" s="1029" t="str">
        <f>C143</f>
        <v>N NOM DE VOTRE RECETTE | collez la--FAMILLE| Auteur &gt; VOUS</v>
      </c>
      <c r="D156" s="1030">
        <f>D143</f>
        <v>1</v>
      </c>
      <c r="E156" s="1029" t="str">
        <f>E143</f>
        <v>coupe</v>
      </c>
      <c r="F156" s="1031" t="str">
        <f>F143</f>
        <v>Recette mère ► Desserts assiette</v>
      </c>
      <c r="G156" s="41"/>
      <c r="H156" s="6"/>
      <c r="I156" s="22" t="str">
        <f t="shared" si="15"/>
        <v/>
      </c>
      <c r="J156" s="50"/>
      <c r="K156" s="711"/>
      <c r="L156" s="732">
        <f>IF(OR(M156="",M156=0),0,M156*IFERROR(_xlfn.XLOOKUP(K156,K201:AA201,K202:AA202,"",0,1)*J156*IF(G156&gt;0,G156,1),IFERROR(_xlfn.XLOOKUP(K156,K203:AA203,K204:AA204,"",0,1)*J156*IF(G156&gt;0,G156,1),0)))</f>
        <v>0</v>
      </c>
      <c r="M156" s="712">
        <v>1</v>
      </c>
      <c r="N156" s="713"/>
      <c r="O156" s="1261" t="s">
        <v>623</v>
      </c>
      <c r="P156" s="1208">
        <f>IF(L192=0,0,(L156/L192)*Q146*1000)</f>
        <v>0</v>
      </c>
      <c r="Q156" s="46">
        <f>IF(L192=0,0,(G156/L192)*Q146)</f>
        <v>0</v>
      </c>
      <c r="R156" s="734">
        <f>IF(Z142&lt;&gt;0,G156*M156*L142,0)</f>
        <v>0</v>
      </c>
      <c r="S156" s="771">
        <f t="shared" si="16"/>
        <v>0</v>
      </c>
      <c r="T156" s="44" t="str">
        <f>IF(OR(Z142="",Z142=0,L156=0),"",L156*M156*L142)</f>
        <v/>
      </c>
      <c r="U156" s="380" t="str">
        <f>IF(K156="","",IF(T156="","",IF(T156=0,0,IF(SUM(COUNTIF(K201:U201,SUBSTITUTE(TRIM(K156)," (s)","")),COUNTIF(K203:U203,SUBSTITUTE(TRIM(K156)," (s)","")),COUNTIF(K202:U202,SUBSTITUTE(TRIM(K156)," (s)","")),COUNTIF(K204:U204,SUBSTITUTE(TRIM(K156)," (s)","")))&gt;0,IF(ROUND(T156,3)&gt;=1,ROUND(T156,3)&amp;" L",ROUND(T156*100,0)&amp;" cl"),IF(SUM(COUNTIF(V201:AA201,SUBSTITUTE(TRIM(K156)," (s)","")),COUNTIF(V203:AA203,SUBSTITUTE(TRIM(K156)," (s)","")),COUNTIF(V202:AA202,SUBSTITUTE(TRIM(K156)," (s)","")),COUNTIF(V204:AA204,SUBSTITUTE(TRIM(K156)," (s)","")))&gt;0,IF(ROUND(T156,3)&gt;=1,ROUND(T156,3)&amp;" Kg",ROUND(T156*1000,0)&amp;" g"),"")))))</f>
        <v/>
      </c>
      <c r="V156" s="379"/>
      <c r="W156" s="714">
        <f t="shared" si="18"/>
        <v>0</v>
      </c>
      <c r="X156" s="982">
        <f t="shared" si="17"/>
        <v>0</v>
      </c>
      <c r="Y156" s="768"/>
      <c r="Z156" s="769"/>
      <c r="AA156" s="770"/>
      <c r="AB156" s="1014"/>
      <c r="AC156" s="1014"/>
      <c r="AD156" s="1014"/>
      <c r="AE156" s="9">
        <v>1</v>
      </c>
    </row>
    <row r="157" spans="2:31" ht="15.75">
      <c r="B157" s="695" t="str">
        <f t="shared" si="20"/>
        <v>►</v>
      </c>
      <c r="C157" s="1029" t="str">
        <f>C143</f>
        <v>N NOM DE VOTRE RECETTE | collez la--FAMILLE| Auteur &gt; VOUS</v>
      </c>
      <c r="D157" s="1030">
        <f>D143</f>
        <v>1</v>
      </c>
      <c r="E157" s="1029" t="str">
        <f>E143</f>
        <v>coupe</v>
      </c>
      <c r="F157" s="1031" t="str">
        <f>F143</f>
        <v>Recette mère ► Desserts assiette</v>
      </c>
      <c r="G157" s="41"/>
      <c r="H157" s="6"/>
      <c r="I157" s="22" t="str">
        <f t="shared" si="15"/>
        <v/>
      </c>
      <c r="J157" s="50"/>
      <c r="K157" s="711"/>
      <c r="L157" s="732">
        <f>IF(OR(M157="",M157=0),0,M157*IFERROR(_xlfn.XLOOKUP(K157,K201:AA201,K202:AA202,"",0,1)*J157*IF(G157&gt;0,G157,1),IFERROR(_xlfn.XLOOKUP(K157,K203:AA203,K204:AA204,"",0,1)*J157*IF(G157&gt;0,G157,1),0)))</f>
        <v>0</v>
      </c>
      <c r="M157" s="712">
        <v>1</v>
      </c>
      <c r="N157" s="713"/>
      <c r="O157" s="1261" t="s">
        <v>623</v>
      </c>
      <c r="P157" s="1208">
        <f>IF(L192=0,0,(L157/L192)*Q146*1000)</f>
        <v>0</v>
      </c>
      <c r="Q157" s="46">
        <f>IF(L192=0,0,(G157/L192)*Q146)</f>
        <v>0</v>
      </c>
      <c r="R157" s="735">
        <f>IF(Z142&lt;&gt;0,G157*M157*L142,0)</f>
        <v>0</v>
      </c>
      <c r="S157" s="772">
        <f t="shared" si="16"/>
        <v>0</v>
      </c>
      <c r="T157" s="44" t="str">
        <f>IF(OR(Z142="",Z142=0,L157=0),"",L157*M157*L142)</f>
        <v/>
      </c>
      <c r="U157" s="388" t="str">
        <f>IF(K157="","",IF(T157="","",IF(T157=0,0,IF(SUM(COUNTIF(K201:U201,SUBSTITUTE(TRIM(K157)," (s)","")),COUNTIF(K203:U203,SUBSTITUTE(TRIM(K157)," (s)","")),COUNTIF(K202:U202,SUBSTITUTE(TRIM(K157)," (s)","")),COUNTIF(K204:U204,SUBSTITUTE(TRIM(K157)," (s)","")))&gt;0,IF(ROUND(T157,3)&gt;=1,ROUND(T157,3)&amp;" L",ROUND(T157*100,0)&amp;" cl"),IF(SUM(COUNTIF(V201:AA201,SUBSTITUTE(TRIM(K157)," (s)","")),COUNTIF(V203:AA203,SUBSTITUTE(TRIM(K157)," (s)","")),COUNTIF(V202:AA202,SUBSTITUTE(TRIM(K157)," (s)","")),COUNTIF(V204:AA204,SUBSTITUTE(TRIM(K157)," (s)","")))&gt;0,IF(ROUND(T157,3)&gt;=1,ROUND(T157,3)&amp;" Kg",ROUND(T157*1000,0)&amp;" g"),"")))))</f>
        <v/>
      </c>
      <c r="V157" s="379"/>
      <c r="W157" s="714">
        <f t="shared" si="18"/>
        <v>0</v>
      </c>
      <c r="X157" s="982">
        <f t="shared" si="17"/>
        <v>0</v>
      </c>
      <c r="Y157" s="768"/>
      <c r="Z157" s="769"/>
      <c r="AA157" s="770"/>
      <c r="AB157" s="1014"/>
      <c r="AC157" s="1014"/>
      <c r="AD157" s="1014"/>
      <c r="AE157" s="9">
        <v>1</v>
      </c>
    </row>
    <row r="158" spans="2:31" ht="15.75">
      <c r="B158" s="695" t="str">
        <f t="shared" si="20"/>
        <v>►</v>
      </c>
      <c r="C158" s="1029" t="str">
        <f>C143</f>
        <v>N NOM DE VOTRE RECETTE | collez la--FAMILLE| Auteur &gt; VOUS</v>
      </c>
      <c r="D158" s="1030">
        <f>D143</f>
        <v>1</v>
      </c>
      <c r="E158" s="1029" t="str">
        <f>E143</f>
        <v>coupe</v>
      </c>
      <c r="F158" s="1031" t="str">
        <f>F143</f>
        <v>Recette mère ► Desserts assiette</v>
      </c>
      <c r="G158" s="41"/>
      <c r="H158" s="6"/>
      <c r="I158" s="22" t="str">
        <f t="shared" si="15"/>
        <v/>
      </c>
      <c r="J158" s="50"/>
      <c r="K158" s="711"/>
      <c r="L158" s="732">
        <f>IF(OR(M158="",M158=0),0,M158*IFERROR(_xlfn.XLOOKUP(K158,K201:AA201,K202:AA202,"",0,1)*J158*IF(G158&gt;0,G158,1),IFERROR(_xlfn.XLOOKUP(K158,K203:AA203,K204:AA204,"",0,1)*J158*IF(G158&gt;0,G158,1),0)))</f>
        <v>0</v>
      </c>
      <c r="M158" s="712">
        <v>1</v>
      </c>
      <c r="N158" s="713"/>
      <c r="O158" s="1261" t="s">
        <v>623</v>
      </c>
      <c r="P158" s="1208">
        <f>IF(L192=0,0,(L158/L192)*Q146*1000)</f>
        <v>0</v>
      </c>
      <c r="Q158" s="46">
        <f>IF(L192=0,0,(G158/L192)*Q146)</f>
        <v>0</v>
      </c>
      <c r="R158" s="734">
        <f>IF(Z142&lt;&gt;0,G158*M158*L142,0)</f>
        <v>0</v>
      </c>
      <c r="S158" s="771">
        <f t="shared" si="16"/>
        <v>0</v>
      </c>
      <c r="T158" s="44" t="str">
        <f>IF(OR(Z142="",Z142=0,L158=0),"",L158*M158*L142)</f>
        <v/>
      </c>
      <c r="U158" s="380" t="str">
        <f>IF(K158="","",IF(T158="","",IF(T158=0,0,IF(SUM(COUNTIF(K201:U201,SUBSTITUTE(TRIM(K158)," (s)","")),COUNTIF(K203:U203,SUBSTITUTE(TRIM(K158)," (s)","")),COUNTIF(K202:U202,SUBSTITUTE(TRIM(K158)," (s)","")),COUNTIF(K204:U204,SUBSTITUTE(TRIM(K158)," (s)","")))&gt;0,IF(ROUND(T158,3)&gt;=1,ROUND(T158,3)&amp;" L",ROUND(T158*100,0)&amp;" cl"),IF(SUM(COUNTIF(V201:AA201,SUBSTITUTE(TRIM(K158)," (s)","")),COUNTIF(V203:AA203,SUBSTITUTE(TRIM(K158)," (s)","")),COUNTIF(V202:AA202,SUBSTITUTE(TRIM(K158)," (s)","")),COUNTIF(V204:AA204,SUBSTITUTE(TRIM(K158)," (s)","")))&gt;0,IF(ROUND(T158,3)&gt;=1,ROUND(T158,3)&amp;" Kg",ROUND(T158*1000,0)&amp;" g"),"")))))</f>
        <v/>
      </c>
      <c r="V158" s="379"/>
      <c r="W158" s="714">
        <f t="shared" si="18"/>
        <v>0</v>
      </c>
      <c r="X158" s="982">
        <f t="shared" si="17"/>
        <v>0</v>
      </c>
      <c r="Y158" s="768"/>
      <c r="Z158" s="769"/>
      <c r="AA158" s="770"/>
      <c r="AB158" s="1014"/>
      <c r="AC158" s="1014"/>
      <c r="AD158" s="1014"/>
      <c r="AE158" s="9">
        <v>1</v>
      </c>
    </row>
    <row r="159" spans="2:31" ht="15.75">
      <c r="B159" s="695" t="str">
        <f t="shared" si="20"/>
        <v>►</v>
      </c>
      <c r="C159" s="1029" t="str">
        <f>C143</f>
        <v>N NOM DE VOTRE RECETTE | collez la--FAMILLE| Auteur &gt; VOUS</v>
      </c>
      <c r="D159" s="1030">
        <f>D143</f>
        <v>1</v>
      </c>
      <c r="E159" s="1029" t="str">
        <f>E143</f>
        <v>coupe</v>
      </c>
      <c r="F159" s="1031" t="str">
        <f>F143</f>
        <v>Recette mère ► Desserts assiette</v>
      </c>
      <c r="G159" s="41"/>
      <c r="H159" s="6"/>
      <c r="I159" s="22" t="str">
        <f t="shared" si="15"/>
        <v/>
      </c>
      <c r="J159" s="50"/>
      <c r="K159" s="711"/>
      <c r="L159" s="732">
        <f>IF(OR(M159="",M159=0),0,M159*IFERROR(_xlfn.XLOOKUP(K159,K201:AA201,K202:AA202,"",0,1)*J159*IF(G159&gt;0,G159,1),IFERROR(_xlfn.XLOOKUP(K159,K203:AA203,K204:AA204,"",0,1)*J159*IF(G159&gt;0,G159,1),0)))</f>
        <v>0</v>
      </c>
      <c r="M159" s="712">
        <v>1</v>
      </c>
      <c r="N159" s="713"/>
      <c r="O159" s="1261" t="s">
        <v>623</v>
      </c>
      <c r="P159" s="1208">
        <f>IF(L192=0,0,(L159/L192)*Q146*1000)</f>
        <v>0</v>
      </c>
      <c r="Q159" s="46">
        <f>IF(L192=0,0,(G159/L192)*Q146)</f>
        <v>0</v>
      </c>
      <c r="R159" s="735">
        <f>IF(Z142&lt;&gt;0,G159*M159*L142,0)</f>
        <v>0</v>
      </c>
      <c r="S159" s="772">
        <f t="shared" si="16"/>
        <v>0</v>
      </c>
      <c r="T159" s="44" t="str">
        <f>IF(OR(Z142="",Z142=0,L159=0),"",L159*M159*L142)</f>
        <v/>
      </c>
      <c r="U159" s="388" t="str">
        <f>IF(K159="","",IF(T159="","",IF(T159=0,0,IF(SUM(COUNTIF(K201:U201,SUBSTITUTE(TRIM(K159)," (s)","")),COUNTIF(K203:U203,SUBSTITUTE(TRIM(K159)," (s)","")),COUNTIF(K202:U202,SUBSTITUTE(TRIM(K159)," (s)","")),COUNTIF(K204:U204,SUBSTITUTE(TRIM(K159)," (s)","")))&gt;0,IF(ROUND(T159,3)&gt;=1,ROUND(T159,3)&amp;" L",ROUND(T159*100,0)&amp;" cl"),IF(SUM(COUNTIF(V201:AA201,SUBSTITUTE(TRIM(K159)," (s)","")),COUNTIF(V203:AA203,SUBSTITUTE(TRIM(K159)," (s)","")),COUNTIF(V202:AA202,SUBSTITUTE(TRIM(K159)," (s)","")),COUNTIF(V204:AA204,SUBSTITUTE(TRIM(K159)," (s)","")))&gt;0,IF(ROUND(T159,3)&gt;=1,ROUND(T159,3)&amp;" Kg",ROUND(T159*1000,0)&amp;" g"),"")))))</f>
        <v/>
      </c>
      <c r="V159" s="379"/>
      <c r="W159" s="714">
        <f t="shared" si="18"/>
        <v>0</v>
      </c>
      <c r="X159" s="982">
        <f t="shared" si="17"/>
        <v>0</v>
      </c>
      <c r="Y159" s="768"/>
      <c r="Z159" s="769"/>
      <c r="AA159" s="770"/>
      <c r="AB159" s="1014"/>
      <c r="AC159" s="1014"/>
      <c r="AD159" s="1014"/>
      <c r="AE159" s="9">
        <v>1</v>
      </c>
    </row>
    <row r="160" spans="2:31" ht="15.75">
      <c r="B160" s="695" t="str">
        <f t="shared" si="20"/>
        <v>►</v>
      </c>
      <c r="C160" s="1029" t="str">
        <f>C143</f>
        <v>N NOM DE VOTRE RECETTE | collez la--FAMILLE| Auteur &gt; VOUS</v>
      </c>
      <c r="D160" s="1030">
        <f>D143</f>
        <v>1</v>
      </c>
      <c r="E160" s="1029" t="str">
        <f>E143</f>
        <v>coupe</v>
      </c>
      <c r="F160" s="1031" t="str">
        <f>F143</f>
        <v>Recette mère ► Desserts assiette</v>
      </c>
      <c r="G160" s="41"/>
      <c r="H160" s="6"/>
      <c r="I160" s="22" t="str">
        <f t="shared" si="15"/>
        <v/>
      </c>
      <c r="J160" s="50"/>
      <c r="K160" s="711"/>
      <c r="L160" s="732">
        <f>IF(OR(M160="",M160=0),0,M160*IFERROR(_xlfn.XLOOKUP(K160,K201:AA201,K202:AA202,"",0,1)*J160*IF(G160&gt;0,G160,1),IFERROR(_xlfn.XLOOKUP(K160,K203:AA203,K204:AA204,"",0,1)*J160*IF(G160&gt;0,G160,1),0)))</f>
        <v>0</v>
      </c>
      <c r="M160" s="712">
        <v>1</v>
      </c>
      <c r="N160" s="713"/>
      <c r="O160" s="1261" t="s">
        <v>623</v>
      </c>
      <c r="P160" s="1208">
        <f>IF(L192=0,0,(L160/L192)*Q146*1000)</f>
        <v>0</v>
      </c>
      <c r="Q160" s="46">
        <f>IF(L192=0,0,(G160/L192)*Q146)</f>
        <v>0</v>
      </c>
      <c r="R160" s="734">
        <f>IF(Z142&lt;&gt;0,G160*M160*L142,0)</f>
        <v>0</v>
      </c>
      <c r="S160" s="771">
        <f t="shared" si="16"/>
        <v>0</v>
      </c>
      <c r="T160" s="44" t="str">
        <f>IF(OR(Z142="",Z142=0,L160=0),"",L160*M160*L142)</f>
        <v/>
      </c>
      <c r="U160" s="380" t="str">
        <f>IF(K160="","",IF(T160="","",IF(T160=0,0,IF(SUM(COUNTIF(K201:U201,SUBSTITUTE(TRIM(K160)," (s)","")),COUNTIF(K203:U203,SUBSTITUTE(TRIM(K160)," (s)","")),COUNTIF(K202:U202,SUBSTITUTE(TRIM(K160)," (s)","")),COUNTIF(K204:U204,SUBSTITUTE(TRIM(K160)," (s)","")))&gt;0,IF(ROUND(T160,3)&gt;=1,ROUND(T160,3)&amp;" L",ROUND(T160*100,0)&amp;" cl"),IF(SUM(COUNTIF(V201:AA201,SUBSTITUTE(TRIM(K160)," (s)","")),COUNTIF(V203:AA203,SUBSTITUTE(TRIM(K160)," (s)","")),COUNTIF(V202:AA202,SUBSTITUTE(TRIM(K160)," (s)","")),COUNTIF(V204:AA204,SUBSTITUTE(TRIM(K160)," (s)","")))&gt;0,IF(ROUND(T160,3)&gt;=1,ROUND(T160,3)&amp;" Kg",ROUND(T160*1000,0)&amp;" g"),"")))))</f>
        <v/>
      </c>
      <c r="V160" s="379"/>
      <c r="W160" s="714">
        <f t="shared" si="18"/>
        <v>0</v>
      </c>
      <c r="X160" s="982">
        <f t="shared" si="17"/>
        <v>0</v>
      </c>
      <c r="Y160" s="768"/>
      <c r="Z160" s="769"/>
      <c r="AA160" s="770"/>
      <c r="AB160" s="1014"/>
      <c r="AC160" s="1014"/>
      <c r="AD160" s="1014"/>
      <c r="AE160" s="9">
        <v>1</v>
      </c>
    </row>
    <row r="161" spans="2:31" ht="15.75">
      <c r="B161" s="695" t="str">
        <f t="shared" si="20"/>
        <v>►</v>
      </c>
      <c r="C161" s="1029" t="str">
        <f>C143</f>
        <v>N NOM DE VOTRE RECETTE | collez la--FAMILLE| Auteur &gt; VOUS</v>
      </c>
      <c r="D161" s="1030">
        <f>D143</f>
        <v>1</v>
      </c>
      <c r="E161" s="1029" t="str">
        <f>E143</f>
        <v>coupe</v>
      </c>
      <c r="F161" s="1031" t="str">
        <f>F143</f>
        <v>Recette mère ► Desserts assiette</v>
      </c>
      <c r="G161" s="41"/>
      <c r="H161" s="6"/>
      <c r="I161" s="22" t="str">
        <f t="shared" si="15"/>
        <v/>
      </c>
      <c r="J161" s="50"/>
      <c r="K161" s="711"/>
      <c r="L161" s="732">
        <f>IF(OR(M161="",M161=0),0,M161*IFERROR(_xlfn.XLOOKUP(K161,K201:AA201,K202:AA202,"",0,1)*J161*IF(G161&gt;0,G161,1),IFERROR(_xlfn.XLOOKUP(K161,K203:AA203,K204:AA204,"",0,1)*J161*IF(G161&gt;0,G161,1),0)))</f>
        <v>0</v>
      </c>
      <c r="M161" s="712">
        <v>1</v>
      </c>
      <c r="N161" s="713"/>
      <c r="O161" s="1261"/>
      <c r="P161" s="1208">
        <f>IF(L192=0,0,(L161/L192)*Q146*1000)</f>
        <v>0</v>
      </c>
      <c r="Q161" s="46">
        <f>IF(L192=0,0,(G161/L192)*Q146)</f>
        <v>0</v>
      </c>
      <c r="R161" s="735">
        <f>IF(Z142&lt;&gt;0,G161*M161*L142,0)</f>
        <v>0</v>
      </c>
      <c r="S161" s="772">
        <f t="shared" si="16"/>
        <v>0</v>
      </c>
      <c r="T161" s="44" t="str">
        <f>IF(OR(Z142="",Z142=0,L161=0),"",L161*M161*L142)</f>
        <v/>
      </c>
      <c r="U161" s="388" t="str">
        <f>IF(K161="","",IF(T161="","",IF(T161=0,0,IF(SUM(COUNTIF(K201:U201,SUBSTITUTE(TRIM(K161)," (s)","")),COUNTIF(K203:U203,SUBSTITUTE(TRIM(K161)," (s)","")),COUNTIF(K202:U202,SUBSTITUTE(TRIM(K161)," (s)","")),COUNTIF(K204:U204,SUBSTITUTE(TRIM(K161)," (s)","")))&gt;0,IF(ROUND(T161,3)&gt;=1,ROUND(T161,3)&amp;" L",ROUND(T161*100,0)&amp;" cl"),IF(SUM(COUNTIF(V201:AA201,SUBSTITUTE(TRIM(K161)," (s)","")),COUNTIF(V203:AA203,SUBSTITUTE(TRIM(K161)," (s)","")),COUNTIF(V202:AA202,SUBSTITUTE(TRIM(K161)," (s)","")),COUNTIF(V204:AA204,SUBSTITUTE(TRIM(K161)," (s)","")))&gt;0,IF(ROUND(T161,3)&gt;=1,ROUND(T161,3)&amp;" Kg",ROUND(T161*1000,0)&amp;" g"),"")))))</f>
        <v/>
      </c>
      <c r="V161" s="379"/>
      <c r="W161" s="714">
        <f t="shared" si="18"/>
        <v>0</v>
      </c>
      <c r="X161" s="982">
        <f t="shared" si="17"/>
        <v>0</v>
      </c>
      <c r="Y161" s="768"/>
      <c r="Z161" s="769"/>
      <c r="AA161" s="770"/>
      <c r="AB161" s="1014"/>
      <c r="AC161" s="1014"/>
      <c r="AD161" s="1014"/>
      <c r="AE161" s="9">
        <v>1</v>
      </c>
    </row>
    <row r="162" spans="2:31" ht="15.75">
      <c r="B162" s="695" t="str">
        <f t="shared" si="20"/>
        <v>►</v>
      </c>
      <c r="C162" s="1029" t="str">
        <f>C143</f>
        <v>N NOM DE VOTRE RECETTE | collez la--FAMILLE| Auteur &gt; VOUS</v>
      </c>
      <c r="D162" s="1030">
        <f>D143</f>
        <v>1</v>
      </c>
      <c r="E162" s="1029" t="str">
        <f>E143</f>
        <v>coupe</v>
      </c>
      <c r="F162" s="1031" t="str">
        <f>F143</f>
        <v>Recette mère ► Desserts assiette</v>
      </c>
      <c r="G162" s="41"/>
      <c r="H162" s="6"/>
      <c r="I162" s="22" t="str">
        <f t="shared" si="15"/>
        <v/>
      </c>
      <c r="J162" s="50"/>
      <c r="K162" s="711"/>
      <c r="L162" s="732">
        <f>IF(OR(M162="",M162=0),0,M162*IFERROR(_xlfn.XLOOKUP(K162,K201:AA201,K202:AA202,"",0,1)*J162*IF(G162&gt;0,G162,1),IFERROR(_xlfn.XLOOKUP(K162,K203:AA203,K204:AA204,"",0,1)*J162*IF(G162&gt;0,G162,1),0)))</f>
        <v>0</v>
      </c>
      <c r="M162" s="712">
        <v>1</v>
      </c>
      <c r="N162" s="713"/>
      <c r="O162" s="1261"/>
      <c r="P162" s="1208">
        <f>IF(L192=0,0,(L162/L192)*Q146*1000)</f>
        <v>0</v>
      </c>
      <c r="Q162" s="46">
        <f>IF(L192=0,0,(G162/L192)*Q146)</f>
        <v>0</v>
      </c>
      <c r="R162" s="734">
        <f>IF(Z142&lt;&gt;0,G162*M162*L142,0)</f>
        <v>0</v>
      </c>
      <c r="S162" s="771">
        <f t="shared" si="16"/>
        <v>0</v>
      </c>
      <c r="T162" s="44" t="str">
        <f>IF(OR(Z142="",Z142=0,L162=0),"",L162*M162*L142)</f>
        <v/>
      </c>
      <c r="U162" s="380" t="str">
        <f>IF(K162="","",IF(T162="","",IF(T162=0,0,IF(SUM(COUNTIF(K201:U201,SUBSTITUTE(TRIM(K162)," (s)","")),COUNTIF(K203:U203,SUBSTITUTE(TRIM(K162)," (s)","")),COUNTIF(K202:U202,SUBSTITUTE(TRIM(K162)," (s)","")),COUNTIF(K204:U204,SUBSTITUTE(TRIM(K162)," (s)","")))&gt;0,IF(ROUND(T162,3)&gt;=1,ROUND(T162,3)&amp;" L",ROUND(T162*100,0)&amp;" cl"),IF(SUM(COUNTIF(V201:AA201,SUBSTITUTE(TRIM(K162)," (s)","")),COUNTIF(V203:AA203,SUBSTITUTE(TRIM(K162)," (s)","")),COUNTIF(V202:AA202,SUBSTITUTE(TRIM(K162)," (s)","")),COUNTIF(V204:AA204,SUBSTITUTE(TRIM(K162)," (s)","")))&gt;0,IF(ROUND(T162,3)&gt;=1,ROUND(T162,3)&amp;" Kg",ROUND(T162*1000,0)&amp;" g"),"")))))</f>
        <v/>
      </c>
      <c r="V162" s="379"/>
      <c r="W162" s="714">
        <f t="shared" si="18"/>
        <v>0</v>
      </c>
      <c r="X162" s="982">
        <f t="shared" si="17"/>
        <v>0</v>
      </c>
      <c r="Y162" s="768"/>
      <c r="Z162" s="769"/>
      <c r="AA162" s="770"/>
      <c r="AB162" s="1014"/>
      <c r="AC162" s="1014"/>
      <c r="AD162" s="1014"/>
      <c r="AE162" s="9">
        <v>1</v>
      </c>
    </row>
    <row r="163" spans="2:31" ht="15.75">
      <c r="B163" s="695" t="str">
        <f t="shared" si="20"/>
        <v>►</v>
      </c>
      <c r="C163" s="1029" t="str">
        <f>C143</f>
        <v>N NOM DE VOTRE RECETTE | collez la--FAMILLE| Auteur &gt; VOUS</v>
      </c>
      <c r="D163" s="1030">
        <f>D143</f>
        <v>1</v>
      </c>
      <c r="E163" s="1029" t="str">
        <f>E143</f>
        <v>coupe</v>
      </c>
      <c r="F163" s="1031" t="str">
        <f>F143</f>
        <v>Recette mère ► Desserts assiette</v>
      </c>
      <c r="G163" s="41"/>
      <c r="H163" s="6"/>
      <c r="I163" s="22" t="str">
        <f t="shared" si="15"/>
        <v/>
      </c>
      <c r="J163" s="50"/>
      <c r="K163" s="711"/>
      <c r="L163" s="732">
        <f>IF(OR(M163="",M163=0),0,M163*IFERROR(_xlfn.XLOOKUP(K163,K201:AA201,K202:AA202,"",0,1)*J163*IF(G163&gt;0,G163,1),IFERROR(_xlfn.XLOOKUP(K163,K203:AA203,K204:AA204,"",0,1)*J163*IF(G163&gt;0,G163,1),0)))</f>
        <v>0</v>
      </c>
      <c r="M163" s="712">
        <v>1</v>
      </c>
      <c r="N163" s="713"/>
      <c r="O163" s="1261"/>
      <c r="P163" s="1208">
        <f>IF(L192=0,0,(L163/L192)*Q146*1000)</f>
        <v>0</v>
      </c>
      <c r="Q163" s="46">
        <f>IF(L192=0,0,(G163/L192)*Q146)</f>
        <v>0</v>
      </c>
      <c r="R163" s="735">
        <f>IF(Z142&lt;&gt;0,G163*M163*L142,0)</f>
        <v>0</v>
      </c>
      <c r="S163" s="772">
        <f t="shared" si="16"/>
        <v>0</v>
      </c>
      <c r="T163" s="44" t="str">
        <f>IF(OR(Z142="",Z142=0,L163=0),"",L163*M163*L142)</f>
        <v/>
      </c>
      <c r="U163" s="388" t="str">
        <f>IF(K163="","",IF(T163="","",IF(T163=0,0,IF(SUM(COUNTIF(K201:U201,SUBSTITUTE(TRIM(K163)," (s)","")),COUNTIF(K203:U203,SUBSTITUTE(TRIM(K163)," (s)","")),COUNTIF(K202:U202,SUBSTITUTE(TRIM(K163)," (s)","")),COUNTIF(K204:U204,SUBSTITUTE(TRIM(K163)," (s)","")))&gt;0,IF(ROUND(T163,3)&gt;=1,ROUND(T163,3)&amp;" L",ROUND(T163*100,0)&amp;" cl"),IF(SUM(COUNTIF(V201:AA201,SUBSTITUTE(TRIM(K163)," (s)","")),COUNTIF(V203:AA203,SUBSTITUTE(TRIM(K163)," (s)","")),COUNTIF(V202:AA202,SUBSTITUTE(TRIM(K163)," (s)","")),COUNTIF(V204:AA204,SUBSTITUTE(TRIM(K163)," (s)","")))&gt;0,IF(ROUND(T163,3)&gt;=1,ROUND(T163,3)&amp;" Kg",ROUND(T163*1000,0)&amp;" g"),"")))))</f>
        <v/>
      </c>
      <c r="V163" s="379"/>
      <c r="W163" s="714">
        <f t="shared" si="18"/>
        <v>0</v>
      </c>
      <c r="X163" s="982">
        <f t="shared" si="17"/>
        <v>0</v>
      </c>
      <c r="Y163" s="768"/>
      <c r="Z163" s="769"/>
      <c r="AA163" s="770"/>
      <c r="AB163" s="1014"/>
      <c r="AC163" s="1014"/>
      <c r="AD163" s="1014"/>
      <c r="AE163" s="9">
        <v>1</v>
      </c>
    </row>
    <row r="164" spans="2:31" ht="15.75">
      <c r="B164" s="695" t="str">
        <f t="shared" si="20"/>
        <v>►</v>
      </c>
      <c r="C164" s="1029" t="str">
        <f>C143</f>
        <v>N NOM DE VOTRE RECETTE | collez la--FAMILLE| Auteur &gt; VOUS</v>
      </c>
      <c r="D164" s="1030">
        <f>D143</f>
        <v>1</v>
      </c>
      <c r="E164" s="1029" t="str">
        <f>E143</f>
        <v>coupe</v>
      </c>
      <c r="F164" s="1031" t="str">
        <f>F143</f>
        <v>Recette mère ► Desserts assiette</v>
      </c>
      <c r="G164" s="41"/>
      <c r="H164" s="6"/>
      <c r="I164" s="22" t="str">
        <f t="shared" si="15"/>
        <v/>
      </c>
      <c r="J164" s="50"/>
      <c r="K164" s="711"/>
      <c r="L164" s="732">
        <f>IF(OR(M164="",M164=0),0,M164*IFERROR(_xlfn.XLOOKUP(K164,K201:AA201,K202:AA202,"",0,1)*J164*IF(G164&gt;0,G164,1),IFERROR(_xlfn.XLOOKUP(K164,K203:AA203,K204:AA204,"",0,1)*J164*IF(G164&gt;0,G164,1),0)))</f>
        <v>0</v>
      </c>
      <c r="M164" s="712">
        <v>1</v>
      </c>
      <c r="N164" s="713"/>
      <c r="O164" s="1261"/>
      <c r="P164" s="1208">
        <f>IF(L192=0,0,(L164/L192)*Q146*1000)</f>
        <v>0</v>
      </c>
      <c r="Q164" s="46">
        <f>IF(L192=0,0,(G164/L192)*Q146)</f>
        <v>0</v>
      </c>
      <c r="R164" s="734">
        <f>IF(Z142&lt;&gt;0,G164*M164*L142,0)</f>
        <v>0</v>
      </c>
      <c r="S164" s="771">
        <f t="shared" si="16"/>
        <v>0</v>
      </c>
      <c r="T164" s="44" t="str">
        <f>IF(OR(Z142="",Z142=0,L164=0),"",L164*M164*L142)</f>
        <v/>
      </c>
      <c r="U164" s="380" t="str">
        <f>IF(K164="","",IF(T164="","",IF(T164=0,0,IF(SUM(COUNTIF(K201:U201,SUBSTITUTE(TRIM(K164)," (s)","")),COUNTIF(K203:U203,SUBSTITUTE(TRIM(K164)," (s)","")),COUNTIF(K202:U202,SUBSTITUTE(TRIM(K164)," (s)","")),COUNTIF(K204:U204,SUBSTITUTE(TRIM(K164)," (s)","")))&gt;0,IF(ROUND(T164,3)&gt;=1,ROUND(T164,3)&amp;" L",ROUND(T164*100,0)&amp;" cl"),IF(SUM(COUNTIF(V201:AA201,SUBSTITUTE(TRIM(K164)," (s)","")),COUNTIF(V203:AA203,SUBSTITUTE(TRIM(K164)," (s)","")),COUNTIF(V202:AA202,SUBSTITUTE(TRIM(K164)," (s)","")),COUNTIF(V204:AA204,SUBSTITUTE(TRIM(K164)," (s)","")))&gt;0,IF(ROUND(T164,3)&gt;=1,ROUND(T164,3)&amp;" Kg",ROUND(T164*1000,0)&amp;" g"),"")))))</f>
        <v/>
      </c>
      <c r="V164" s="379"/>
      <c r="W164" s="714">
        <f t="shared" si="18"/>
        <v>0</v>
      </c>
      <c r="X164" s="982">
        <f t="shared" si="17"/>
        <v>0</v>
      </c>
      <c r="Y164" s="768"/>
      <c r="Z164" s="769"/>
      <c r="AA164" s="770"/>
      <c r="AB164" s="1014"/>
      <c r="AC164" s="1014"/>
      <c r="AD164" s="1014"/>
      <c r="AE164" s="9">
        <v>1</v>
      </c>
    </row>
    <row r="165" spans="2:31" ht="15.75">
      <c r="B165" s="695" t="str">
        <f t="shared" si="20"/>
        <v>►</v>
      </c>
      <c r="C165" s="1029" t="str">
        <f>C143</f>
        <v>N NOM DE VOTRE RECETTE | collez la--FAMILLE| Auteur &gt; VOUS</v>
      </c>
      <c r="D165" s="1030">
        <f>D143</f>
        <v>1</v>
      </c>
      <c r="E165" s="1029" t="str">
        <f>E143</f>
        <v>coupe</v>
      </c>
      <c r="F165" s="1031" t="str">
        <f>F143</f>
        <v>Recette mère ► Desserts assiette</v>
      </c>
      <c r="G165" s="41"/>
      <c r="H165" s="6"/>
      <c r="I165" s="22" t="str">
        <f t="shared" si="15"/>
        <v/>
      </c>
      <c r="J165" s="50"/>
      <c r="K165" s="711"/>
      <c r="L165" s="732">
        <f>IF(OR(M165="",M165=0),0,M165*IFERROR(_xlfn.XLOOKUP(K165,K201:AA201,K202:AA202,"",0,1)*J165*IF(G165&gt;0,G165,1),IFERROR(_xlfn.XLOOKUP(K165,K203:AA203,K204:AA204,"",0,1)*J165*IF(G165&gt;0,G165,1),0)))</f>
        <v>0</v>
      </c>
      <c r="M165" s="712">
        <v>1</v>
      </c>
      <c r="N165" s="713"/>
      <c r="O165" s="1261"/>
      <c r="P165" s="1208">
        <f>IF(L192=0,0,(L165/L192)*Q146*1000)</f>
        <v>0</v>
      </c>
      <c r="Q165" s="46">
        <f>IF(L192=0,0,(G165/L192)*Q146)</f>
        <v>0</v>
      </c>
      <c r="R165" s="735">
        <f>IF(Z142&lt;&gt;0,G165*M165*L142,0)</f>
        <v>0</v>
      </c>
      <c r="S165" s="772">
        <f t="shared" si="16"/>
        <v>0</v>
      </c>
      <c r="T165" s="44" t="str">
        <f>IF(OR(Z142="",Z142=0,L165=0),"",L165*M165*L142)</f>
        <v/>
      </c>
      <c r="U165" s="388" t="str">
        <f>IF(K165="","",IF(T165="","",IF(T165=0,0,IF(SUM(COUNTIF(K201:U201,SUBSTITUTE(TRIM(K165)," (s)","")),COUNTIF(K203:U203,SUBSTITUTE(TRIM(K165)," (s)","")),COUNTIF(K202:U202,SUBSTITUTE(TRIM(K165)," (s)","")),COUNTIF(K204:U204,SUBSTITUTE(TRIM(K165)," (s)","")))&gt;0,IF(ROUND(T165,3)&gt;=1,ROUND(T165,3)&amp;" L",ROUND(T165*100,0)&amp;" cl"),IF(SUM(COUNTIF(V201:AA201,SUBSTITUTE(TRIM(K165)," (s)","")),COUNTIF(V203:AA203,SUBSTITUTE(TRIM(K165)," (s)","")),COUNTIF(V202:AA202,SUBSTITUTE(TRIM(K165)," (s)","")),COUNTIF(V204:AA204,SUBSTITUTE(TRIM(K165)," (s)","")))&gt;0,IF(ROUND(T165,3)&gt;=1,ROUND(T165,3)&amp;" Kg",ROUND(T165*1000,0)&amp;" g"),"")))))</f>
        <v/>
      </c>
      <c r="V165" s="379"/>
      <c r="W165" s="714">
        <f t="shared" si="18"/>
        <v>0</v>
      </c>
      <c r="X165" s="982">
        <f t="shared" si="17"/>
        <v>0</v>
      </c>
      <c r="Y165" s="768"/>
      <c r="Z165" s="769"/>
      <c r="AA165" s="770"/>
      <c r="AB165" s="1014"/>
      <c r="AC165" s="1014"/>
      <c r="AD165" s="1014"/>
      <c r="AE165" s="9">
        <v>1</v>
      </c>
    </row>
    <row r="166" spans="2:31" ht="15.75">
      <c r="B166" s="695" t="str">
        <f t="shared" si="20"/>
        <v>►</v>
      </c>
      <c r="C166" s="1029" t="str">
        <f>C143</f>
        <v>N NOM DE VOTRE RECETTE | collez la--FAMILLE| Auteur &gt; VOUS</v>
      </c>
      <c r="D166" s="1030">
        <f>D143</f>
        <v>1</v>
      </c>
      <c r="E166" s="1029" t="str">
        <f>E143</f>
        <v>coupe</v>
      </c>
      <c r="F166" s="1031" t="str">
        <f>F143</f>
        <v>Recette mère ► Desserts assiette</v>
      </c>
      <c r="G166" s="41"/>
      <c r="H166" s="6"/>
      <c r="I166" s="22" t="str">
        <f t="shared" si="15"/>
        <v/>
      </c>
      <c r="J166" s="50"/>
      <c r="K166" s="711"/>
      <c r="L166" s="732">
        <f>IF(OR(M166="",M166=0),0,M166*IFERROR(_xlfn.XLOOKUP(K166,K201:AA201,K202:AA202,"",0,1)*J166*IF(G166&gt;0,G166,1),IFERROR(_xlfn.XLOOKUP(K166,K203:AA203,K204:AA204,"",0,1)*J166*IF(G166&gt;0,G166,1),0)))</f>
        <v>0</v>
      </c>
      <c r="M166" s="712">
        <v>1</v>
      </c>
      <c r="N166" s="713"/>
      <c r="O166" s="1261"/>
      <c r="P166" s="1208">
        <f>IF(L192=0,0,(L166/L192)*Q146*1000)</f>
        <v>0</v>
      </c>
      <c r="Q166" s="46">
        <f>IF(L192=0,0,(G166/L192)*Q146)</f>
        <v>0</v>
      </c>
      <c r="R166" s="734">
        <f>IF(Z142&lt;&gt;0,G166*M166*L142,0)</f>
        <v>0</v>
      </c>
      <c r="S166" s="771">
        <f t="shared" si="16"/>
        <v>0</v>
      </c>
      <c r="T166" s="44" t="str">
        <f>IF(OR(Z142="",Z142=0,L166=0),"",L166*M166*L142)</f>
        <v/>
      </c>
      <c r="U166" s="388" t="str">
        <f>IF(K166="","",IF(T166="","",IF(T166=0,0,IF(SUM(COUNTIF(K201:U201,SUBSTITUTE(TRIM(K166)," (s)","")),COUNTIF(K203:U203,SUBSTITUTE(TRIM(K166)," (s)","")),COUNTIF(K202:U202,SUBSTITUTE(TRIM(K166)," (s)","")),COUNTIF(K204:U204,SUBSTITUTE(TRIM(K166)," (s)","")))&gt;0,IF(ROUND(T166,3)&gt;=1,ROUND(T166,3)&amp;" L",ROUND(T166*100,0)&amp;" cl"),IF(SUM(COUNTIF(V201:AA201,SUBSTITUTE(TRIM(K166)," (s)","")),COUNTIF(V203:AA203,SUBSTITUTE(TRIM(K166)," (s)","")),COUNTIF(V202:AA202,SUBSTITUTE(TRIM(K166)," (s)","")),COUNTIF(V204:AA204,SUBSTITUTE(TRIM(K166)," (s)","")))&gt;0,IF(ROUND(T166,3)&gt;=1,ROUND(T166,3)&amp;" Kg",ROUND(T166*1000,0)&amp;" g"),"")))))</f>
        <v/>
      </c>
      <c r="V166" s="379"/>
      <c r="W166" s="714">
        <f t="shared" si="18"/>
        <v>0</v>
      </c>
      <c r="X166" s="982">
        <f t="shared" si="17"/>
        <v>0</v>
      </c>
      <c r="Y166" s="768"/>
      <c r="Z166" s="769"/>
      <c r="AA166" s="770"/>
      <c r="AB166" s="1014"/>
      <c r="AC166" s="1014"/>
      <c r="AD166" s="1014"/>
      <c r="AE166" s="9">
        <v>1</v>
      </c>
    </row>
    <row r="167" spans="2:31" ht="15.75">
      <c r="B167" s="695" t="str">
        <f t="shared" si="20"/>
        <v>►</v>
      </c>
      <c r="C167" s="1029" t="str">
        <f>C143</f>
        <v>N NOM DE VOTRE RECETTE | collez la--FAMILLE| Auteur &gt; VOUS</v>
      </c>
      <c r="D167" s="1030">
        <f>D143</f>
        <v>1</v>
      </c>
      <c r="E167" s="1029" t="str">
        <f>E143</f>
        <v>coupe</v>
      </c>
      <c r="F167" s="1031" t="str">
        <f>F143</f>
        <v>Recette mère ► Desserts assiette</v>
      </c>
      <c r="G167" s="41"/>
      <c r="H167" s="6"/>
      <c r="I167" s="22" t="str">
        <f t="shared" si="15"/>
        <v/>
      </c>
      <c r="J167" s="50"/>
      <c r="K167" s="711"/>
      <c r="L167" s="732">
        <f>IF(OR(M167="",M167=0),0,M167*IFERROR(_xlfn.XLOOKUP(K167,K201:AA201,K202:AA202,"",0,1)*J167*IF(G167&gt;0,G167,1),IFERROR(_xlfn.XLOOKUP(K167,K203:AA203,K204:AA204,"",0,1)*J167*IF(G167&gt;0,G167,1),0)))</f>
        <v>0</v>
      </c>
      <c r="M167" s="712">
        <v>1</v>
      </c>
      <c r="N167" s="713"/>
      <c r="O167" s="1261"/>
      <c r="P167" s="1208">
        <f>IF(L192=0,0,(L167/L192)*Q146*1000)</f>
        <v>0</v>
      </c>
      <c r="Q167" s="46">
        <f>IF(L192=0,0,(G167/L192)*Q146)</f>
        <v>0</v>
      </c>
      <c r="R167" s="735">
        <f>IF(Z142&lt;&gt;0,G167*M167*L142,0)</f>
        <v>0</v>
      </c>
      <c r="S167" s="772">
        <f t="shared" si="16"/>
        <v>0</v>
      </c>
      <c r="T167" s="44" t="str">
        <f>IF(OR(Z142="",Z142=0,L167=0),"",L167*M167*L142)</f>
        <v/>
      </c>
      <c r="U167" s="388" t="str">
        <f>IF(K167="","",IF(T167="","",IF(T167=0,0,IF(SUM(COUNTIF(K201:U201,SUBSTITUTE(TRIM(K167)," (s)","")),COUNTIF(K203:U203,SUBSTITUTE(TRIM(K167)," (s)","")),COUNTIF(K202:U202,SUBSTITUTE(TRIM(K167)," (s)","")),COUNTIF(K204:U204,SUBSTITUTE(TRIM(K167)," (s)","")))&gt;0,IF(ROUND(T167,3)&gt;=1,ROUND(T167,3)&amp;" L",ROUND(T167*100,0)&amp;" cl"),IF(SUM(COUNTIF(V201:AA201,SUBSTITUTE(TRIM(K167)," (s)","")),COUNTIF(V203:AA203,SUBSTITUTE(TRIM(K167)," (s)","")),COUNTIF(V202:AA202,SUBSTITUTE(TRIM(K167)," (s)","")),COUNTIF(V204:AA204,SUBSTITUTE(TRIM(K167)," (s)","")))&gt;0,IF(ROUND(T167,3)&gt;=1,ROUND(T167,3)&amp;" Kg",ROUND(T167*1000,0)&amp;" g"),"")))))</f>
        <v/>
      </c>
      <c r="V167" s="379"/>
      <c r="W167" s="714">
        <f t="shared" si="18"/>
        <v>0</v>
      </c>
      <c r="X167" s="982">
        <f t="shared" si="17"/>
        <v>0</v>
      </c>
      <c r="Y167" s="768"/>
      <c r="Z167" s="769"/>
      <c r="AA167" s="770"/>
      <c r="AB167" s="1014"/>
      <c r="AC167" s="1014"/>
      <c r="AD167" s="1014"/>
      <c r="AE167" s="9">
        <v>1</v>
      </c>
    </row>
    <row r="168" spans="2:31" ht="15.75">
      <c r="B168" s="695" t="str">
        <f t="shared" si="20"/>
        <v>►</v>
      </c>
      <c r="C168" s="1029" t="str">
        <f>C143</f>
        <v>N NOM DE VOTRE RECETTE | collez la--FAMILLE| Auteur &gt; VOUS</v>
      </c>
      <c r="D168" s="1030">
        <f>D143</f>
        <v>1</v>
      </c>
      <c r="E168" s="1029" t="str">
        <f>E143</f>
        <v>coupe</v>
      </c>
      <c r="F168" s="1031" t="str">
        <f>F143</f>
        <v>Recette mère ► Desserts assiette</v>
      </c>
      <c r="G168" s="41"/>
      <c r="H168" s="6"/>
      <c r="I168" s="22" t="str">
        <f t="shared" si="15"/>
        <v/>
      </c>
      <c r="J168" s="50"/>
      <c r="K168" s="711"/>
      <c r="L168" s="732">
        <f>IF(OR(M168="",M168=0),0,M168*IFERROR(_xlfn.XLOOKUP(K168,K201:AA201,K202:AA202,"",0,1)*J168*IF(G168&gt;0,G168,1),IFERROR(_xlfn.XLOOKUP(K168,K203:AA203,K204:AA204,"",0,1)*J168*IF(G168&gt;0,G168,1),0)))</f>
        <v>0</v>
      </c>
      <c r="M168" s="712">
        <v>1</v>
      </c>
      <c r="N168" s="713"/>
      <c r="O168" s="1261"/>
      <c r="P168" s="1208">
        <f>IF(L192=0,0,(L168/L192)*Q146*1000)</f>
        <v>0</v>
      </c>
      <c r="Q168" s="46">
        <f>IF(L192=0,0,(G168/L192)*Q146)</f>
        <v>0</v>
      </c>
      <c r="R168" s="734">
        <f>IF(Z142&lt;&gt;0,G168*M168*L142,0)</f>
        <v>0</v>
      </c>
      <c r="S168" s="771">
        <f t="shared" si="16"/>
        <v>0</v>
      </c>
      <c r="T168" s="44" t="str">
        <f>IF(OR(Z142="",Z142=0,L168=0),"",L168*M168*L142)</f>
        <v/>
      </c>
      <c r="U168" s="388" t="str">
        <f>IF(K168="","",IF(T168="","",IF(T168=0,0,IF(SUM(COUNTIF(K201:U201,SUBSTITUTE(TRIM(K168)," (s)","")),COUNTIF(K203:U203,SUBSTITUTE(TRIM(K168)," (s)","")),COUNTIF(K202:U202,SUBSTITUTE(TRIM(K168)," (s)","")),COUNTIF(K204:U204,SUBSTITUTE(TRIM(K168)," (s)","")))&gt;0,IF(ROUND(T168,3)&gt;=1,ROUND(T168,3)&amp;" L",ROUND(T168*100,0)&amp;" cl"),IF(SUM(COUNTIF(V201:AA201,SUBSTITUTE(TRIM(K168)," (s)","")),COUNTIF(V203:AA203,SUBSTITUTE(TRIM(K168)," (s)","")),COUNTIF(V202:AA202,SUBSTITUTE(TRIM(K168)," (s)","")),COUNTIF(V204:AA204,SUBSTITUTE(TRIM(K168)," (s)","")))&gt;0,IF(ROUND(T168,3)&gt;=1,ROUND(T168,3)&amp;" Kg",ROUND(T168*1000,0)&amp;" g"),"")))))</f>
        <v/>
      </c>
      <c r="V168" s="379"/>
      <c r="W168" s="714">
        <f t="shared" si="18"/>
        <v>0</v>
      </c>
      <c r="X168" s="982">
        <f t="shared" si="17"/>
        <v>0</v>
      </c>
      <c r="Y168" s="768"/>
      <c r="Z168" s="769"/>
      <c r="AA168" s="770"/>
      <c r="AB168" s="1014"/>
      <c r="AC168" s="1014"/>
      <c r="AD168" s="1014"/>
      <c r="AE168" s="9">
        <v>1</v>
      </c>
    </row>
    <row r="169" spans="2:31" ht="15.75">
      <c r="B169" s="695" t="str">
        <f t="shared" si="20"/>
        <v>►</v>
      </c>
      <c r="C169" s="1029" t="str">
        <f>C143</f>
        <v>N NOM DE VOTRE RECETTE | collez la--FAMILLE| Auteur &gt; VOUS</v>
      </c>
      <c r="D169" s="1030">
        <f>D143</f>
        <v>1</v>
      </c>
      <c r="E169" s="1029" t="str">
        <f>E143</f>
        <v>coupe</v>
      </c>
      <c r="F169" s="1031" t="str">
        <f>F143</f>
        <v>Recette mère ► Desserts assiette</v>
      </c>
      <c r="G169" s="41"/>
      <c r="H169" s="6"/>
      <c r="I169" s="22" t="str">
        <f t="shared" si="15"/>
        <v/>
      </c>
      <c r="J169" s="50"/>
      <c r="K169" s="711"/>
      <c r="L169" s="732">
        <f>IF(OR(M169="",M169=0),0,M169*IFERROR(_xlfn.XLOOKUP(K169,K201:AA201,K202:AA202,"",0,1)*J169*IF(G169&gt;0,G169,1),IFERROR(_xlfn.XLOOKUP(K169,K203:AA203,K204:AA204,"",0,1)*J169*IF(G169&gt;0,G169,1),0)))</f>
        <v>0</v>
      </c>
      <c r="M169" s="712">
        <v>1</v>
      </c>
      <c r="N169" s="713"/>
      <c r="O169" s="1261"/>
      <c r="P169" s="1208">
        <f>IF(L192=0,0,(L169/L192)*Q146*1000)</f>
        <v>0</v>
      </c>
      <c r="Q169" s="46">
        <f>IF(L192=0,0,(G169/L192)*Q146)</f>
        <v>0</v>
      </c>
      <c r="R169" s="735">
        <f>IF(Z142&lt;&gt;0,G169*M169*L142,0)</f>
        <v>0</v>
      </c>
      <c r="S169" s="772">
        <f t="shared" si="16"/>
        <v>0</v>
      </c>
      <c r="T169" s="44" t="str">
        <f>IF(OR(Z142="",Z142=0,L169=0),"",L169*M169*L142)</f>
        <v/>
      </c>
      <c r="U169" s="388" t="str">
        <f>IF(K169="","",IF(T169="","",IF(T169=0,0,IF(SUM(COUNTIF(K201:U201,SUBSTITUTE(TRIM(K169)," (s)","")),COUNTIF(K203:U203,SUBSTITUTE(TRIM(K169)," (s)","")),COUNTIF(K202:U202,SUBSTITUTE(TRIM(K169)," (s)","")),COUNTIF(K204:U204,SUBSTITUTE(TRIM(K169)," (s)","")))&gt;0,IF(ROUND(T169,3)&gt;=1,ROUND(T169,3)&amp;" L",ROUND(T169*100,0)&amp;" cl"),IF(SUM(COUNTIF(V201:AA201,SUBSTITUTE(TRIM(K169)," (s)","")),COUNTIF(V203:AA203,SUBSTITUTE(TRIM(K169)," (s)","")),COUNTIF(V202:AA202,SUBSTITUTE(TRIM(K169)," (s)","")),COUNTIF(V204:AA204,SUBSTITUTE(TRIM(K169)," (s)","")))&gt;0,IF(ROUND(T169,3)&gt;=1,ROUND(T169,3)&amp;" Kg",ROUND(T169*1000,0)&amp;" g"),"")))))</f>
        <v/>
      </c>
      <c r="V169" s="379"/>
      <c r="W169" s="714">
        <f t="shared" si="18"/>
        <v>0</v>
      </c>
      <c r="X169" s="982">
        <f t="shared" si="17"/>
        <v>0</v>
      </c>
      <c r="Y169" s="768"/>
      <c r="Z169" s="769"/>
      <c r="AA169" s="770"/>
      <c r="AB169" s="1014"/>
      <c r="AC169" s="1014"/>
      <c r="AD169" s="1014"/>
      <c r="AE169" s="9">
        <v>1</v>
      </c>
    </row>
    <row r="170" spans="2:31" ht="15.75">
      <c r="B170" s="695" t="str">
        <f t="shared" si="20"/>
        <v>►</v>
      </c>
      <c r="C170" s="1029" t="str">
        <f>C143</f>
        <v>N NOM DE VOTRE RECETTE | collez la--FAMILLE| Auteur &gt; VOUS</v>
      </c>
      <c r="D170" s="1030">
        <f>D143</f>
        <v>1</v>
      </c>
      <c r="E170" s="1029" t="str">
        <f>E143</f>
        <v>coupe</v>
      </c>
      <c r="F170" s="1031" t="str">
        <f>F143</f>
        <v>Recette mère ► Desserts assiette</v>
      </c>
      <c r="G170" s="41"/>
      <c r="H170" s="6"/>
      <c r="I170" s="22" t="str">
        <f t="shared" si="15"/>
        <v/>
      </c>
      <c r="J170" s="50"/>
      <c r="K170" s="711"/>
      <c r="L170" s="732">
        <f>IF(OR(M170="",M170=0),0,M170*IFERROR(_xlfn.XLOOKUP(K170,K201:AA201,K202:AA202,"",0,1)*J170*IF(G170&gt;0,G170,1),IFERROR(_xlfn.XLOOKUP(K170,K203:AA203,K204:AA204,"",0,1)*J170*IF(G170&gt;0,G170,1),0)))</f>
        <v>0</v>
      </c>
      <c r="M170" s="712">
        <v>1</v>
      </c>
      <c r="N170" s="713"/>
      <c r="O170" s="1261"/>
      <c r="P170" s="1208">
        <f>IF(L192=0,0,(L170/L192)*Q146*1000)</f>
        <v>0</v>
      </c>
      <c r="Q170" s="46">
        <f>IF(L192=0,0,(G170/L192)*Q146)</f>
        <v>0</v>
      </c>
      <c r="R170" s="734">
        <f>IF(Z142&lt;&gt;0,G170*M170*L142,0)</f>
        <v>0</v>
      </c>
      <c r="S170" s="771">
        <f t="shared" si="16"/>
        <v>0</v>
      </c>
      <c r="T170" s="44" t="str">
        <f>IF(OR(Z142="",Z142=0,L170=0),"",L170*M170*L142)</f>
        <v/>
      </c>
      <c r="U170" s="388" t="str">
        <f>IF(K170="","",IF(T170="","",IF(T170=0,0,IF(SUM(COUNTIF(K201:U201,SUBSTITUTE(TRIM(K170)," (s)","")),COUNTIF(K203:U203,SUBSTITUTE(TRIM(K170)," (s)","")),COUNTIF(K202:U202,SUBSTITUTE(TRIM(K170)," (s)","")),COUNTIF(K204:U204,SUBSTITUTE(TRIM(K170)," (s)","")))&gt;0,IF(ROUND(T170,3)&gt;=1,ROUND(T170,3)&amp;" L",ROUND(T170*100,0)&amp;" cl"),IF(SUM(COUNTIF(V201:AA201,SUBSTITUTE(TRIM(K170)," (s)","")),COUNTIF(V203:AA203,SUBSTITUTE(TRIM(K170)," (s)","")),COUNTIF(V202:AA202,SUBSTITUTE(TRIM(K170)," (s)","")),COUNTIF(V204:AA204,SUBSTITUTE(TRIM(K170)," (s)","")))&gt;0,IF(ROUND(T170,3)&gt;=1,ROUND(T170,3)&amp;" Kg",ROUND(T170*1000,0)&amp;" g"),"")))))</f>
        <v/>
      </c>
      <c r="V170" s="379"/>
      <c r="W170" s="714">
        <f t="shared" si="18"/>
        <v>0</v>
      </c>
      <c r="X170" s="982">
        <f t="shared" si="17"/>
        <v>0</v>
      </c>
      <c r="Y170" s="768"/>
      <c r="Z170" s="769"/>
      <c r="AA170" s="770"/>
      <c r="AB170" s="1014"/>
      <c r="AC170" s="1014"/>
      <c r="AD170" s="1014"/>
      <c r="AE170" s="9">
        <v>1</v>
      </c>
    </row>
    <row r="171" spans="2:31" ht="15.75">
      <c r="B171" s="695" t="str">
        <f t="shared" si="20"/>
        <v>►</v>
      </c>
      <c r="C171" s="1029" t="str">
        <f>C143</f>
        <v>N NOM DE VOTRE RECETTE | collez la--FAMILLE| Auteur &gt; VOUS</v>
      </c>
      <c r="D171" s="1030">
        <f>D143</f>
        <v>1</v>
      </c>
      <c r="E171" s="1029" t="str">
        <f>E143</f>
        <v>coupe</v>
      </c>
      <c r="F171" s="1031" t="str">
        <f>F143</f>
        <v>Recette mère ► Desserts assiette</v>
      </c>
      <c r="G171" s="41"/>
      <c r="H171" s="6"/>
      <c r="I171" s="22" t="str">
        <f t="shared" si="15"/>
        <v/>
      </c>
      <c r="J171" s="50"/>
      <c r="K171" s="711"/>
      <c r="L171" s="732">
        <f>IF(OR(M171="",M171=0),0,M171*IFERROR(_xlfn.XLOOKUP(K171,K201:AA201,K202:AA202,"",0,1)*J171*IF(G171&gt;0,G171,1),IFERROR(_xlfn.XLOOKUP(K171,K203:AA203,K204:AA204,"",0,1)*J171*IF(G171&gt;0,G171,1),0)))</f>
        <v>0</v>
      </c>
      <c r="M171" s="712">
        <v>1</v>
      </c>
      <c r="N171" s="713"/>
      <c r="O171" s="1261"/>
      <c r="P171" s="1208">
        <f>IF(L192=0,0,(L171/L192)*Q146*1000)</f>
        <v>0</v>
      </c>
      <c r="Q171" s="46">
        <f>IF(L192=0,0,(G171/L192)*Q146)</f>
        <v>0</v>
      </c>
      <c r="R171" s="735">
        <f>IF(Z142&lt;&gt;0,G171*M171*L142,0)</f>
        <v>0</v>
      </c>
      <c r="S171" s="772">
        <f t="shared" si="16"/>
        <v>0</v>
      </c>
      <c r="T171" s="44" t="str">
        <f>IF(OR(Z142="",Z142=0,L171=0),"",L171*M171*L142)</f>
        <v/>
      </c>
      <c r="U171" s="388" t="str">
        <f>IF(K171="","",IF(T171="","",IF(T171=0,0,IF(SUM(COUNTIF(K201:U201,SUBSTITUTE(TRIM(K171)," (s)","")),COUNTIF(K203:U203,SUBSTITUTE(TRIM(K171)," (s)","")),COUNTIF(K202:U202,SUBSTITUTE(TRIM(K171)," (s)","")),COUNTIF(K204:U204,SUBSTITUTE(TRIM(K171)," (s)","")))&gt;0,IF(ROUND(T171,3)&gt;=1,ROUND(T171,3)&amp;" L",ROUND(T171*100,0)&amp;" cl"),IF(SUM(COUNTIF(V201:AA201,SUBSTITUTE(TRIM(K171)," (s)","")),COUNTIF(V203:AA203,SUBSTITUTE(TRIM(K171)," (s)","")),COUNTIF(V202:AA202,SUBSTITUTE(TRIM(K171)," (s)","")),COUNTIF(V204:AA204,SUBSTITUTE(TRIM(K171)," (s)","")))&gt;0,IF(ROUND(T171,3)&gt;=1,ROUND(T171,3)&amp;" Kg",ROUND(T171*1000,0)&amp;" g"),"")))))</f>
        <v/>
      </c>
      <c r="V171" s="379"/>
      <c r="W171" s="714">
        <f t="shared" si="18"/>
        <v>0</v>
      </c>
      <c r="X171" s="982">
        <f t="shared" si="17"/>
        <v>0</v>
      </c>
      <c r="Y171" s="768"/>
      <c r="Z171" s="769"/>
      <c r="AA171" s="770"/>
      <c r="AB171" s="1014"/>
      <c r="AC171" s="1014"/>
      <c r="AD171" s="1014"/>
      <c r="AE171" s="9">
        <v>1</v>
      </c>
    </row>
    <row r="172" spans="2:31" ht="15.75">
      <c r="B172" s="695" t="str">
        <f t="shared" si="20"/>
        <v>►</v>
      </c>
      <c r="C172" s="1029" t="str">
        <f>C143</f>
        <v>N NOM DE VOTRE RECETTE | collez la--FAMILLE| Auteur &gt; VOUS</v>
      </c>
      <c r="D172" s="1030">
        <f>D143</f>
        <v>1</v>
      </c>
      <c r="E172" s="1029" t="str">
        <f>E143</f>
        <v>coupe</v>
      </c>
      <c r="F172" s="1031" t="str">
        <f>F143</f>
        <v>Recette mère ► Desserts assiette</v>
      </c>
      <c r="G172" s="41"/>
      <c r="H172" s="6"/>
      <c r="I172" s="22" t="str">
        <f t="shared" si="15"/>
        <v/>
      </c>
      <c r="J172" s="50"/>
      <c r="K172" s="711"/>
      <c r="L172" s="732">
        <f>IF(OR(M172="",M172=0),0,M172*IFERROR(_xlfn.XLOOKUP(K172,K201:AA201,K202:AA202,"",0,1)*J172*IF(G172&gt;0,G172,1),IFERROR(_xlfn.XLOOKUP(K172,K203:AA203,K204:AA204,"",0,1)*J172*IF(G172&gt;0,G172,1),0)))</f>
        <v>0</v>
      </c>
      <c r="M172" s="712">
        <v>1</v>
      </c>
      <c r="N172" s="713"/>
      <c r="O172" s="1261"/>
      <c r="P172" s="1208">
        <f>IF(L192=0,0,(L172/L192)*Q146*1000)</f>
        <v>0</v>
      </c>
      <c r="Q172" s="46">
        <f>IF(L192=0,0,(G172/L192)*Q146)</f>
        <v>0</v>
      </c>
      <c r="R172" s="734">
        <f>IF(Z142&lt;&gt;0,G172*M172*L142,0)</f>
        <v>0</v>
      </c>
      <c r="S172" s="771">
        <f t="shared" si="16"/>
        <v>0</v>
      </c>
      <c r="T172" s="44" t="str">
        <f>IF(OR(Z142="",Z142=0,L172=0),"",L172*M172*L142)</f>
        <v/>
      </c>
      <c r="U172" s="388" t="str">
        <f>IF(K172="","",IF(T172="","",IF(T172=0,0,IF(SUM(COUNTIF(K201:U201,SUBSTITUTE(TRIM(K172)," (s)","")),COUNTIF(K203:U203,SUBSTITUTE(TRIM(K172)," (s)","")),COUNTIF(K202:U202,SUBSTITUTE(TRIM(K172)," (s)","")),COUNTIF(K204:U204,SUBSTITUTE(TRIM(K172)," (s)","")))&gt;0,IF(ROUND(T172,3)&gt;=1,ROUND(T172,3)&amp;" L",ROUND(T172*100,0)&amp;" cl"),IF(SUM(COUNTIF(V201:AA201,SUBSTITUTE(TRIM(K172)," (s)","")),COUNTIF(V203:AA203,SUBSTITUTE(TRIM(K172)," (s)","")),COUNTIF(V202:AA202,SUBSTITUTE(TRIM(K172)," (s)","")),COUNTIF(V204:AA204,SUBSTITUTE(TRIM(K172)," (s)","")))&gt;0,IF(ROUND(T172,3)&gt;=1,ROUND(T172,3)&amp;" Kg",ROUND(T172*1000,0)&amp;" g"),"")))))</f>
        <v/>
      </c>
      <c r="V172" s="379"/>
      <c r="W172" s="714">
        <f t="shared" si="18"/>
        <v>0</v>
      </c>
      <c r="X172" s="982">
        <f t="shared" si="17"/>
        <v>0</v>
      </c>
      <c r="Y172" s="768"/>
      <c r="Z172" s="769"/>
      <c r="AA172" s="770"/>
      <c r="AB172" s="1014"/>
      <c r="AC172" s="1014"/>
      <c r="AD172" s="1014"/>
      <c r="AE172" s="9">
        <v>1</v>
      </c>
    </row>
    <row r="173" spans="2:31" ht="15.75">
      <c r="B173" s="695" t="str">
        <f t="shared" si="20"/>
        <v>►</v>
      </c>
      <c r="C173" s="1029" t="str">
        <f>C143</f>
        <v>N NOM DE VOTRE RECETTE | collez la--FAMILLE| Auteur &gt; VOUS</v>
      </c>
      <c r="D173" s="1030">
        <f>D143</f>
        <v>1</v>
      </c>
      <c r="E173" s="1029" t="str">
        <f>E143</f>
        <v>coupe</v>
      </c>
      <c r="F173" s="1031" t="str">
        <f>F143</f>
        <v>Recette mère ► Desserts assiette</v>
      </c>
      <c r="G173" s="41"/>
      <c r="H173" s="6"/>
      <c r="I173" s="22" t="str">
        <f t="shared" si="15"/>
        <v/>
      </c>
      <c r="J173" s="50"/>
      <c r="K173" s="711"/>
      <c r="L173" s="732">
        <f>IF(OR(M173="",M173=0),0,M173*IFERROR(_xlfn.XLOOKUP(K173,K201:AA201,K202:AA202,"",0,1)*J173*IF(G173&gt;0,G173,1),IFERROR(_xlfn.XLOOKUP(K173,K203:AA203,K204:AA204,"",0,1)*J173*IF(G173&gt;0,G173,1),0)))</f>
        <v>0</v>
      </c>
      <c r="M173" s="712">
        <v>1</v>
      </c>
      <c r="N173" s="713"/>
      <c r="O173" s="1261"/>
      <c r="P173" s="1208">
        <f>IF(L192=0,0,(L173/L192)*Q146*1000)</f>
        <v>0</v>
      </c>
      <c r="Q173" s="46">
        <f>IF(L192=0,0,(G173/L192)*Q146)</f>
        <v>0</v>
      </c>
      <c r="R173" s="735">
        <f>IF(Z142&lt;&gt;0,G173*M173*L142,0)</f>
        <v>0</v>
      </c>
      <c r="S173" s="772">
        <f t="shared" si="16"/>
        <v>0</v>
      </c>
      <c r="T173" s="44" t="str">
        <f>IF(OR(Z142="",Z142=0,L173=0),"",L173*M173*L142)</f>
        <v/>
      </c>
      <c r="U173" s="388" t="str">
        <f>IF(K173="","",IF(T173="","",IF(T173=0,0,IF(SUM(COUNTIF(K201:U201,SUBSTITUTE(TRIM(K173)," (s)","")),COUNTIF(K203:U203,SUBSTITUTE(TRIM(K173)," (s)","")),COUNTIF(K202:U202,SUBSTITUTE(TRIM(K173)," (s)","")),COUNTIF(K204:U204,SUBSTITUTE(TRIM(K173)," (s)","")))&gt;0,IF(ROUND(T173,3)&gt;=1,ROUND(T173,3)&amp;" L",ROUND(T173*100,0)&amp;" cl"),IF(SUM(COUNTIF(V201:AA201,SUBSTITUTE(TRIM(K173)," (s)","")),COUNTIF(V203:AA203,SUBSTITUTE(TRIM(K173)," (s)","")),COUNTIF(V202:AA202,SUBSTITUTE(TRIM(K173)," (s)","")),COUNTIF(V204:AA204,SUBSTITUTE(TRIM(K173)," (s)","")))&gt;0,IF(ROUND(T173,3)&gt;=1,ROUND(T173,3)&amp;" Kg",ROUND(T173*1000,0)&amp;" g"),"")))))</f>
        <v/>
      </c>
      <c r="V173" s="379"/>
      <c r="W173" s="714">
        <f t="shared" si="18"/>
        <v>0</v>
      </c>
      <c r="X173" s="982">
        <f t="shared" si="17"/>
        <v>0</v>
      </c>
      <c r="Y173" s="768"/>
      <c r="Z173" s="769"/>
      <c r="AA173" s="770"/>
      <c r="AB173" s="1014"/>
      <c r="AC173" s="1014"/>
      <c r="AD173" s="1014"/>
      <c r="AE173" s="9">
        <v>1</v>
      </c>
    </row>
    <row r="174" spans="2:31" ht="15.75">
      <c r="B174" s="695" t="str">
        <f t="shared" si="20"/>
        <v>►</v>
      </c>
      <c r="C174" s="1029" t="str">
        <f>C143</f>
        <v>N NOM DE VOTRE RECETTE | collez la--FAMILLE| Auteur &gt; VOUS</v>
      </c>
      <c r="D174" s="1030">
        <f>D143</f>
        <v>1</v>
      </c>
      <c r="E174" s="1029" t="str">
        <f>E143</f>
        <v>coupe</v>
      </c>
      <c r="F174" s="1031" t="str">
        <f>F143</f>
        <v>Recette mère ► Desserts assiette</v>
      </c>
      <c r="G174" s="41"/>
      <c r="H174" s="6"/>
      <c r="I174" s="22" t="str">
        <f t="shared" si="15"/>
        <v/>
      </c>
      <c r="J174" s="50"/>
      <c r="K174" s="711"/>
      <c r="L174" s="732">
        <f>IF(OR(M174="",M174=0),0,M174*IFERROR(_xlfn.XLOOKUP(K174,K201:AA201,K202:AA202,"",0,1)*J174*IF(G174&gt;0,G174,1),IFERROR(_xlfn.XLOOKUP(K174,K203:AA203,K204:AA204,"",0,1)*J174*IF(G174&gt;0,G174,1),0)))</f>
        <v>0</v>
      </c>
      <c r="M174" s="712">
        <v>1</v>
      </c>
      <c r="N174" s="713"/>
      <c r="O174" s="1261"/>
      <c r="P174" s="1208">
        <f>IF(L192=0,0,(L174/L192)*Q146*1000)</f>
        <v>0</v>
      </c>
      <c r="Q174" s="46">
        <f>IF(L192=0,0,(G174/L192)*Q146)</f>
        <v>0</v>
      </c>
      <c r="R174" s="734">
        <f>IF(Z142&lt;&gt;0,G174*M174*L142,0)</f>
        <v>0</v>
      </c>
      <c r="S174" s="771">
        <f t="shared" si="16"/>
        <v>0</v>
      </c>
      <c r="T174" s="44" t="str">
        <f>IF(OR(Z142="",Z142=0,L174=0),"",L174*M174*L142)</f>
        <v/>
      </c>
      <c r="U174" s="388" t="str">
        <f>IF(K174="","",IF(T174="","",IF(T174=0,0,IF(SUM(COUNTIF(K201:U201,SUBSTITUTE(TRIM(K174)," (s)","")),COUNTIF(K203:U203,SUBSTITUTE(TRIM(K174)," (s)","")),COUNTIF(K202:U202,SUBSTITUTE(TRIM(K174)," (s)","")),COUNTIF(K204:U204,SUBSTITUTE(TRIM(K174)," (s)","")))&gt;0,IF(ROUND(T174,3)&gt;=1,ROUND(T174,3)&amp;" L",ROUND(T174*100,0)&amp;" cl"),IF(SUM(COUNTIF(V201:AA201,SUBSTITUTE(TRIM(K174)," (s)","")),COUNTIF(V203:AA203,SUBSTITUTE(TRIM(K174)," (s)","")),COUNTIF(V202:AA202,SUBSTITUTE(TRIM(K174)," (s)","")),COUNTIF(V204:AA204,SUBSTITUTE(TRIM(K174)," (s)","")))&gt;0,IF(ROUND(T174,3)&gt;=1,ROUND(T174,3)&amp;" Kg",ROUND(T174*1000,0)&amp;" g"),"")))))</f>
        <v/>
      </c>
      <c r="V174" s="379"/>
      <c r="W174" s="714">
        <f t="shared" si="18"/>
        <v>0</v>
      </c>
      <c r="X174" s="982">
        <f t="shared" si="17"/>
        <v>0</v>
      </c>
      <c r="Y174" s="768"/>
      <c r="Z174" s="769"/>
      <c r="AA174" s="770"/>
      <c r="AB174" s="1014"/>
      <c r="AC174" s="1014"/>
      <c r="AD174" s="1014"/>
      <c r="AE174" s="9">
        <v>1</v>
      </c>
    </row>
    <row r="175" spans="2:31" ht="15.75">
      <c r="B175" s="695" t="str">
        <f t="shared" si="20"/>
        <v>►</v>
      </c>
      <c r="C175" s="1029" t="str">
        <f>C143</f>
        <v>N NOM DE VOTRE RECETTE | collez la--FAMILLE| Auteur &gt; VOUS</v>
      </c>
      <c r="D175" s="1030">
        <f>D143</f>
        <v>1</v>
      </c>
      <c r="E175" s="1029" t="str">
        <f>E143</f>
        <v>coupe</v>
      </c>
      <c r="F175" s="1031" t="str">
        <f>F143</f>
        <v>Recette mère ► Desserts assiette</v>
      </c>
      <c r="G175" s="41"/>
      <c r="H175" s="6"/>
      <c r="I175" s="22" t="str">
        <f t="shared" si="15"/>
        <v/>
      </c>
      <c r="J175" s="50"/>
      <c r="K175" s="711"/>
      <c r="L175" s="732">
        <f>IF(OR(M175="",M175=0),0,M175*IFERROR(_xlfn.XLOOKUP(K175,K201:AA201,K202:AA202,"",0,1)*J175*IF(G175&gt;0,G175,1),IFERROR(_xlfn.XLOOKUP(K175,K203:AA203,K204:AA204,"",0,1)*J175*IF(G175&gt;0,G175,1),0)))</f>
        <v>0</v>
      </c>
      <c r="M175" s="712">
        <v>1</v>
      </c>
      <c r="N175" s="713"/>
      <c r="O175" s="1261"/>
      <c r="P175" s="1208">
        <f>IF(L192=0,0,(L175/L192)*Q146*1000)</f>
        <v>0</v>
      </c>
      <c r="Q175" s="46">
        <f>IF(L192=0,0,(G175/L192)*Q146)</f>
        <v>0</v>
      </c>
      <c r="R175" s="735">
        <f>IF(Z142&lt;&gt;0,G175*M175*L142,0)</f>
        <v>0</v>
      </c>
      <c r="S175" s="772">
        <f t="shared" si="16"/>
        <v>0</v>
      </c>
      <c r="T175" s="44" t="str">
        <f>IF(OR(Z142="",Z142=0,L175=0),"",L175*M175*L142)</f>
        <v/>
      </c>
      <c r="U175" s="388" t="str">
        <f>IF(K175="","",IF(T175="","",IF(T175=0,0,IF(SUM(COUNTIF(K201:U201,SUBSTITUTE(TRIM(K175)," (s)","")),COUNTIF(K203:U203,SUBSTITUTE(TRIM(K175)," (s)","")),COUNTIF(K202:U202,SUBSTITUTE(TRIM(K175)," (s)","")),COUNTIF(K204:U204,SUBSTITUTE(TRIM(K175)," (s)","")))&gt;0,IF(ROUND(T175,3)&gt;=1,ROUND(T175,3)&amp;" L",ROUND(T175*100,0)&amp;" cl"),IF(SUM(COUNTIF(V201:AA201,SUBSTITUTE(TRIM(K175)," (s)","")),COUNTIF(V203:AA203,SUBSTITUTE(TRIM(K175)," (s)","")),COUNTIF(V202:AA202,SUBSTITUTE(TRIM(K175)," (s)","")),COUNTIF(V204:AA204,SUBSTITUTE(TRIM(K175)," (s)","")))&gt;0,IF(ROUND(T175,3)&gt;=1,ROUND(T175,3)&amp;" Kg",ROUND(T175*1000,0)&amp;" g"),"")))))</f>
        <v/>
      </c>
      <c r="V175" s="379"/>
      <c r="W175" s="714">
        <f t="shared" si="18"/>
        <v>0</v>
      </c>
      <c r="X175" s="982">
        <f t="shared" si="17"/>
        <v>0</v>
      </c>
      <c r="Y175" s="768"/>
      <c r="Z175" s="769"/>
      <c r="AA175" s="770"/>
      <c r="AB175" s="1014"/>
      <c r="AC175" s="1014"/>
      <c r="AD175" s="1014"/>
      <c r="AE175" s="9">
        <v>1</v>
      </c>
    </row>
    <row r="176" spans="2:31" ht="15.75">
      <c r="B176" s="695" t="str">
        <f t="shared" si="20"/>
        <v>►</v>
      </c>
      <c r="C176" s="1029" t="str">
        <f>C143</f>
        <v>N NOM DE VOTRE RECETTE | collez la--FAMILLE| Auteur &gt; VOUS</v>
      </c>
      <c r="D176" s="1030">
        <f>D143</f>
        <v>1</v>
      </c>
      <c r="E176" s="1029" t="str">
        <f>E143</f>
        <v>coupe</v>
      </c>
      <c r="F176" s="1031" t="str">
        <f>F143</f>
        <v>Recette mère ► Desserts assiette</v>
      </c>
      <c r="G176" s="41"/>
      <c r="H176" s="6"/>
      <c r="I176" s="22" t="str">
        <f t="shared" si="15"/>
        <v/>
      </c>
      <c r="J176" s="50"/>
      <c r="K176" s="711"/>
      <c r="L176" s="732">
        <f>IF(OR(M176="",M176=0),0,M176*IFERROR(_xlfn.XLOOKUP(K176,K201:AA201,K202:AA202,"",0,1)*J176*IF(G176&gt;0,G176,1),IFERROR(_xlfn.XLOOKUP(K176,K203:AA203,K204:AA204,"",0,1)*J176*IF(G176&gt;0,G176,1),0)))</f>
        <v>0</v>
      </c>
      <c r="M176" s="712">
        <v>1</v>
      </c>
      <c r="N176" s="713"/>
      <c r="O176" s="1261"/>
      <c r="P176" s="1208">
        <f>IF(L192=0,0,(L176/L192)*Q146*1000)</f>
        <v>0</v>
      </c>
      <c r="Q176" s="46">
        <f>IF(L192=0,0,(G176/L192)*Q146)</f>
        <v>0</v>
      </c>
      <c r="R176" s="734">
        <f>IF(Z142&lt;&gt;0,G176*M176*L142,0)</f>
        <v>0</v>
      </c>
      <c r="S176" s="771">
        <f t="shared" si="16"/>
        <v>0</v>
      </c>
      <c r="T176" s="44" t="str">
        <f>IF(OR(Z142="",Z142=0,L176=0),"",L176*M176*L142)</f>
        <v/>
      </c>
      <c r="U176" s="388" t="str">
        <f>IF(K176="","",IF(T176="","",IF(T176=0,0,IF(SUM(COUNTIF(K201:U201,SUBSTITUTE(TRIM(K176)," (s)","")),COUNTIF(K203:U203,SUBSTITUTE(TRIM(K176)," (s)","")),COUNTIF(K202:U202,SUBSTITUTE(TRIM(K176)," (s)","")),COUNTIF(K204:U204,SUBSTITUTE(TRIM(K176)," (s)","")))&gt;0,IF(ROUND(T176,3)&gt;=1,ROUND(T176,3)&amp;" L",ROUND(T176*100,0)&amp;" cl"),IF(SUM(COUNTIF(V201:AA201,SUBSTITUTE(TRIM(K176)," (s)","")),COUNTIF(V203:AA203,SUBSTITUTE(TRIM(K176)," (s)","")),COUNTIF(V202:AA202,SUBSTITUTE(TRIM(K176)," (s)","")),COUNTIF(V204:AA204,SUBSTITUTE(TRIM(K176)," (s)","")))&gt;0,IF(ROUND(T176,3)&gt;=1,ROUND(T176,3)&amp;" Kg",ROUND(T176*1000,0)&amp;" g"),"")))))</f>
        <v/>
      </c>
      <c r="V176" s="379"/>
      <c r="W176" s="714">
        <f t="shared" si="18"/>
        <v>0</v>
      </c>
      <c r="X176" s="982">
        <f t="shared" si="17"/>
        <v>0</v>
      </c>
      <c r="Y176" s="768"/>
      <c r="Z176" s="769"/>
      <c r="AA176" s="770"/>
      <c r="AB176" s="1014"/>
      <c r="AC176" s="1014"/>
      <c r="AD176" s="1014"/>
      <c r="AE176" s="9">
        <v>1</v>
      </c>
    </row>
    <row r="177" spans="2:31" ht="15.75">
      <c r="B177" s="695" t="str">
        <f t="shared" si="20"/>
        <v>►</v>
      </c>
      <c r="C177" s="1029" t="str">
        <f>C143</f>
        <v>N NOM DE VOTRE RECETTE | collez la--FAMILLE| Auteur &gt; VOUS</v>
      </c>
      <c r="D177" s="1030">
        <f>D143</f>
        <v>1</v>
      </c>
      <c r="E177" s="1029" t="str">
        <f>E143</f>
        <v>coupe</v>
      </c>
      <c r="F177" s="1031" t="str">
        <f>F143</f>
        <v>Recette mère ► Desserts assiette</v>
      </c>
      <c r="G177" s="41"/>
      <c r="H177" s="6"/>
      <c r="I177" s="22" t="str">
        <f t="shared" si="15"/>
        <v/>
      </c>
      <c r="J177" s="50"/>
      <c r="K177" s="711"/>
      <c r="L177" s="732">
        <f>IF(OR(M177="",M177=0),0,M177*IFERROR(_xlfn.XLOOKUP(K177,K201:AA201,K202:AA202,"",0,1)*J177*IF(G177&gt;0,G177,1),IFERROR(_xlfn.XLOOKUP(K177,K203:AA203,K204:AA204,"",0,1)*J177*IF(G177&gt;0,G177,1),0)))</f>
        <v>0</v>
      </c>
      <c r="M177" s="712">
        <v>1</v>
      </c>
      <c r="N177" s="713"/>
      <c r="O177" s="1261"/>
      <c r="P177" s="1208">
        <f>IF(L192=0,0,(L177/L192)*Q146*1000)</f>
        <v>0</v>
      </c>
      <c r="Q177" s="46">
        <f>IF(L192=0,0,(G177/L192)*Q146)</f>
        <v>0</v>
      </c>
      <c r="R177" s="735">
        <f>IF(Z142&lt;&gt;0,G177*M177*L142,0)</f>
        <v>0</v>
      </c>
      <c r="S177" s="772">
        <f t="shared" si="16"/>
        <v>0</v>
      </c>
      <c r="T177" s="44" t="str">
        <f>IF(OR(Z142="",Z142=0,L177=0),"",L177*M177*L142)</f>
        <v/>
      </c>
      <c r="U177" s="388" t="str">
        <f>IF(K177="","",IF(T177="","",IF(T177=0,0,IF(SUM(COUNTIF(K201:U201,SUBSTITUTE(TRIM(K177)," (s)","")),COUNTIF(K203:U203,SUBSTITUTE(TRIM(K177)," (s)","")),COUNTIF(K202:U202,SUBSTITUTE(TRIM(K177)," (s)","")),COUNTIF(K204:U204,SUBSTITUTE(TRIM(K177)," (s)","")))&gt;0,IF(ROUND(T177,3)&gt;=1,ROUND(T177,3)&amp;" L",ROUND(T177*100,0)&amp;" cl"),IF(SUM(COUNTIF(V201:AA201,SUBSTITUTE(TRIM(K177)," (s)","")),COUNTIF(V203:AA203,SUBSTITUTE(TRIM(K177)," (s)","")),COUNTIF(V202:AA202,SUBSTITUTE(TRIM(K177)," (s)","")),COUNTIF(V204:AA204,SUBSTITUTE(TRIM(K177)," (s)","")))&gt;0,IF(ROUND(T177,3)&gt;=1,ROUND(T177,3)&amp;" Kg",ROUND(T177*1000,0)&amp;" g"),"")))))</f>
        <v/>
      </c>
      <c r="V177" s="379"/>
      <c r="W177" s="714">
        <f t="shared" si="18"/>
        <v>0</v>
      </c>
      <c r="X177" s="982">
        <f t="shared" si="17"/>
        <v>0</v>
      </c>
      <c r="Y177" s="768"/>
      <c r="Z177" s="769"/>
      <c r="AA177" s="770"/>
      <c r="AB177" s="1014"/>
      <c r="AC177" s="1014"/>
      <c r="AD177" s="1014"/>
      <c r="AE177" s="9">
        <v>1</v>
      </c>
    </row>
    <row r="178" spans="2:31" ht="15.75">
      <c r="B178" s="695" t="str">
        <f t="shared" si="20"/>
        <v>►</v>
      </c>
      <c r="C178" s="1029" t="str">
        <f>C143</f>
        <v>N NOM DE VOTRE RECETTE | collez la--FAMILLE| Auteur &gt; VOUS</v>
      </c>
      <c r="D178" s="1030">
        <f>D143</f>
        <v>1</v>
      </c>
      <c r="E178" s="1029" t="str">
        <f>E143</f>
        <v>coupe</v>
      </c>
      <c r="F178" s="1031" t="str">
        <f>F143</f>
        <v>Recette mère ► Desserts assiette</v>
      </c>
      <c r="G178" s="41"/>
      <c r="H178" s="6"/>
      <c r="I178" s="22" t="str">
        <f t="shared" si="15"/>
        <v/>
      </c>
      <c r="J178" s="50"/>
      <c r="K178" s="711"/>
      <c r="L178" s="732">
        <f>IF(OR(M178="",M178=0),0,M178*IFERROR(_xlfn.XLOOKUP(K178,K201:AA201,K202:AA202,"",0,1)*J178*IF(G178&gt;0,G178,1),IFERROR(_xlfn.XLOOKUP(K178,K203:AA203,K204:AA204,"",0,1)*J178*IF(G178&gt;0,G178,1),0)))</f>
        <v>0</v>
      </c>
      <c r="M178" s="712">
        <v>1</v>
      </c>
      <c r="N178" s="713"/>
      <c r="O178" s="1261"/>
      <c r="P178" s="1208">
        <f>IF(L192=0,0,(L178/L192)*Q146*1000)</f>
        <v>0</v>
      </c>
      <c r="Q178" s="46">
        <f>IF(L192=0,0,(G178/L192)*Q146)</f>
        <v>0</v>
      </c>
      <c r="R178" s="734">
        <f>IF(Z142&lt;&gt;0,G178*M178*L142,0)</f>
        <v>0</v>
      </c>
      <c r="S178" s="771">
        <f t="shared" si="16"/>
        <v>0</v>
      </c>
      <c r="T178" s="44" t="str">
        <f>IF(OR(Z142="",Z142=0,L178=0),"",L178*M178*L142)</f>
        <v/>
      </c>
      <c r="U178" s="388" t="str">
        <f>IF(K178="","",IF(T178="","",IF(T178=0,0,IF(SUM(COUNTIF(K201:U201,SUBSTITUTE(TRIM(K178)," (s)","")),COUNTIF(K203:U203,SUBSTITUTE(TRIM(K178)," (s)","")),COUNTIF(K202:U202,SUBSTITUTE(TRIM(K178)," (s)","")),COUNTIF(K204:U204,SUBSTITUTE(TRIM(K178)," (s)","")))&gt;0,IF(ROUND(T178,3)&gt;=1,ROUND(T178,3)&amp;" L",ROUND(T178*100,0)&amp;" cl"),IF(SUM(COUNTIF(V201:AA201,SUBSTITUTE(TRIM(K178)," (s)","")),COUNTIF(V203:AA203,SUBSTITUTE(TRIM(K178)," (s)","")),COUNTIF(V202:AA202,SUBSTITUTE(TRIM(K178)," (s)","")),COUNTIF(V204:AA204,SUBSTITUTE(TRIM(K178)," (s)","")))&gt;0,IF(ROUND(T178,3)&gt;=1,ROUND(T178,3)&amp;" Kg",ROUND(T178*1000,0)&amp;" g"),"")))))</f>
        <v/>
      </c>
      <c r="V178" s="379"/>
      <c r="W178" s="714">
        <f t="shared" si="18"/>
        <v>0</v>
      </c>
      <c r="X178" s="982">
        <f t="shared" si="17"/>
        <v>0</v>
      </c>
      <c r="Y178" s="768"/>
      <c r="Z178" s="769"/>
      <c r="AA178" s="770"/>
      <c r="AB178" s="1014"/>
      <c r="AC178" s="1014"/>
      <c r="AD178" s="1014"/>
      <c r="AE178" s="9">
        <v>1</v>
      </c>
    </row>
    <row r="179" spans="2:31" ht="15.75">
      <c r="B179" s="695" t="str">
        <f t="shared" si="20"/>
        <v>►</v>
      </c>
      <c r="C179" s="1029" t="str">
        <f>C143</f>
        <v>N NOM DE VOTRE RECETTE | collez la--FAMILLE| Auteur &gt; VOUS</v>
      </c>
      <c r="D179" s="1030">
        <f>D143</f>
        <v>1</v>
      </c>
      <c r="E179" s="1029" t="str">
        <f>E143</f>
        <v>coupe</v>
      </c>
      <c r="F179" s="1031" t="str">
        <f>F143</f>
        <v>Recette mère ► Desserts assiette</v>
      </c>
      <c r="G179" s="41"/>
      <c r="H179" s="6"/>
      <c r="I179" s="22" t="str">
        <f t="shared" si="15"/>
        <v/>
      </c>
      <c r="J179" s="50"/>
      <c r="K179" s="711"/>
      <c r="L179" s="732">
        <f>IF(OR(M179="",M179=0),0,M179*IFERROR(_xlfn.XLOOKUP(K179,K201:AA201,K202:AA202,"",0,1)*J179*IF(G179&gt;0,G179,1),IFERROR(_xlfn.XLOOKUP(K179,K203:AA203,K204:AA204,"",0,1)*J179*IF(G179&gt;0,G179,1),0)))</f>
        <v>0</v>
      </c>
      <c r="M179" s="712">
        <v>1</v>
      </c>
      <c r="N179" s="713"/>
      <c r="O179" s="1261"/>
      <c r="P179" s="1208">
        <f>IF(L192=0,0,(L179/L192)*Q146*1000)</f>
        <v>0</v>
      </c>
      <c r="Q179" s="46">
        <f>IF(L192=0,0,(G179/L192)*Q146)</f>
        <v>0</v>
      </c>
      <c r="R179" s="735">
        <f>IF(Z142&lt;&gt;0,G179*M179*L142,0)</f>
        <v>0</v>
      </c>
      <c r="S179" s="772">
        <f t="shared" si="16"/>
        <v>0</v>
      </c>
      <c r="T179" s="44" t="str">
        <f>IF(OR(Z142="",Z142=0,L179=0),"",L179*M179*L142)</f>
        <v/>
      </c>
      <c r="U179" s="388" t="str">
        <f>IF(K179="","",IF(T179="","",IF(T179=0,0,IF(SUM(COUNTIF(K201:U201,SUBSTITUTE(TRIM(K179)," (s)","")),COUNTIF(K203:U203,SUBSTITUTE(TRIM(K179)," (s)","")),COUNTIF(K202:U202,SUBSTITUTE(TRIM(K179)," (s)","")),COUNTIF(K204:U204,SUBSTITUTE(TRIM(K179)," (s)","")))&gt;0,IF(ROUND(T179,3)&gt;=1,ROUND(T179,3)&amp;" L",ROUND(T179*100,0)&amp;" cl"),IF(SUM(COUNTIF(V201:AA201,SUBSTITUTE(TRIM(K179)," (s)","")),COUNTIF(V203:AA203,SUBSTITUTE(TRIM(K179)," (s)","")),COUNTIF(V202:AA202,SUBSTITUTE(TRIM(K179)," (s)","")),COUNTIF(V204:AA204,SUBSTITUTE(TRIM(K179)," (s)","")))&gt;0,IF(ROUND(T179,3)&gt;=1,ROUND(T179,3)&amp;" Kg",ROUND(T179*1000,0)&amp;" g"),"")))))</f>
        <v/>
      </c>
      <c r="V179" s="379"/>
      <c r="W179" s="714">
        <f t="shared" si="18"/>
        <v>0</v>
      </c>
      <c r="X179" s="982">
        <f t="shared" si="17"/>
        <v>0</v>
      </c>
      <c r="Y179" s="768"/>
      <c r="Z179" s="769"/>
      <c r="AA179" s="770"/>
      <c r="AB179" s="1014"/>
      <c r="AC179" s="1014"/>
      <c r="AD179" s="1014"/>
      <c r="AE179" s="9">
        <v>1</v>
      </c>
    </row>
    <row r="180" spans="2:31" ht="15.75">
      <c r="B180" s="695" t="str">
        <f t="shared" si="20"/>
        <v>►</v>
      </c>
      <c r="C180" s="1029" t="str">
        <f>C143</f>
        <v>N NOM DE VOTRE RECETTE | collez la--FAMILLE| Auteur &gt; VOUS</v>
      </c>
      <c r="D180" s="1030">
        <f>D143</f>
        <v>1</v>
      </c>
      <c r="E180" s="1029" t="str">
        <f>E143</f>
        <v>coupe</v>
      </c>
      <c r="F180" s="1031" t="str">
        <f>F143</f>
        <v>Recette mère ► Desserts assiette</v>
      </c>
      <c r="G180" s="41"/>
      <c r="H180" s="6"/>
      <c r="I180" s="22" t="str">
        <f t="shared" si="15"/>
        <v/>
      </c>
      <c r="J180" s="50"/>
      <c r="K180" s="711"/>
      <c r="L180" s="732">
        <f>IF(OR(M180="",M180=0),0,M180*IFERROR(_xlfn.XLOOKUP(K180,K201:AA201,K202:AA202,"",0,1)*J180*IF(G180&gt;0,G180,1),IFERROR(_xlfn.XLOOKUP(K180,K203:AA203,K204:AA204,"",0,1)*J180*IF(G180&gt;0,G180,1),0)))</f>
        <v>0</v>
      </c>
      <c r="M180" s="712">
        <v>1</v>
      </c>
      <c r="N180" s="713"/>
      <c r="O180" s="1261"/>
      <c r="P180" s="1208">
        <f>IF(L192=0,0,(L180/L192)*Q146*1000)</f>
        <v>0</v>
      </c>
      <c r="Q180" s="46">
        <f>IF(L192=0,0,(G180/L192)*Q146)</f>
        <v>0</v>
      </c>
      <c r="R180" s="734">
        <f>IF(Z142&lt;&gt;0,G180*M180*L142,0)</f>
        <v>0</v>
      </c>
      <c r="S180" s="771">
        <f t="shared" si="16"/>
        <v>0</v>
      </c>
      <c r="T180" s="44" t="str">
        <f>IF(OR(Z142="",Z142=0,L180=0),"",L180*M180*L142)</f>
        <v/>
      </c>
      <c r="U180" s="388" t="str">
        <f>IF(K180="","",IF(T180="","",IF(T180=0,0,IF(SUM(COUNTIF(K201:U201,SUBSTITUTE(TRIM(K180)," (s)","")),COUNTIF(K203:U203,SUBSTITUTE(TRIM(K180)," (s)","")),COUNTIF(K202:U202,SUBSTITUTE(TRIM(K180)," (s)","")),COUNTIF(K204:U204,SUBSTITUTE(TRIM(K180)," (s)","")))&gt;0,IF(ROUND(T180,3)&gt;=1,ROUND(T180,3)&amp;" L",ROUND(T180*100,0)&amp;" cl"),IF(SUM(COUNTIF(V201:AA201,SUBSTITUTE(TRIM(K180)," (s)","")),COUNTIF(V203:AA203,SUBSTITUTE(TRIM(K180)," (s)","")),COUNTIF(V202:AA202,SUBSTITUTE(TRIM(K180)," (s)","")),COUNTIF(V204:AA204,SUBSTITUTE(TRIM(K180)," (s)","")))&gt;0,IF(ROUND(T180,3)&gt;=1,ROUND(T180,3)&amp;" Kg",ROUND(T180*1000,0)&amp;" g"),"")))))</f>
        <v/>
      </c>
      <c r="V180" s="379"/>
      <c r="W180" s="714">
        <f t="shared" si="18"/>
        <v>0</v>
      </c>
      <c r="X180" s="982">
        <f t="shared" si="17"/>
        <v>0</v>
      </c>
      <c r="Y180" s="768"/>
      <c r="Z180" s="769"/>
      <c r="AA180" s="770"/>
      <c r="AB180" s="1014"/>
      <c r="AC180" s="1014"/>
      <c r="AD180" s="1014"/>
      <c r="AE180" s="9">
        <v>1</v>
      </c>
    </row>
    <row r="181" spans="2:31" ht="15.75">
      <c r="B181" s="695" t="str">
        <f t="shared" si="20"/>
        <v>►</v>
      </c>
      <c r="C181" s="1029" t="str">
        <f>C143</f>
        <v>N NOM DE VOTRE RECETTE | collez la--FAMILLE| Auteur &gt; VOUS</v>
      </c>
      <c r="D181" s="1030">
        <f>D143</f>
        <v>1</v>
      </c>
      <c r="E181" s="1029" t="str">
        <f>E143</f>
        <v>coupe</v>
      </c>
      <c r="F181" s="1031" t="str">
        <f>F143</f>
        <v>Recette mère ► Desserts assiette</v>
      </c>
      <c r="G181" s="41"/>
      <c r="H181" s="6"/>
      <c r="I181" s="22" t="str">
        <f t="shared" si="15"/>
        <v/>
      </c>
      <c r="J181" s="50"/>
      <c r="K181" s="711"/>
      <c r="L181" s="732">
        <f>IF(OR(M181="",M181=0),0,M181*IFERROR(_xlfn.XLOOKUP(K181,K201:AA201,K202:AA202,"",0,1)*J181*IF(G181&gt;0,G181,1),IFERROR(_xlfn.XLOOKUP(K181,K203:AA203,K204:AA204,"",0,1)*J181*IF(G181&gt;0,G181,1),0)))</f>
        <v>0</v>
      </c>
      <c r="M181" s="712">
        <v>1</v>
      </c>
      <c r="N181" s="713"/>
      <c r="O181" s="1261"/>
      <c r="P181" s="1208">
        <f>IF(L192=0,0,(L181/L192)*Q146*1000)</f>
        <v>0</v>
      </c>
      <c r="Q181" s="46">
        <f>IF(L192=0,0,(G181/L192)*Q146)</f>
        <v>0</v>
      </c>
      <c r="R181" s="735">
        <f>IF(Z142&lt;&gt;0,G181*M181*L142,0)</f>
        <v>0</v>
      </c>
      <c r="S181" s="772">
        <f t="shared" si="16"/>
        <v>0</v>
      </c>
      <c r="T181" s="44" t="str">
        <f>IF(OR(Z142="",Z142=0,L181=0),"",L181*M181*L142)</f>
        <v/>
      </c>
      <c r="U181" s="388" t="str">
        <f>IF(K181="","",IF(T181="","",IF(T181=0,0,IF(SUM(COUNTIF(K201:U201,SUBSTITUTE(TRIM(K181)," (s)","")),COUNTIF(K203:U203,SUBSTITUTE(TRIM(K181)," (s)","")),COUNTIF(K202:U202,SUBSTITUTE(TRIM(K181)," (s)","")),COUNTIF(K204:U204,SUBSTITUTE(TRIM(K181)," (s)","")))&gt;0,IF(ROUND(T181,3)&gt;=1,ROUND(T181,3)&amp;" L",ROUND(T181*100,0)&amp;" cl"),IF(SUM(COUNTIF(V201:AA201,SUBSTITUTE(TRIM(K181)," (s)","")),COUNTIF(V203:AA203,SUBSTITUTE(TRIM(K181)," (s)","")),COUNTIF(V202:AA202,SUBSTITUTE(TRIM(K181)," (s)","")),COUNTIF(V204:AA204,SUBSTITUTE(TRIM(K181)," (s)","")))&gt;0,IF(ROUND(T181,3)&gt;=1,ROUND(T181,3)&amp;" Kg",ROUND(T181*1000,0)&amp;" g"),"")))))</f>
        <v/>
      </c>
      <c r="V181" s="379"/>
      <c r="W181" s="714">
        <f t="shared" si="18"/>
        <v>0</v>
      </c>
      <c r="X181" s="982">
        <f t="shared" si="17"/>
        <v>0</v>
      </c>
      <c r="Y181" s="768"/>
      <c r="Z181" s="769"/>
      <c r="AA181" s="770"/>
      <c r="AB181" s="1014"/>
      <c r="AC181" s="1014"/>
      <c r="AD181" s="1014"/>
      <c r="AE181" s="9">
        <v>1</v>
      </c>
    </row>
    <row r="182" spans="2:31" ht="15.75">
      <c r="B182" s="695" t="str">
        <f t="shared" si="20"/>
        <v>►</v>
      </c>
      <c r="C182" s="1029" t="str">
        <f>C143</f>
        <v>N NOM DE VOTRE RECETTE | collez la--FAMILLE| Auteur &gt; VOUS</v>
      </c>
      <c r="D182" s="1030">
        <f>D143</f>
        <v>1</v>
      </c>
      <c r="E182" s="1029" t="str">
        <f>E143</f>
        <v>coupe</v>
      </c>
      <c r="F182" s="1031" t="str">
        <f>F143</f>
        <v>Recette mère ► Desserts assiette</v>
      </c>
      <c r="G182" s="41"/>
      <c r="H182" s="6"/>
      <c r="I182" s="22" t="str">
        <f t="shared" si="15"/>
        <v/>
      </c>
      <c r="J182" s="50"/>
      <c r="K182" s="711"/>
      <c r="L182" s="732">
        <f>IF(OR(M182="",M182=0),0,M182*IFERROR(_xlfn.XLOOKUP(K182,K201:AA201,K202:AA202,"",0,1)*J182*IF(G182&gt;0,G182,1),IFERROR(_xlfn.XLOOKUP(K182,K203:AA203,K204:AA204,"",0,1)*J182*IF(G182&gt;0,G182,1),0)))</f>
        <v>0</v>
      </c>
      <c r="M182" s="712">
        <v>1</v>
      </c>
      <c r="N182" s="713"/>
      <c r="O182" s="1261"/>
      <c r="P182" s="1208">
        <f>IF(L192=0,0,(L182/L192)*Q146*1000)</f>
        <v>0</v>
      </c>
      <c r="Q182" s="46">
        <f>IF(L192=0,0,(G182/L192)*Q146)</f>
        <v>0</v>
      </c>
      <c r="R182" s="734">
        <f>IF(Z142&lt;&gt;0,G182*M182*L142,0)</f>
        <v>0</v>
      </c>
      <c r="S182" s="771">
        <f t="shared" si="16"/>
        <v>0</v>
      </c>
      <c r="T182" s="44" t="str">
        <f>IF(OR(Z142="",Z142=0,L182=0),"",L182*M182*L142)</f>
        <v/>
      </c>
      <c r="U182" s="388" t="str">
        <f>IF(K182="","",IF(T182="","",IF(T182=0,0,IF(SUM(COUNTIF(K201:U201,SUBSTITUTE(TRIM(K182)," (s)","")),COUNTIF(K203:U203,SUBSTITUTE(TRIM(K182)," (s)","")),COUNTIF(K202:U202,SUBSTITUTE(TRIM(K182)," (s)","")),COUNTIF(K204:U204,SUBSTITUTE(TRIM(K182)," (s)","")))&gt;0,IF(ROUND(T182,3)&gt;=1,ROUND(T182,3)&amp;" L",ROUND(T182*100,0)&amp;" cl"),IF(SUM(COUNTIF(V201:AA201,SUBSTITUTE(TRIM(K182)," (s)","")),COUNTIF(V203:AA203,SUBSTITUTE(TRIM(K182)," (s)","")),COUNTIF(V202:AA202,SUBSTITUTE(TRIM(K182)," (s)","")),COUNTIF(V204:AA204,SUBSTITUTE(TRIM(K182)," (s)","")))&gt;0,IF(ROUND(T182,3)&gt;=1,ROUND(T182,3)&amp;" Kg",ROUND(T182*1000,0)&amp;" g"),"")))))</f>
        <v/>
      </c>
      <c r="V182" s="379"/>
      <c r="W182" s="714">
        <f t="shared" si="18"/>
        <v>0</v>
      </c>
      <c r="X182" s="982">
        <f t="shared" si="17"/>
        <v>0</v>
      </c>
      <c r="Y182" s="768"/>
      <c r="Z182" s="769"/>
      <c r="AA182" s="770"/>
      <c r="AB182" s="1014"/>
      <c r="AC182" s="1014"/>
      <c r="AD182" s="1014"/>
      <c r="AE182" s="9">
        <v>1</v>
      </c>
    </row>
    <row r="183" spans="2:31" ht="15.75">
      <c r="B183" s="695" t="str">
        <f t="shared" si="20"/>
        <v>►</v>
      </c>
      <c r="C183" s="1029" t="str">
        <f>C143</f>
        <v>N NOM DE VOTRE RECETTE | collez la--FAMILLE| Auteur &gt; VOUS</v>
      </c>
      <c r="D183" s="1030">
        <f>D143</f>
        <v>1</v>
      </c>
      <c r="E183" s="1029" t="str">
        <f>E143</f>
        <v>coupe</v>
      </c>
      <c r="F183" s="1031" t="str">
        <f>F143</f>
        <v>Recette mère ► Desserts assiette</v>
      </c>
      <c r="G183" s="41"/>
      <c r="H183" s="6"/>
      <c r="I183" s="22" t="str">
        <f t="shared" si="15"/>
        <v/>
      </c>
      <c r="J183" s="50"/>
      <c r="K183" s="711"/>
      <c r="L183" s="732">
        <f>IF(OR(M183="",M183=0),0,M183*IFERROR(_xlfn.XLOOKUP(K183,K201:AA201,K202:AA202,"",0,1)*J183*IF(G183&gt;0,G183,1),IFERROR(_xlfn.XLOOKUP(K183,K203:AA203,K204:AA204,"",0,1)*J183*IF(G183&gt;0,G183,1),0)))</f>
        <v>0</v>
      </c>
      <c r="M183" s="712">
        <v>1</v>
      </c>
      <c r="N183" s="713"/>
      <c r="O183" s="1261"/>
      <c r="P183" s="1208">
        <f>IF(L192=0,0,(L183/L192)*Q146*1000)</f>
        <v>0</v>
      </c>
      <c r="Q183" s="46">
        <f>IF(L192=0,0,(G183/L192)*Q146)</f>
        <v>0</v>
      </c>
      <c r="R183" s="735">
        <f>IF(Z142&lt;&gt;0,G183*M183*L142,0)</f>
        <v>0</v>
      </c>
      <c r="S183" s="772">
        <f t="shared" si="16"/>
        <v>0</v>
      </c>
      <c r="T183" s="44" t="str">
        <f>IF(OR(Z142="",Z142=0,L183=0),"",L183*M183*L142)</f>
        <v/>
      </c>
      <c r="U183" s="388" t="str">
        <f>IF(K183="","",IF(T183="","",IF(T183=0,0,IF(SUM(COUNTIF(K201:U201,SUBSTITUTE(TRIM(K183)," (s)","")),COUNTIF(K203:U203,SUBSTITUTE(TRIM(K183)," (s)","")),COUNTIF(K202:U202,SUBSTITUTE(TRIM(K183)," (s)","")),COUNTIF(K204:U204,SUBSTITUTE(TRIM(K183)," (s)","")))&gt;0,IF(ROUND(T183,3)&gt;=1,ROUND(T183,3)&amp;" L",ROUND(T183*100,0)&amp;" cl"),IF(SUM(COUNTIF(V201:AA201,SUBSTITUTE(TRIM(K183)," (s)","")),COUNTIF(V203:AA203,SUBSTITUTE(TRIM(K183)," (s)","")),COUNTIF(V202:AA202,SUBSTITUTE(TRIM(K183)," (s)","")),COUNTIF(V204:AA204,SUBSTITUTE(TRIM(K183)," (s)","")))&gt;0,IF(ROUND(T183,3)&gt;=1,ROUND(T183,3)&amp;" Kg",ROUND(T183*1000,0)&amp;" g"),"")))))</f>
        <v/>
      </c>
      <c r="V183" s="379"/>
      <c r="W183" s="714">
        <f t="shared" si="18"/>
        <v>0</v>
      </c>
      <c r="X183" s="982">
        <f t="shared" si="17"/>
        <v>0</v>
      </c>
      <c r="Y183" s="768"/>
      <c r="Z183" s="769"/>
      <c r="AA183" s="770"/>
      <c r="AB183" s="1014"/>
      <c r="AC183" s="1014"/>
      <c r="AD183" s="1014"/>
      <c r="AE183" s="9">
        <v>1</v>
      </c>
    </row>
    <row r="184" spans="2:31" ht="15.75">
      <c r="B184" s="695" t="str">
        <f t="shared" si="20"/>
        <v>►</v>
      </c>
      <c r="C184" s="1029" t="str">
        <f>C143</f>
        <v>N NOM DE VOTRE RECETTE | collez la--FAMILLE| Auteur &gt; VOUS</v>
      </c>
      <c r="D184" s="1030">
        <f>D143</f>
        <v>1</v>
      </c>
      <c r="E184" s="1029" t="str">
        <f>E143</f>
        <v>coupe</v>
      </c>
      <c r="F184" s="1031" t="str">
        <f>F143</f>
        <v>Recette mère ► Desserts assiette</v>
      </c>
      <c r="G184" s="41"/>
      <c r="H184" s="6"/>
      <c r="I184" s="22" t="str">
        <f t="shared" si="15"/>
        <v/>
      </c>
      <c r="J184" s="50"/>
      <c r="K184" s="711"/>
      <c r="L184" s="732">
        <f>IF(OR(M184="",M184=0),0,M184*IFERROR(_xlfn.XLOOKUP(K184,K201:AA201,K202:AA202,"",0,1)*J184*IF(G184&gt;0,G184,1),IFERROR(_xlfn.XLOOKUP(K184,K203:AA203,K204:AA204,"",0,1)*J184*IF(G184&gt;0,G184,1),0)))</f>
        <v>0</v>
      </c>
      <c r="M184" s="712">
        <v>1</v>
      </c>
      <c r="N184" s="713"/>
      <c r="O184" s="1261"/>
      <c r="P184" s="1208">
        <f>IF(L192=0,0,(L184/L192)*Q146*1000)</f>
        <v>0</v>
      </c>
      <c r="Q184" s="46">
        <f>IF(L192=0,0,(G184/L192)*Q146)</f>
        <v>0</v>
      </c>
      <c r="R184" s="734">
        <f>IF(Z142&lt;&gt;0,G184*M184*L142,0)</f>
        <v>0</v>
      </c>
      <c r="S184" s="771">
        <f t="shared" si="16"/>
        <v>0</v>
      </c>
      <c r="T184" s="44" t="str">
        <f>IF(OR(Z142="",Z142=0,L184=0),"",L184*M184*L142)</f>
        <v/>
      </c>
      <c r="U184" s="388" t="str">
        <f>IF(K184="","",IF(T184="","",IF(T184=0,0,IF(SUM(COUNTIF(K201:U201,SUBSTITUTE(TRIM(K184)," (s)","")),COUNTIF(K203:U203,SUBSTITUTE(TRIM(K184)," (s)","")),COUNTIF(K202:U202,SUBSTITUTE(TRIM(K184)," (s)","")),COUNTIF(K204:U204,SUBSTITUTE(TRIM(K184)," (s)","")))&gt;0,IF(ROUND(T184,3)&gt;=1,ROUND(T184,3)&amp;" L",ROUND(T184*100,0)&amp;" cl"),IF(SUM(COUNTIF(V201:AA201,SUBSTITUTE(TRIM(K184)," (s)","")),COUNTIF(V203:AA203,SUBSTITUTE(TRIM(K184)," (s)","")),COUNTIF(V202:AA202,SUBSTITUTE(TRIM(K184)," (s)","")),COUNTIF(V204:AA204,SUBSTITUTE(TRIM(K184)," (s)","")))&gt;0,IF(ROUND(T184,3)&gt;=1,ROUND(T184,3)&amp;" Kg",ROUND(T184*1000,0)&amp;" g"),"")))))</f>
        <v/>
      </c>
      <c r="V184" s="379"/>
      <c r="W184" s="714">
        <f t="shared" si="18"/>
        <v>0</v>
      </c>
      <c r="X184" s="982">
        <f t="shared" si="17"/>
        <v>0</v>
      </c>
      <c r="Y184" s="768"/>
      <c r="Z184" s="769"/>
      <c r="AA184" s="770"/>
      <c r="AB184" s="1014"/>
      <c r="AC184" s="1014"/>
      <c r="AD184" s="1014"/>
      <c r="AE184" s="9">
        <v>1</v>
      </c>
    </row>
    <row r="185" spans="2:31" ht="15.75">
      <c r="B185" s="695" t="str">
        <f t="shared" si="20"/>
        <v>►</v>
      </c>
      <c r="C185" s="1029" t="str">
        <f>C143</f>
        <v>N NOM DE VOTRE RECETTE | collez la--FAMILLE| Auteur &gt; VOUS</v>
      </c>
      <c r="D185" s="1030">
        <f>D143</f>
        <v>1</v>
      </c>
      <c r="E185" s="1029" t="str">
        <f>E143</f>
        <v>coupe</v>
      </c>
      <c r="F185" s="1031" t="str">
        <f>F143</f>
        <v>Recette mère ► Desserts assiette</v>
      </c>
      <c r="G185" s="41"/>
      <c r="H185" s="6"/>
      <c r="I185" s="22" t="str">
        <f t="shared" si="15"/>
        <v/>
      </c>
      <c r="J185" s="50"/>
      <c r="K185" s="711"/>
      <c r="L185" s="732">
        <f>IF(OR(M185="",M185=0),0,M185*IFERROR(_xlfn.XLOOKUP(K185,K201:AA201,K202:AA202,"",0,1)*J185*IF(G185&gt;0,G185,1),IFERROR(_xlfn.XLOOKUP(K185,K203:AA203,K204:AA204,"",0,1)*J185*IF(G185&gt;0,G185,1),0)))</f>
        <v>0</v>
      </c>
      <c r="M185" s="712">
        <v>1</v>
      </c>
      <c r="N185" s="713"/>
      <c r="O185" s="1261"/>
      <c r="P185" s="1208">
        <f>IF(L192=0,0,(L185/L192)*Q146*1000)</f>
        <v>0</v>
      </c>
      <c r="Q185" s="46">
        <f>IF(L192=0,0,(G185/L192)*Q146)</f>
        <v>0</v>
      </c>
      <c r="R185" s="735">
        <f>IF(Z142&lt;&gt;0,G185*M185*L142,0)</f>
        <v>0</v>
      </c>
      <c r="S185" s="772">
        <f t="shared" si="16"/>
        <v>0</v>
      </c>
      <c r="T185" s="44" t="str">
        <f>IF(OR(Z142="",Z142=0,L185=0),"",L185*M185*L142)</f>
        <v/>
      </c>
      <c r="U185" s="388" t="str">
        <f>IF(K185="","",IF(T185="","",IF(T185=0,0,IF(SUM(COUNTIF(K201:U201,SUBSTITUTE(TRIM(K185)," (s)","")),COUNTIF(K203:U203,SUBSTITUTE(TRIM(K185)," (s)","")),COUNTIF(K202:U202,SUBSTITUTE(TRIM(K185)," (s)","")),COUNTIF(K204:U204,SUBSTITUTE(TRIM(K185)," (s)","")))&gt;0,IF(ROUND(T185,3)&gt;=1,ROUND(T185,3)&amp;" L",ROUND(T185*100,0)&amp;" cl"),IF(SUM(COUNTIF(V201:AA201,SUBSTITUTE(TRIM(K185)," (s)","")),COUNTIF(V203:AA203,SUBSTITUTE(TRIM(K185)," (s)","")),COUNTIF(V202:AA202,SUBSTITUTE(TRIM(K185)," (s)","")),COUNTIF(V204:AA204,SUBSTITUTE(TRIM(K185)," (s)","")))&gt;0,IF(ROUND(T185,3)&gt;=1,ROUND(T185,3)&amp;" Kg",ROUND(T185*1000,0)&amp;" g"),"")))))</f>
        <v/>
      </c>
      <c r="V185" s="379"/>
      <c r="W185" s="714">
        <f t="shared" si="18"/>
        <v>0</v>
      </c>
      <c r="X185" s="982">
        <f t="shared" si="17"/>
        <v>0</v>
      </c>
      <c r="Y185" s="768"/>
      <c r="Z185" s="769"/>
      <c r="AA185" s="770"/>
      <c r="AB185" s="1014"/>
      <c r="AC185" s="1014"/>
      <c r="AD185" s="1014"/>
      <c r="AE185" s="9">
        <v>1</v>
      </c>
    </row>
    <row r="186" spans="2:31" ht="15.75">
      <c r="B186" s="695" t="str">
        <f t="shared" si="20"/>
        <v>►</v>
      </c>
      <c r="C186" s="1029" t="str">
        <f>C143</f>
        <v>N NOM DE VOTRE RECETTE | collez la--FAMILLE| Auteur &gt; VOUS</v>
      </c>
      <c r="D186" s="1030">
        <f>D143</f>
        <v>1</v>
      </c>
      <c r="E186" s="1029" t="str">
        <f>E143</f>
        <v>coupe</v>
      </c>
      <c r="F186" s="1031" t="str">
        <f>F143</f>
        <v>Recette mère ► Desserts assiette</v>
      </c>
      <c r="G186" s="41"/>
      <c r="H186" s="6"/>
      <c r="I186" s="22" t="str">
        <f t="shared" si="15"/>
        <v/>
      </c>
      <c r="J186" s="50"/>
      <c r="K186" s="711"/>
      <c r="L186" s="732">
        <f>IF(OR(M186="",M186=0),0,M186*IFERROR(_xlfn.XLOOKUP(K186,K201:AA201,K202:AA202,"",0,1)*J186*IF(G186&gt;0,G186,1),IFERROR(_xlfn.XLOOKUP(K186,K203:AA203,K204:AA204,"",0,1)*J186*IF(G186&gt;0,G186,1),0)))</f>
        <v>0</v>
      </c>
      <c r="M186" s="712">
        <v>1</v>
      </c>
      <c r="N186" s="713"/>
      <c r="O186" s="1261"/>
      <c r="P186" s="1208">
        <f>IF(L192=0,0,(L186/L192)*Q146*1000)</f>
        <v>0</v>
      </c>
      <c r="Q186" s="46">
        <f>IF(L192=0,0,(G186/L192)*Q146)</f>
        <v>0</v>
      </c>
      <c r="R186" s="734">
        <f>IF(Z142&lt;&gt;0,G186*M186*L142,0)</f>
        <v>0</v>
      </c>
      <c r="S186" s="771">
        <f t="shared" si="16"/>
        <v>0</v>
      </c>
      <c r="T186" s="44" t="str">
        <f>IF(OR(Z142="",Z142=0,L186=0),"",L186*M186*L142)</f>
        <v/>
      </c>
      <c r="U186" s="380" t="str">
        <f>IF(K186="","",IF(T186="","",IF(T186=0,0,IF(SUM(COUNTIF(K201:U201,SUBSTITUTE(TRIM(K186)," (s)","")),COUNTIF(K203:U203,SUBSTITUTE(TRIM(K186)," (s)","")),COUNTIF(K202:U202,SUBSTITUTE(TRIM(K186)," (s)","")),COUNTIF(K204:U204,SUBSTITUTE(TRIM(K186)," (s)","")))&gt;0,IF(ROUND(T186,3)&gt;=1,ROUND(T186,3)&amp;" L",ROUND(T186*100,0)&amp;" cl"),IF(SUM(COUNTIF(V201:AA201,SUBSTITUTE(TRIM(K186)," (s)","")),COUNTIF(V203:AA203,SUBSTITUTE(TRIM(K186)," (s)","")),COUNTIF(V202:AA202,SUBSTITUTE(TRIM(K186)," (s)","")),COUNTIF(V204:AA204,SUBSTITUTE(TRIM(K186)," (s)","")))&gt;0,IF(ROUND(T186,3)&gt;=1,ROUND(T186,3)&amp;" Kg",ROUND(T186*1000,0)&amp;" g"),"")))))</f>
        <v/>
      </c>
      <c r="V186" s="379"/>
      <c r="W186" s="714">
        <f t="shared" si="18"/>
        <v>0</v>
      </c>
      <c r="X186" s="982">
        <f t="shared" si="17"/>
        <v>0</v>
      </c>
      <c r="Y186" s="768"/>
      <c r="Z186" s="769"/>
      <c r="AA186" s="770"/>
      <c r="AB186" s="1014"/>
      <c r="AC186" s="1014"/>
      <c r="AD186" s="1014"/>
      <c r="AE186" s="9">
        <v>1</v>
      </c>
    </row>
    <row r="187" spans="2:31" ht="15.75">
      <c r="B187" s="695" t="str">
        <f t="shared" si="20"/>
        <v>►</v>
      </c>
      <c r="C187" s="1029" t="str">
        <f>C143</f>
        <v>N NOM DE VOTRE RECETTE | collez la--FAMILLE| Auteur &gt; VOUS</v>
      </c>
      <c r="D187" s="1030">
        <f>D143</f>
        <v>1</v>
      </c>
      <c r="E187" s="1029" t="str">
        <f>E143</f>
        <v>coupe</v>
      </c>
      <c r="F187" s="1031" t="str">
        <f>F143</f>
        <v>Recette mère ► Desserts assiette</v>
      </c>
      <c r="G187" s="41"/>
      <c r="H187" s="6"/>
      <c r="I187" s="22" t="str">
        <f t="shared" si="15"/>
        <v/>
      </c>
      <c r="J187" s="50"/>
      <c r="K187" s="711"/>
      <c r="L187" s="732">
        <f>IF(OR(M187="",M187=0),0,M187*IFERROR(_xlfn.XLOOKUP(K187,K201:AA201,K202:AA202,"",0,1)*J187*IF(G187&gt;0,G187,1),IFERROR(_xlfn.XLOOKUP(K187,K203:AA203,K204:AA204,"",0,1)*J187*IF(G187&gt;0,G187,1),0)))</f>
        <v>0</v>
      </c>
      <c r="M187" s="712">
        <v>1</v>
      </c>
      <c r="N187" s="713"/>
      <c r="O187" s="1261"/>
      <c r="P187" s="1208">
        <f>IF(L192=0,0,(L187/L192)*Q146*1000)</f>
        <v>0</v>
      </c>
      <c r="Q187" s="46">
        <f>IF(L192=0,0,(G187/L192)*Q146)</f>
        <v>0</v>
      </c>
      <c r="R187" s="735">
        <f>IF(Z142&lt;&gt;0,G187*M187*L142,0)</f>
        <v>0</v>
      </c>
      <c r="S187" s="772">
        <f t="shared" si="16"/>
        <v>0</v>
      </c>
      <c r="T187" s="44" t="str">
        <f>IF(OR(Z142="",Z142=0,L187=0),"",L187*M187*L142)</f>
        <v/>
      </c>
      <c r="U187" s="388" t="str">
        <f>IF(K187="","",IF(T187="","",IF(T187=0,0,IF(SUM(COUNTIF(K201:U201,SUBSTITUTE(TRIM(K187)," (s)","")),COUNTIF(K203:U203,SUBSTITUTE(TRIM(K187)," (s)","")),COUNTIF(K202:U202,SUBSTITUTE(TRIM(K187)," (s)","")),COUNTIF(K204:U204,SUBSTITUTE(TRIM(K187)," (s)","")))&gt;0,IF(ROUND(T187,3)&gt;=1,ROUND(T187,3)&amp;" L",ROUND(T187*100,0)&amp;" cl"),IF(SUM(COUNTIF(V201:AA201,SUBSTITUTE(TRIM(K187)," (s)","")),COUNTIF(V203:AA203,SUBSTITUTE(TRIM(K187)," (s)","")),COUNTIF(V202:AA202,SUBSTITUTE(TRIM(K187)," (s)","")),COUNTIF(V204:AA204,SUBSTITUTE(TRIM(K187)," (s)","")))&gt;0,IF(ROUND(T187,3)&gt;=1,ROUND(T187,3)&amp;" Kg",ROUND(T187*1000,0)&amp;" g"),"")))))</f>
        <v/>
      </c>
      <c r="V187" s="379"/>
      <c r="W187" s="714">
        <f t="shared" si="18"/>
        <v>0</v>
      </c>
      <c r="X187" s="982">
        <f t="shared" si="17"/>
        <v>0</v>
      </c>
      <c r="Y187" s="768"/>
      <c r="Z187" s="769"/>
      <c r="AA187" s="770"/>
      <c r="AB187" s="1014"/>
      <c r="AC187" s="1014"/>
      <c r="AD187" s="1014"/>
      <c r="AE187" s="9">
        <v>1</v>
      </c>
    </row>
    <row r="188" spans="2:31" ht="15.75">
      <c r="B188" s="695" t="str">
        <f t="shared" si="20"/>
        <v>►</v>
      </c>
      <c r="C188" s="1029" t="str">
        <f>C143</f>
        <v>N NOM DE VOTRE RECETTE | collez la--FAMILLE| Auteur &gt; VOUS</v>
      </c>
      <c r="D188" s="1030">
        <f>D143</f>
        <v>1</v>
      </c>
      <c r="E188" s="1029" t="str">
        <f>E143</f>
        <v>coupe</v>
      </c>
      <c r="F188" s="1031" t="str">
        <f>F143</f>
        <v>Recette mère ► Desserts assiette</v>
      </c>
      <c r="G188" s="41"/>
      <c r="H188" s="6"/>
      <c r="I188" s="22" t="str">
        <f t="shared" si="15"/>
        <v/>
      </c>
      <c r="J188" s="50"/>
      <c r="K188" s="711"/>
      <c r="L188" s="732">
        <f>IF(OR(M188="",M188=0),0,M188*IFERROR(_xlfn.XLOOKUP(K188,K201:AA201,K202:AA202,"",0,1)*J188*IF(G188&gt;0,G188,1),IFERROR(_xlfn.XLOOKUP(K188,K203:AA203,K204:AA204,"",0,1)*J188*IF(G188&gt;0,G188,1),0)))</f>
        <v>0</v>
      </c>
      <c r="M188" s="712">
        <v>1</v>
      </c>
      <c r="N188" s="713"/>
      <c r="O188" s="1261"/>
      <c r="P188" s="1208">
        <f>IF(L192=0,0,(L188/L192)*Q146*1000)</f>
        <v>0</v>
      </c>
      <c r="Q188" s="46">
        <f>IF(L192=0,0,(G188/L192)*Q146)</f>
        <v>0</v>
      </c>
      <c r="R188" s="734">
        <f>IF(Z142&lt;&gt;0,G188*M188*L142,0)</f>
        <v>0</v>
      </c>
      <c r="S188" s="771">
        <f t="shared" si="16"/>
        <v>0</v>
      </c>
      <c r="T188" s="44" t="str">
        <f>IF(OR(Z142="",Z142=0,L188=0),"",L188*M188*L142)</f>
        <v/>
      </c>
      <c r="U188" s="380" t="str">
        <f>IF(K188="","",IF(T188="","",IF(T188=0,0,IF(SUM(COUNTIF(K201:U201,SUBSTITUTE(TRIM(K188)," (s)","")),COUNTIF(K203:U203,SUBSTITUTE(TRIM(K188)," (s)","")),COUNTIF(K202:U202,SUBSTITUTE(TRIM(K188)," (s)","")),COUNTIF(K204:U204,SUBSTITUTE(TRIM(K188)," (s)","")))&gt;0,IF(ROUND(T188,3)&gt;=1,ROUND(T188,3)&amp;" L",ROUND(T188*100,0)&amp;" cl"),IF(SUM(COUNTIF(V201:AA201,SUBSTITUTE(TRIM(K188)," (s)","")),COUNTIF(V203:AA203,SUBSTITUTE(TRIM(K188)," (s)","")),COUNTIF(V202:AA202,SUBSTITUTE(TRIM(K188)," (s)","")),COUNTIF(V204:AA204,SUBSTITUTE(TRIM(K188)," (s)","")))&gt;0,IF(ROUND(T188,3)&gt;=1,ROUND(T188,3)&amp;" Kg",ROUND(T188*1000,0)&amp;" g"),"")))))</f>
        <v/>
      </c>
      <c r="V188" s="379"/>
      <c r="W188" s="714">
        <f t="shared" si="18"/>
        <v>0</v>
      </c>
      <c r="X188" s="982">
        <f t="shared" si="17"/>
        <v>0</v>
      </c>
      <c r="Y188" s="768"/>
      <c r="Z188" s="769"/>
      <c r="AA188" s="770"/>
      <c r="AB188" s="1014"/>
      <c r="AC188" s="1014"/>
      <c r="AD188" s="1014"/>
      <c r="AE188" s="9">
        <v>1</v>
      </c>
    </row>
    <row r="189" spans="2:31" ht="15.75">
      <c r="B189" s="695" t="str">
        <f t="shared" si="20"/>
        <v>►</v>
      </c>
      <c r="C189" s="1029" t="str">
        <f>C143</f>
        <v>N NOM DE VOTRE RECETTE | collez la--FAMILLE| Auteur &gt; VOUS</v>
      </c>
      <c r="D189" s="1030">
        <f>D143</f>
        <v>1</v>
      </c>
      <c r="E189" s="1029" t="str">
        <f>E143</f>
        <v>coupe</v>
      </c>
      <c r="F189" s="1031" t="str">
        <f>F143</f>
        <v>Recette mère ► Desserts assiette</v>
      </c>
      <c r="G189" s="41"/>
      <c r="H189" s="6"/>
      <c r="I189" s="22" t="str">
        <f t="shared" si="15"/>
        <v/>
      </c>
      <c r="J189" s="50"/>
      <c r="K189" s="711"/>
      <c r="L189" s="732">
        <f>IF(OR(M189="",M189=0),0,M189*IFERROR(_xlfn.XLOOKUP(K189,K201:AA201,K202:AA202,"",0,1)*J189*IF(G189&gt;0,G189,1),IFERROR(_xlfn.XLOOKUP(K189,K203:AA203,K204:AA204,"",0,1)*J189*IF(G189&gt;0,G189,1),0)))</f>
        <v>0</v>
      </c>
      <c r="M189" s="712">
        <v>1</v>
      </c>
      <c r="N189" s="713"/>
      <c r="O189" s="1261"/>
      <c r="P189" s="1208">
        <f>IF(L192=0,0,(L189/L192)*Q146*1000)</f>
        <v>0</v>
      </c>
      <c r="Q189" s="46">
        <f>IF(L192=0,0,(G189/L192)*Q146)</f>
        <v>0</v>
      </c>
      <c r="R189" s="735">
        <f>IF(Z142&lt;&gt;0,G189*M189*L142,0)</f>
        <v>0</v>
      </c>
      <c r="S189" s="772">
        <f t="shared" si="16"/>
        <v>0</v>
      </c>
      <c r="T189" s="44" t="str">
        <f>IF(OR(Z142="",Z142=0,L189=0),"",L189*M189*L142)</f>
        <v/>
      </c>
      <c r="U189" s="388" t="str">
        <f>IF(K189="","",IF(T189="","",IF(T189=0,0,IF(SUM(COUNTIF(K201:U201,SUBSTITUTE(TRIM(K189)," (s)","")),COUNTIF(K203:U203,SUBSTITUTE(TRIM(K189)," (s)","")),COUNTIF(K202:U202,SUBSTITUTE(TRIM(K189)," (s)","")),COUNTIF(K204:U204,SUBSTITUTE(TRIM(K189)," (s)","")))&gt;0,IF(ROUND(T189,3)&gt;=1,ROUND(T189,3)&amp;" L",ROUND(T189*100,0)&amp;" cl"),IF(SUM(COUNTIF(V201:AA201,SUBSTITUTE(TRIM(K189)," (s)","")),COUNTIF(V203:AA203,SUBSTITUTE(TRIM(K189)," (s)","")),COUNTIF(V202:AA202,SUBSTITUTE(TRIM(K189)," (s)","")),COUNTIF(V204:AA204,SUBSTITUTE(TRIM(K189)," (s)","")))&gt;0,IF(ROUND(T189,3)&gt;=1,ROUND(T189,3)&amp;" Kg",ROUND(T189*1000,0)&amp;" g"),"")))))</f>
        <v/>
      </c>
      <c r="V189" s="379"/>
      <c r="W189" s="714">
        <f t="shared" si="18"/>
        <v>0</v>
      </c>
      <c r="X189" s="982">
        <f t="shared" si="17"/>
        <v>0</v>
      </c>
      <c r="Y189" s="768"/>
      <c r="Z189" s="769"/>
      <c r="AA189" s="770"/>
      <c r="AB189" s="1014"/>
      <c r="AC189" s="1014"/>
      <c r="AD189" s="1014"/>
      <c r="AE189" s="9">
        <v>1</v>
      </c>
    </row>
    <row r="190" spans="2:31" ht="15.75">
      <c r="B190" s="1438" t="s">
        <v>6</v>
      </c>
      <c r="C190" s="1029" t="str">
        <f>C143</f>
        <v>N NOM DE VOTRE RECETTE | collez la--FAMILLE| Auteur &gt; VOUS</v>
      </c>
      <c r="D190" s="1030">
        <f>D143</f>
        <v>1</v>
      </c>
      <c r="E190" s="1029" t="str">
        <f>E143</f>
        <v>coupe</v>
      </c>
      <c r="F190" s="1031" t="str">
        <f>F143</f>
        <v>Recette mère ► Desserts assiette</v>
      </c>
      <c r="G190" s="41"/>
      <c r="H190" s="6"/>
      <c r="I190" s="22" t="str">
        <f t="shared" si="15"/>
        <v/>
      </c>
      <c r="J190" s="50"/>
      <c r="K190" s="711"/>
      <c r="L190" s="732">
        <f>IF(OR(M190="",M190=0),0,M190*IFERROR(_xlfn.XLOOKUP(K190,K201:AA201,K202:AA202,"",0,1)*J190*IF(G190&gt;0,G190,1),IFERROR(_xlfn.XLOOKUP(K190,K203:AA203,K204:AA204,"",0,1)*J190*IF(G190&gt;0,G190,1),0)))</f>
        <v>0</v>
      </c>
      <c r="M190" s="712">
        <v>1</v>
      </c>
      <c r="N190" s="713"/>
      <c r="O190" s="1261"/>
      <c r="P190" s="1208">
        <f>IF(L192=0,0,(L190/L192)*Q146*1000)</f>
        <v>0</v>
      </c>
      <c r="Q190" s="46">
        <f>IF(L192=0,0,(G190/L192)*Q146)</f>
        <v>0</v>
      </c>
      <c r="R190" s="734">
        <f>IF(Z142&lt;&gt;0,G190*M190*L142,0)</f>
        <v>0</v>
      </c>
      <c r="S190" s="771">
        <f t="shared" si="16"/>
        <v>0</v>
      </c>
      <c r="T190" s="44" t="str">
        <f>IF(OR(Z142="",Z142=0,L190=0),"",L190*M190*L142)</f>
        <v/>
      </c>
      <c r="U190" s="380" t="str">
        <f>IF(K190="","",IF(T190="","",IF(T190=0,0,IF(SUM(COUNTIF(K201:U201,SUBSTITUTE(TRIM(K190)," (s)","")),COUNTIF(K203:U203,SUBSTITUTE(TRIM(K190)," (s)","")),COUNTIF(K202:U202,SUBSTITUTE(TRIM(K190)," (s)","")),COUNTIF(K204:U204,SUBSTITUTE(TRIM(K190)," (s)","")))&gt;0,IF(ROUND(T190,3)&gt;=1,ROUND(T190,3)&amp;" L",ROUND(T190*100,0)&amp;" cl"),IF(SUM(COUNTIF(V201:AA201,SUBSTITUTE(TRIM(K190)," (s)","")),COUNTIF(V203:AA203,SUBSTITUTE(TRIM(K190)," (s)","")),COUNTIF(V202:AA202,SUBSTITUTE(TRIM(K190)," (s)","")),COUNTIF(V204:AA204,SUBSTITUTE(TRIM(K190)," (s)","")))&gt;0,IF(ROUND(T190,3)&gt;=1,ROUND(T190,3)&amp;" Kg",ROUND(T190*1000,0)&amp;" g"),"")))))</f>
        <v/>
      </c>
      <c r="V190" s="379"/>
      <c r="W190" s="714">
        <f t="shared" si="18"/>
        <v>0</v>
      </c>
      <c r="X190" s="982">
        <f t="shared" si="17"/>
        <v>0</v>
      </c>
      <c r="Y190" s="768"/>
      <c r="Z190" s="769"/>
      <c r="AA190" s="770"/>
      <c r="AB190" s="1014"/>
      <c r="AC190" s="1014"/>
      <c r="AD190" s="1014"/>
      <c r="AE190" s="9">
        <v>1</v>
      </c>
    </row>
    <row r="191" spans="2:31" ht="15.75">
      <c r="B191" s="1438" t="s">
        <v>6</v>
      </c>
      <c r="C191" s="1029" t="str">
        <f>C143</f>
        <v>N NOM DE VOTRE RECETTE | collez la--FAMILLE| Auteur &gt; VOUS</v>
      </c>
      <c r="D191" s="1030">
        <f>D143</f>
        <v>1</v>
      </c>
      <c r="E191" s="1029" t="str">
        <f>E143</f>
        <v>coupe</v>
      </c>
      <c r="F191" s="1031" t="str">
        <f>F143</f>
        <v>Recette mère ► Desserts assiette</v>
      </c>
      <c r="G191" s="51"/>
      <c r="H191" s="7"/>
      <c r="I191" s="22" t="str">
        <f t="shared" si="15"/>
        <v/>
      </c>
      <c r="J191" s="52"/>
      <c r="K191" s="711"/>
      <c r="L191" s="732">
        <f>IF(OR(M191="",M191=0),0,M191*IFERROR(_xlfn.XLOOKUP(K191,K201:AA201,K202:AA202,"",0,1)*J191*IF(G191&gt;0,G191,1),IFERROR(_xlfn.XLOOKUP(K191,K203:AA203,K204:AA204,"",0,1)*J191*IF(G191&gt;0,G191,1),0)))</f>
        <v>0</v>
      </c>
      <c r="M191" s="712">
        <v>1</v>
      </c>
      <c r="N191" s="713"/>
      <c r="O191" s="1261"/>
      <c r="P191" s="1208">
        <f>IF(L192=0,0,(L191/L192)*Q146*1000)</f>
        <v>0</v>
      </c>
      <c r="Q191" s="46">
        <f>IF(L192=0,0,(G191/L192)*Q146)</f>
        <v>0</v>
      </c>
      <c r="R191" s="735">
        <f>IF(Z142&lt;&gt;0,G191*M191*L142,0)</f>
        <v>0</v>
      </c>
      <c r="S191" s="772">
        <f t="shared" si="16"/>
        <v>0</v>
      </c>
      <c r="T191" s="44" t="str">
        <f>IF(OR(Z142="",Z142=0,L191=0),"",L191*M191*L142)</f>
        <v/>
      </c>
      <c r="U191" s="388" t="str">
        <f>IF(K191="","",IF(T191="","",IF(T191=0,0,IF(SUM(COUNTIF(K201:U201,SUBSTITUTE(TRIM(K191)," (s)","")),COUNTIF(K203:U203,SUBSTITUTE(TRIM(K191)," (s)","")),COUNTIF(K202:U202,SUBSTITUTE(TRIM(K191)," (s)","")),COUNTIF(K204:U204,SUBSTITUTE(TRIM(K191)," (s)","")))&gt;0,IF(ROUND(T191,3)&gt;=1,ROUND(T191,3)&amp;" L",ROUND(T191*100,0)&amp;" cl"),IF(SUM(COUNTIF(V201:AA201,SUBSTITUTE(TRIM(K191)," (s)","")),COUNTIF(V203:AA203,SUBSTITUTE(TRIM(K191)," (s)","")),COUNTIF(V202:AA202,SUBSTITUTE(TRIM(K191)," (s)","")),COUNTIF(V204:AA204,SUBSTITUTE(TRIM(K191)," (s)","")))&gt;0,IF(ROUND(T191,3)&gt;=1,ROUND(T191,3)&amp;" Kg",ROUND(T191*1000,0)&amp;" g"),"")))))</f>
        <v/>
      </c>
      <c r="V191" s="379"/>
      <c r="W191" s="714">
        <f t="shared" si="18"/>
        <v>0</v>
      </c>
      <c r="X191" s="982">
        <f t="shared" si="17"/>
        <v>0</v>
      </c>
      <c r="Y191" s="768"/>
      <c r="Z191" s="769"/>
      <c r="AA191" s="770"/>
      <c r="AB191" s="1014"/>
      <c r="AC191" s="1014"/>
      <c r="AD191" s="1014"/>
      <c r="AE191" s="9">
        <v>1</v>
      </c>
    </row>
    <row r="192" spans="2:31" ht="15.75">
      <c r="B192" s="1438" t="s">
        <v>6</v>
      </c>
      <c r="C192" s="1029" t="str">
        <f>C143</f>
        <v>N NOM DE VOTRE RECETTE | collez la--FAMILLE| Auteur &gt; VOUS</v>
      </c>
      <c r="D192" s="1030">
        <f>D143</f>
        <v>1</v>
      </c>
      <c r="E192" s="1029" t="str">
        <f>E143</f>
        <v>coupe</v>
      </c>
      <c r="F192" s="1031" t="str">
        <f>F143</f>
        <v>Recette mère ► Desserts assiette</v>
      </c>
      <c r="G192" s="1464" t="s">
        <v>23</v>
      </c>
      <c r="H192" s="1463"/>
      <c r="I192" s="1463"/>
      <c r="J192" s="1463"/>
      <c r="K192" s="1463"/>
      <c r="L192" s="1465">
        <f>SUM(L147:L191)</f>
        <v>0</v>
      </c>
      <c r="M192" s="1466"/>
      <c r="N192" s="1467"/>
      <c r="O192" s="1468"/>
      <c r="P192" s="1469">
        <f>SUM(P147:P191)</f>
        <v>0</v>
      </c>
      <c r="Q192" s="1467"/>
      <c r="R192" s="1470"/>
      <c r="S192" s="1470" t="str">
        <f>"Total " &amp; T144&amp;" &gt;"</f>
        <v>Total Col.19 &gt;</v>
      </c>
      <c r="T192" s="1471">
        <f>SUM(T147:T191)</f>
        <v>0</v>
      </c>
      <c r="U192" s="1471"/>
      <c r="V192" s="1472"/>
      <c r="W192" s="1472">
        <f>SUM(W147:W191)</f>
        <v>0</v>
      </c>
      <c r="X192" s="1472"/>
      <c r="Y192" s="1472">
        <f>SUM(Y147:Y191)</f>
        <v>0</v>
      </c>
      <c r="Z192" s="1472"/>
      <c r="AA192" s="1473"/>
      <c r="AB192" s="1014"/>
      <c r="AC192" s="1014"/>
      <c r="AD192" s="1014"/>
      <c r="AE192" s="9">
        <v>1</v>
      </c>
    </row>
    <row r="193" spans="2:31" ht="15.75">
      <c r="B193" s="1438" t="s">
        <v>6</v>
      </c>
      <c r="C193" s="1029" t="str">
        <f>C143</f>
        <v>N NOM DE VOTRE RECETTE | collez la--FAMILLE| Auteur &gt; VOUS</v>
      </c>
      <c r="D193" s="1030">
        <f>D143</f>
        <v>1</v>
      </c>
      <c r="E193" s="1029" t="str">
        <f>E143</f>
        <v>coupe</v>
      </c>
      <c r="F193" s="1031" t="str">
        <f>F143</f>
        <v>Recette mère ► Desserts assiette</v>
      </c>
      <c r="G193" s="773"/>
      <c r="H193" s="773"/>
      <c r="I193" s="773"/>
      <c r="J193" s="773"/>
      <c r="K193" s="773"/>
      <c r="L193" s="773"/>
      <c r="M193" s="773"/>
      <c r="N193" s="773"/>
      <c r="O193" s="696" t="s">
        <v>1126</v>
      </c>
      <c r="P193" s="1200" cm="1">
        <f t="array" ref="P193">IF(TRIM(SUBSTITUTE(O193,CHAR(160)," "))="",0,SUMPRODUCT(--(TRIM(SUBSTITUTE(O147:O191,CHAR(160)," "))&lt;&gt;""),--ISNUMBER(SEARCH(SUBSTITUTE(TRIM(SUBSTITUTE(O193,CHAR(160)," "))," ",""),SUBSTITUTE(TRIM(SUBSTITUTE(O147:O191,CHAR(160)," "))," ","")))))</f>
        <v>0</v>
      </c>
      <c r="Q193" s="1200" cm="1">
        <f t="array" ref="Q193">IF(TRIM(SUBSTITUTE(R193,CHAR(160)," "))="",0,SUMPRODUCT(--(TRIM(SUBSTITUTE(O147:O191,CHAR(160)," "))&lt;&gt;""),--ISNUMBER(SEARCH(SUBSTITUTE(TRIM(SUBSTITUTE(R193,CHAR(160)," "))," ",""),SUBSTITUTE(TRIM(SUBSTITUTE(O147:O191,CHAR(160)," "))," ","")))))</f>
        <v>0</v>
      </c>
      <c r="R193" s="703" t="s">
        <v>1132</v>
      </c>
      <c r="S193" s="816"/>
      <c r="T193" s="816"/>
      <c r="U193" s="816"/>
      <c r="V193" s="816"/>
      <c r="W193" s="776"/>
      <c r="X193" s="776"/>
      <c r="Y193" s="816"/>
      <c r="Z193" s="816"/>
      <c r="AA193" s="57" t="s">
        <v>499</v>
      </c>
      <c r="AB193" s="1014"/>
      <c r="AC193" s="1014"/>
      <c r="AD193" s="1014"/>
      <c r="AE193" s="9">
        <v>1</v>
      </c>
    </row>
    <row r="194" spans="2:31" ht="16.5" thickBot="1">
      <c r="B194" s="1438" t="s">
        <v>6</v>
      </c>
      <c r="C194" s="1029" t="str">
        <f>C143</f>
        <v>N NOM DE VOTRE RECETTE | collez la--FAMILLE| Auteur &gt; VOUS</v>
      </c>
      <c r="D194" s="1030">
        <f>D143</f>
        <v>1</v>
      </c>
      <c r="E194" s="1029" t="str">
        <f>E143</f>
        <v>coupe</v>
      </c>
      <c r="F194" s="1031" t="str">
        <f>F143</f>
        <v>Recette mère ► Desserts assiette</v>
      </c>
      <c r="G194" s="773"/>
      <c r="H194" s="773"/>
      <c r="I194" s="773"/>
      <c r="J194" s="773"/>
      <c r="K194" s="773"/>
      <c r="L194" s="773"/>
      <c r="M194" s="773"/>
      <c r="N194" s="773"/>
      <c r="O194" s="697" t="s">
        <v>1127</v>
      </c>
      <c r="P194" s="1201" cm="1">
        <f t="array" ref="P194">IF(TRIM(SUBSTITUTE(O194,CHAR(160)," "))="",0,SUMPRODUCT(--(TRIM(SUBSTITUTE(O147:O191,CHAR(160)," "))&lt;&gt;""),--ISNUMBER(SEARCH(SUBSTITUTE(TRIM(SUBSTITUTE(O194,CHAR(160)," "))," ",""),SUBSTITUTE(TRIM(SUBSTITUTE(O147:O191,CHAR(160)," "))," ","")))))</f>
        <v>0</v>
      </c>
      <c r="Q194" s="1201" cm="1">
        <f t="array" ref="Q194">IF(TRIM(SUBSTITUTE(R194,CHAR(160)," "))="",0,SUMPRODUCT(--(TRIM(SUBSTITUTE(O147:O191,CHAR(160)," "))&lt;&gt;""),--ISNUMBER(SEARCH(SUBSTITUTE(TRIM(SUBSTITUTE(R194,CHAR(160)," "))," ",""),SUBSTITUTE(TRIM(SUBSTITUTE(O147:O191,CHAR(160)," "))," ","")))))</f>
        <v>0</v>
      </c>
      <c r="R194" s="704" t="s">
        <v>1138</v>
      </c>
      <c r="S194" s="742"/>
      <c r="T194" s="742"/>
      <c r="U194" s="742"/>
      <c r="V194" s="742"/>
      <c r="W194" s="779"/>
      <c r="X194" s="779"/>
      <c r="Y194" s="717" t="s">
        <v>590</v>
      </c>
      <c r="Z194" s="717" t="s">
        <v>591</v>
      </c>
      <c r="AA194" s="718" t="s">
        <v>175</v>
      </c>
      <c r="AB194" s="1014"/>
      <c r="AC194" s="1014"/>
      <c r="AD194" s="1014"/>
      <c r="AE194" s="9">
        <v>1</v>
      </c>
    </row>
    <row r="195" spans="2:31" ht="15.75">
      <c r="B195" s="1438" t="s">
        <v>6</v>
      </c>
      <c r="C195" s="1029" t="str">
        <f>C143</f>
        <v>N NOM DE VOTRE RECETTE | collez la--FAMILLE| Auteur &gt; VOUS</v>
      </c>
      <c r="D195" s="1030">
        <f>D143</f>
        <v>1</v>
      </c>
      <c r="E195" s="1029" t="str">
        <f>E143</f>
        <v>coupe</v>
      </c>
      <c r="F195" s="1031" t="str">
        <f>F143</f>
        <v>Recette mère ► Desserts assiette</v>
      </c>
      <c r="G195" s="773"/>
      <c r="H195" s="773"/>
      <c r="I195" s="773"/>
      <c r="J195" s="773"/>
      <c r="K195" s="773"/>
      <c r="L195" s="773"/>
      <c r="M195" s="773"/>
      <c r="N195" s="773"/>
      <c r="O195" s="698" t="s">
        <v>1130</v>
      </c>
      <c r="P195" s="1201" cm="1">
        <f t="array" ref="P195">IF(TRIM(SUBSTITUTE(O195,CHAR(160)," "))="",0,SUMPRODUCT(--(TRIM(SUBSTITUTE(O147:O191,CHAR(160)," "))&lt;&gt;""),--ISNUMBER(SEARCH(SUBSTITUTE(TRIM(SUBSTITUTE(O195,CHAR(160)," "))," ",""),SUBSTITUTE(TRIM(SUBSTITUTE(O147:O191,CHAR(160)," "))," ","")))))</f>
        <v>0</v>
      </c>
      <c r="Q195" s="1201" cm="1">
        <f t="array" ref="Q195">IF(TRIM(SUBSTITUTE(R195,CHAR(160)," "))="",0,SUMPRODUCT(--(TRIM(SUBSTITUTE(O147:O191,CHAR(160)," "))&lt;&gt;""),--ISNUMBER(SEARCH(SUBSTITUTE(TRIM(SUBSTITUTE(R195,CHAR(160)," "))," ",""),SUBSTITUTE(TRIM(SUBSTITUTE(O147:O191,CHAR(160)," "))," ","")))))</f>
        <v>0</v>
      </c>
      <c r="R195" s="705" t="s">
        <v>1133</v>
      </c>
      <c r="S195" s="742"/>
      <c r="T195" s="742"/>
      <c r="U195" s="742"/>
      <c r="V195" s="742"/>
      <c r="W195" s="779"/>
      <c r="X195" s="755" t="s">
        <v>595</v>
      </c>
      <c r="Y195" s="750">
        <v>0.64583333333333337</v>
      </c>
      <c r="Z195" s="750">
        <v>0.6875</v>
      </c>
      <c r="AA195" s="746">
        <f>Z195-Y195</f>
        <v>4.166666666666663E-2</v>
      </c>
      <c r="AB195" s="1014"/>
      <c r="AC195" s="1014"/>
      <c r="AD195" s="1014"/>
      <c r="AE195" s="9">
        <v>1</v>
      </c>
    </row>
    <row r="196" spans="2:31" ht="16.5" thickBot="1">
      <c r="B196" s="1438" t="s">
        <v>6</v>
      </c>
      <c r="C196" s="1029" t="str">
        <f>C143</f>
        <v>N NOM DE VOTRE RECETTE | collez la--FAMILLE| Auteur &gt; VOUS</v>
      </c>
      <c r="D196" s="1030">
        <f>D143</f>
        <v>1</v>
      </c>
      <c r="E196" s="1029" t="str">
        <f>E143</f>
        <v>coupe</v>
      </c>
      <c r="F196" s="1031" t="str">
        <f>F143</f>
        <v>Recette mère ► Desserts assiette</v>
      </c>
      <c r="G196" s="773"/>
      <c r="H196" s="773"/>
      <c r="I196" s="773"/>
      <c r="J196" s="773"/>
      <c r="K196" s="773"/>
      <c r="L196" s="773"/>
      <c r="M196" s="773"/>
      <c r="N196" s="773"/>
      <c r="O196" s="699" t="s">
        <v>1128</v>
      </c>
      <c r="P196" s="1201" cm="1">
        <f t="array" ref="P196">IF(TRIM(SUBSTITUTE(O196,CHAR(160)," "))="",0,SUMPRODUCT(--(TRIM(SUBSTITUTE(O147:O191,CHAR(160)," "))&lt;&gt;""),--ISNUMBER(SEARCH(SUBSTITUTE(TRIM(SUBSTITUTE(O196,CHAR(160)," "))," ",""),SUBSTITUTE(TRIM(SUBSTITUTE(O147:O191,CHAR(160)," "))," ","")))))</f>
        <v>0</v>
      </c>
      <c r="Q196" s="1201" cm="1">
        <f t="array" ref="Q196">IF(TRIM(SUBSTITUTE(R196,CHAR(160)," "))="",0,SUMPRODUCT(--(TRIM(SUBSTITUTE(O147:O191,CHAR(160)," "))&lt;&gt;""),--ISNUMBER(SEARCH(SUBSTITUTE(TRIM(SUBSTITUTE(R196,CHAR(160)," "))," ",""),SUBSTITUTE(TRIM(SUBSTITUTE(O147:O191,CHAR(160)," "))," ","")))))</f>
        <v>0</v>
      </c>
      <c r="R196" s="706" t="s">
        <v>1134</v>
      </c>
      <c r="S196" s="742"/>
      <c r="T196" s="742"/>
      <c r="U196" s="742"/>
      <c r="V196" s="742"/>
      <c r="W196" s="779"/>
      <c r="X196" s="755" t="s">
        <v>592</v>
      </c>
      <c r="Y196" s="220">
        <v>72</v>
      </c>
      <c r="Z196" s="203">
        <v>5</v>
      </c>
      <c r="AA196" s="815"/>
      <c r="AB196" s="1014"/>
      <c r="AC196" s="1014"/>
      <c r="AD196" s="1014"/>
      <c r="AE196" s="9">
        <v>1</v>
      </c>
    </row>
    <row r="197" spans="2:31" ht="15.75">
      <c r="B197" s="1438" t="s">
        <v>6</v>
      </c>
      <c r="C197" s="1029" t="str">
        <f>C143</f>
        <v>N NOM DE VOTRE RECETTE | collez la--FAMILLE| Auteur &gt; VOUS</v>
      </c>
      <c r="D197" s="1030">
        <f>D143</f>
        <v>1</v>
      </c>
      <c r="E197" s="1029" t="str">
        <f>E143</f>
        <v>coupe</v>
      </c>
      <c r="F197" s="1031" t="str">
        <f>F143</f>
        <v>Recette mère ► Desserts assiette</v>
      </c>
      <c r="G197" s="773"/>
      <c r="H197" s="773"/>
      <c r="I197" s="773"/>
      <c r="J197" s="773"/>
      <c r="K197" s="773"/>
      <c r="L197" s="773"/>
      <c r="M197" s="773"/>
      <c r="N197" s="773"/>
      <c r="O197" s="700" t="s">
        <v>1129</v>
      </c>
      <c r="P197" s="1201" cm="1">
        <f t="array" ref="P197">IF(TRIM(SUBSTITUTE(O197,CHAR(160)," "))="",0,SUMPRODUCT(--(TRIM(SUBSTITUTE(O147:O191,CHAR(160)," "))&lt;&gt;""),--ISNUMBER(SEARCH(SUBSTITUTE(TRIM(SUBSTITUTE(O197,CHAR(160)," "))," ",""),SUBSTITUTE(TRIM(SUBSTITUTE(O147:O191,CHAR(160)," "))," ","")))))</f>
        <v>0</v>
      </c>
      <c r="Q197" s="1201" cm="1">
        <f t="array" ref="Q197">IF(TRIM(SUBSTITUTE(R197,CHAR(160)," "))="",0,SUMPRODUCT(--(TRIM(SUBSTITUTE(O147:O191,CHAR(160)," "))&lt;&gt;""),--ISNUMBER(SEARCH(SUBSTITUTE(TRIM(SUBSTITUTE(R197,CHAR(160)," "))," ",""),SUBSTITUTE(TRIM(SUBSTITUTE(O147:O191,CHAR(160)," "))," ","")))))</f>
        <v>0</v>
      </c>
      <c r="R197" s="707" t="s">
        <v>1135</v>
      </c>
      <c r="S197" s="817"/>
      <c r="T197" s="817"/>
      <c r="U197" s="817"/>
      <c r="V197" s="817"/>
      <c r="W197" s="1277"/>
      <c r="X197" s="723" t="s">
        <v>596</v>
      </c>
      <c r="Y197" s="750">
        <v>0.55208333333333337</v>
      </c>
      <c r="Z197" s="756" t="s">
        <v>615</v>
      </c>
      <c r="AA197" s="728">
        <v>46055.744381828707</v>
      </c>
      <c r="AB197" s="1014"/>
      <c r="AC197" s="1014"/>
      <c r="AD197" s="1014"/>
      <c r="AE197" s="9">
        <v>1</v>
      </c>
    </row>
    <row r="198" spans="2:31" ht="15.75">
      <c r="B198" s="1438" t="s">
        <v>6</v>
      </c>
      <c r="C198" s="1029" t="str">
        <f>C143</f>
        <v>N NOM DE VOTRE RECETTE | collez la--FAMILLE| Auteur &gt; VOUS</v>
      </c>
      <c r="D198" s="1030">
        <f>D143</f>
        <v>1</v>
      </c>
      <c r="E198" s="1029" t="str">
        <f>E143</f>
        <v>coupe</v>
      </c>
      <c r="F198" s="1031" t="str">
        <f>F143</f>
        <v>Recette mère ► Desserts assiette</v>
      </c>
      <c r="G198" s="773"/>
      <c r="H198" s="773"/>
      <c r="I198" s="773"/>
      <c r="J198" s="773"/>
      <c r="K198" s="773"/>
      <c r="L198" s="773"/>
      <c r="M198" s="773"/>
      <c r="N198" s="773"/>
      <c r="O198" s="701" t="s">
        <v>1125</v>
      </c>
      <c r="P198" s="1201" cm="1">
        <f t="array" ref="P198">IF(TRIM(SUBSTITUTE(O198,CHAR(160)," "))="",0,SUMPRODUCT(--(TRIM(SUBSTITUTE(O147:O191,CHAR(160)," "))&lt;&gt;""),--ISNUMBER(SEARCH(SUBSTITUTE(TRIM(SUBSTITUTE(O198,CHAR(160)," "))," ",""),SUBSTITUTE(TRIM(SUBSTITUTE(O147:O191,CHAR(160)," "))," ","")))))</f>
        <v>0</v>
      </c>
      <c r="Q198" s="1201" cm="1">
        <f t="array" ref="Q198">IF(TRIM(SUBSTITUTE(R198,CHAR(160)," "))="",0,SUMPRODUCT(--(TRIM(SUBSTITUTE(O147:O191,CHAR(160)," "))&lt;&gt;""),--ISNUMBER(SEARCH(SUBSTITUTE(TRIM(SUBSTITUTE(R198,CHAR(160)," "))," ",""),SUBSTITUTE(TRIM(SUBSTITUTE(O147:O191,CHAR(160)," "))," ","")))))</f>
        <v>0</v>
      </c>
      <c r="R198" s="708" t="s">
        <v>1136</v>
      </c>
      <c r="S198" s="742"/>
      <c r="T198" s="742"/>
      <c r="U198" s="742"/>
      <c r="V198" s="742"/>
      <c r="W198" s="779"/>
      <c r="X198" s="755" t="s">
        <v>592</v>
      </c>
      <c r="Y198" s="220">
        <v>3</v>
      </c>
      <c r="Z198" s="745" t="s">
        <v>616</v>
      </c>
      <c r="AA198" s="744">
        <v>46057.744386574072</v>
      </c>
      <c r="AB198" s="1014"/>
      <c r="AC198" s="1014"/>
      <c r="AD198" s="1014"/>
      <c r="AE198" s="9">
        <v>1</v>
      </c>
    </row>
    <row r="199" spans="2:31" ht="15.75">
      <c r="B199" s="1438" t="s">
        <v>6</v>
      </c>
      <c r="C199" s="1029" t="str">
        <f>C143</f>
        <v>N NOM DE VOTRE RECETTE | collez la--FAMILLE| Auteur &gt; VOUS</v>
      </c>
      <c r="D199" s="1030">
        <f>D143</f>
        <v>1</v>
      </c>
      <c r="E199" s="1029" t="str">
        <f>E143</f>
        <v>coupe</v>
      </c>
      <c r="F199" s="1031" t="str">
        <f>F143</f>
        <v>Recette mère ► Desserts assiette</v>
      </c>
      <c r="G199" s="773"/>
      <c r="H199" s="773"/>
      <c r="I199" s="773"/>
      <c r="J199" s="773"/>
      <c r="K199" s="773"/>
      <c r="L199" s="773"/>
      <c r="M199" s="773"/>
      <c r="N199" s="773"/>
      <c r="O199" s="702" t="s">
        <v>1131</v>
      </c>
      <c r="P199" s="1202" cm="1">
        <f t="array" ref="P199">IF(TRIM(SUBSTITUTE(O199,CHAR(160)," "))="",0,SUMPRODUCT(--(TRIM(SUBSTITUTE(O147:O191,CHAR(160)," "))&lt;&gt;""),--ISNUMBER(SEARCH(SUBSTITUTE(TRIM(SUBSTITUTE(O199,CHAR(160)," "))," ",""),SUBSTITUTE(TRIM(SUBSTITUTE(O147:O191,CHAR(160)," "))," ","")))))</f>
        <v>0</v>
      </c>
      <c r="Q199" s="1202" cm="1">
        <f t="array" ref="Q199">IF(TRIM(SUBSTITUTE(R199,CHAR(160)," "))="",0,SUMPRODUCT(--(TRIM(SUBSTITUTE(O147:O191,CHAR(160)," "))&lt;&gt;""),--ISNUMBER(SEARCH(SUBSTITUTE(TRIM(SUBSTITUTE(R199,CHAR(160)," "))," ",""),SUBSTITUTE(TRIM(SUBSTITUTE(O147:O191,CHAR(160)," "))," ","")))))</f>
        <v>0</v>
      </c>
      <c r="R199" s="709" t="s">
        <v>1137</v>
      </c>
      <c r="S199" s="742"/>
      <c r="T199" s="742"/>
      <c r="U199" s="742"/>
      <c r="V199" s="742"/>
      <c r="W199" s="784"/>
      <c r="X199" s="784"/>
      <c r="Y199" s="220"/>
      <c r="Z199" s="721"/>
      <c r="AA199" s="722"/>
      <c r="AB199" s="1014"/>
      <c r="AC199" s="1014"/>
      <c r="AD199" s="1014"/>
      <c r="AE199" s="9">
        <v>1</v>
      </c>
    </row>
    <row r="200" spans="2:31" ht="15.75">
      <c r="B200" s="1438" t="s">
        <v>6</v>
      </c>
      <c r="C200" s="1029" t="str">
        <f>C143</f>
        <v>N NOM DE VOTRE RECETTE | collez la--FAMILLE| Auteur &gt; VOUS</v>
      </c>
      <c r="D200" s="1030">
        <f>D143</f>
        <v>1</v>
      </c>
      <c r="E200" s="1029" t="str">
        <f>E143</f>
        <v>coupe</v>
      </c>
      <c r="F200" s="1031" t="str">
        <f>F143</f>
        <v>Recette mère ► Desserts assiette</v>
      </c>
      <c r="G200" s="773"/>
      <c r="H200" s="773"/>
      <c r="I200" s="773"/>
      <c r="J200" s="773"/>
      <c r="K200" s="773"/>
      <c r="L200" s="773"/>
      <c r="M200" s="434"/>
      <c r="N200" s="434" t="str">
        <f>"Table de recherche les "&amp;V144&amp;" à "&amp;AA144&amp;" sont réservées aux poids Kg ▼ "</f>
        <v xml:space="preserve">Table de recherche les Col.21 à Col.26 sont réservées aux poids Kg ▼ </v>
      </c>
      <c r="O200" s="1262"/>
      <c r="P200" s="1281" t="str" cm="1">
        <f t="array" ref="P200">"Total Allergènes "&amp;SUMPRODUCT(--IFERROR(P193:Q199&gt;0,FALSE))</f>
        <v>Total Allergènes 0</v>
      </c>
      <c r="Q200" s="785"/>
      <c r="R200" s="785"/>
      <c r="S200" s="785"/>
      <c r="T200" s="785"/>
      <c r="U200" s="741"/>
      <c r="V200" s="786"/>
      <c r="W200" s="752" t="s">
        <v>617</v>
      </c>
      <c r="X200" s="752"/>
      <c r="Y200" s="751" t="s">
        <v>618</v>
      </c>
      <c r="Z200" s="435"/>
      <c r="AA200" s="436"/>
      <c r="AB200" s="1014"/>
      <c r="AC200" s="1014"/>
      <c r="AD200" s="1014"/>
      <c r="AE200" s="9">
        <v>1</v>
      </c>
    </row>
    <row r="201" spans="2:31" ht="15.75">
      <c r="B201" s="1438" t="s">
        <v>6</v>
      </c>
      <c r="C201" s="1029" t="str">
        <f>C143</f>
        <v>N NOM DE VOTRE RECETTE | collez la--FAMILLE| Auteur &gt; VOUS</v>
      </c>
      <c r="D201" s="1030">
        <f>D143</f>
        <v>1</v>
      </c>
      <c r="E201" s="1029" t="str">
        <f>E143</f>
        <v>coupe</v>
      </c>
      <c r="F201" s="1031" t="str">
        <f>F143</f>
        <v>Recette mère ► Desserts assiette</v>
      </c>
      <c r="G201" s="787"/>
      <c r="H201" s="787"/>
      <c r="I201" s="787"/>
      <c r="J201" s="196" t="str">
        <f>"Collez dans " &amp;K144&amp;" ►"</f>
        <v>Collez dans Col.10 ►</v>
      </c>
      <c r="K201" s="1275" t="s">
        <v>57</v>
      </c>
      <c r="L201" s="1275" t="s">
        <v>57</v>
      </c>
      <c r="M201" s="1275" t="s">
        <v>57</v>
      </c>
      <c r="N201" s="56" t="s">
        <v>67</v>
      </c>
      <c r="O201" s="56" t="s">
        <v>66</v>
      </c>
      <c r="P201" s="56" t="s">
        <v>65</v>
      </c>
      <c r="Q201" s="56" t="s">
        <v>64</v>
      </c>
      <c r="R201" s="55" t="s">
        <v>63</v>
      </c>
      <c r="S201" s="55" t="s">
        <v>62</v>
      </c>
      <c r="T201" s="55" t="s">
        <v>61</v>
      </c>
      <c r="U201" s="55" t="s">
        <v>60</v>
      </c>
      <c r="V201" s="726" t="s">
        <v>55</v>
      </c>
      <c r="W201" s="54" t="s">
        <v>56</v>
      </c>
      <c r="X201" s="1275" t="s">
        <v>57</v>
      </c>
      <c r="Y201" s="48" t="s">
        <v>59</v>
      </c>
      <c r="Z201" s="522" t="s">
        <v>53</v>
      </c>
      <c r="AA201" s="725" t="s">
        <v>58</v>
      </c>
      <c r="AB201" s="1014"/>
      <c r="AC201" s="1014"/>
      <c r="AD201" s="1014"/>
      <c r="AE201" s="9">
        <v>1</v>
      </c>
    </row>
    <row r="202" spans="2:31" ht="15.75">
      <c r="B202" s="1438" t="s">
        <v>6</v>
      </c>
      <c r="C202" s="1029" t="str">
        <f>C143</f>
        <v>N NOM DE VOTRE RECETTE | collez la--FAMILLE| Auteur &gt; VOUS</v>
      </c>
      <c r="D202" s="1030">
        <f>D143</f>
        <v>1</v>
      </c>
      <c r="E202" s="1029" t="str">
        <f>E143</f>
        <v>coupe</v>
      </c>
      <c r="F202" s="1031" t="str">
        <f>F143</f>
        <v>Recette mère ► Desserts assiette</v>
      </c>
      <c r="G202" s="787"/>
      <c r="H202" s="787"/>
      <c r="I202" s="787"/>
      <c r="J202" s="196"/>
      <c r="K202" s="1276">
        <v>0</v>
      </c>
      <c r="L202" s="1276">
        <v>0</v>
      </c>
      <c r="M202" s="1276">
        <v>0</v>
      </c>
      <c r="N202" s="739">
        <v>0.2</v>
      </c>
      <c r="O202" s="439">
        <v>0.33300000000000002</v>
      </c>
      <c r="P202" s="439">
        <v>0.25</v>
      </c>
      <c r="Q202" s="439">
        <v>0.5</v>
      </c>
      <c r="R202" s="439">
        <v>1E-3</v>
      </c>
      <c r="S202" s="439">
        <v>0.01</v>
      </c>
      <c r="T202" s="439">
        <v>0.1</v>
      </c>
      <c r="U202" s="439">
        <v>1</v>
      </c>
      <c r="V202" s="437">
        <v>1</v>
      </c>
      <c r="W202" s="437">
        <v>1E-3</v>
      </c>
      <c r="X202" s="1276">
        <v>0</v>
      </c>
      <c r="Y202" s="437">
        <v>0.5</v>
      </c>
      <c r="Z202" s="437">
        <v>0.33333000000000002</v>
      </c>
      <c r="AA202" s="740">
        <v>0.25</v>
      </c>
      <c r="AB202" s="1014"/>
      <c r="AC202" s="1014"/>
      <c r="AD202" s="1014"/>
      <c r="AE202" s="9">
        <v>1</v>
      </c>
    </row>
    <row r="203" spans="2:31" ht="15.75">
      <c r="B203" s="1438" t="s">
        <v>6</v>
      </c>
      <c r="C203" s="1029" t="str">
        <f>C143</f>
        <v>N NOM DE VOTRE RECETTE | collez la--FAMILLE| Auteur &gt; VOUS</v>
      </c>
      <c r="D203" s="1030">
        <f>D143</f>
        <v>1</v>
      </c>
      <c r="E203" s="1029" t="str">
        <f>E143</f>
        <v>coupe</v>
      </c>
      <c r="F203" s="1031" t="str">
        <f>F143</f>
        <v>Recette mère ► Desserts assiette</v>
      </c>
      <c r="G203" s="787"/>
      <c r="H203" s="787"/>
      <c r="I203" s="787"/>
      <c r="J203" s="196" t="str">
        <f>J201</f>
        <v>Collez dans Col.10 ►</v>
      </c>
      <c r="K203" s="1275" t="s">
        <v>57</v>
      </c>
      <c r="L203" s="1275" t="s">
        <v>57</v>
      </c>
      <c r="M203" s="1275" t="s">
        <v>57</v>
      </c>
      <c r="N203" s="788" t="s">
        <v>77</v>
      </c>
      <c r="O203" s="788" t="s">
        <v>76</v>
      </c>
      <c r="P203" s="56" t="s">
        <v>75</v>
      </c>
      <c r="Q203" s="56" t="s">
        <v>74</v>
      </c>
      <c r="R203" s="56" t="s">
        <v>52</v>
      </c>
      <c r="S203" s="49" t="s">
        <v>73</v>
      </c>
      <c r="T203" s="49" t="s">
        <v>72</v>
      </c>
      <c r="U203" s="49" t="s">
        <v>54</v>
      </c>
      <c r="V203" s="789" t="s">
        <v>68</v>
      </c>
      <c r="W203" s="790" t="s">
        <v>51</v>
      </c>
      <c r="X203" s="1275" t="s">
        <v>57</v>
      </c>
      <c r="Y203" s="790" t="s">
        <v>71</v>
      </c>
      <c r="Z203" s="789" t="s">
        <v>70</v>
      </c>
      <c r="AA203" s="791" t="s">
        <v>69</v>
      </c>
      <c r="AB203" s="1014"/>
      <c r="AC203" s="1014"/>
      <c r="AD203" s="1014"/>
      <c r="AE203" s="9">
        <v>1</v>
      </c>
    </row>
    <row r="204" spans="2:31" ht="15.75">
      <c r="B204" s="1438" t="s">
        <v>6</v>
      </c>
      <c r="C204" s="1029" t="str">
        <f>C143</f>
        <v>N NOM DE VOTRE RECETTE | collez la--FAMILLE| Auteur &gt; VOUS</v>
      </c>
      <c r="D204" s="1030">
        <f>D143</f>
        <v>1</v>
      </c>
      <c r="E204" s="1029" t="str">
        <f>E143</f>
        <v>coupe</v>
      </c>
      <c r="F204" s="1031" t="str">
        <f>F143</f>
        <v>Recette mère ► Desserts assiette</v>
      </c>
      <c r="G204" s="787"/>
      <c r="H204" s="787"/>
      <c r="I204" s="787"/>
      <c r="J204" s="196"/>
      <c r="K204" s="1276">
        <v>0</v>
      </c>
      <c r="L204" s="1276">
        <v>0</v>
      </c>
      <c r="M204" s="1276">
        <v>0</v>
      </c>
      <c r="N204" s="739">
        <v>1E-3</v>
      </c>
      <c r="O204" s="439">
        <v>4.0000000000000001E-3</v>
      </c>
      <c r="P204" s="439">
        <v>0.22500000000000001</v>
      </c>
      <c r="Q204" s="439">
        <v>0.1</v>
      </c>
      <c r="R204" s="439">
        <v>1.4999999999999999E-2</v>
      </c>
      <c r="S204" s="439">
        <v>5.0000000000000001E-3</v>
      </c>
      <c r="T204" s="439">
        <v>5.0000000000000001E-3</v>
      </c>
      <c r="U204" s="439">
        <v>0.35</v>
      </c>
      <c r="V204" s="437">
        <v>2.835E-2</v>
      </c>
      <c r="W204" s="437">
        <v>0.13</v>
      </c>
      <c r="X204" s="1276">
        <v>0</v>
      </c>
      <c r="Y204" s="437">
        <v>0.22500000000000001</v>
      </c>
      <c r="Z204" s="437">
        <v>0.23</v>
      </c>
      <c r="AA204" s="740">
        <v>0.2</v>
      </c>
      <c r="AB204" s="1014"/>
      <c r="AC204" s="1014"/>
      <c r="AD204" s="1014"/>
      <c r="AE204" s="9">
        <v>1</v>
      </c>
    </row>
    <row r="205" spans="2:31" ht="18.75">
      <c r="B205" s="1438" t="s">
        <v>6</v>
      </c>
      <c r="C205" s="1216" t="str">
        <f>C143</f>
        <v>N NOM DE VOTRE RECETTE | collez la--FAMILLE| Auteur &gt; VOUS</v>
      </c>
      <c r="D205" s="1217">
        <f>D143</f>
        <v>1</v>
      </c>
      <c r="E205" s="1217" t="str">
        <f>E143</f>
        <v>coupe</v>
      </c>
      <c r="F205" s="1218" t="str">
        <f>F143</f>
        <v>Recette mère ► Desserts assiette</v>
      </c>
      <c r="G205" s="818"/>
      <c r="H205" s="818"/>
      <c r="I205" s="818"/>
      <c r="J205" s="818"/>
      <c r="K205" s="818"/>
      <c r="L205" s="441" t="s">
        <v>699</v>
      </c>
      <c r="M205" s="1474" t="str">
        <f ca="1">"⓬  PHASES DE PROGRESSION  ▼  largeur "&amp;SUM(N135:V135)</f>
        <v>⓬  PHASES DE PROGRESSION  ▼  largeur 142</v>
      </c>
      <c r="N205" s="1475"/>
      <c r="O205" s="1476"/>
      <c r="P205" s="1476"/>
      <c r="Q205" s="1476"/>
      <c r="R205" s="1477"/>
      <c r="S205" s="1478"/>
      <c r="T205" s="1479"/>
      <c r="U205" s="1479"/>
      <c r="V205" s="1480"/>
      <c r="W205" s="1480"/>
      <c r="X205" s="1480"/>
      <c r="Y205" s="1480"/>
      <c r="Z205" s="1480"/>
      <c r="AA205" s="1481" t="s">
        <v>80</v>
      </c>
      <c r="AB205" s="1014"/>
      <c r="AC205" s="1014"/>
      <c r="AD205" s="1014"/>
      <c r="AE205" s="9">
        <v>1</v>
      </c>
    </row>
    <row r="206" spans="2:31" ht="18.75">
      <c r="B206" s="1438" t="s">
        <v>6</v>
      </c>
      <c r="C206" s="1029" t="str">
        <f>C143</f>
        <v>N NOM DE VOTRE RECETTE | collez la--FAMILLE| Auteur &gt; VOUS</v>
      </c>
      <c r="D206" s="1030">
        <f>D143</f>
        <v>1</v>
      </c>
      <c r="E206" s="1029" t="str">
        <f>E143</f>
        <v>coupe</v>
      </c>
      <c r="F206" s="1031" t="str">
        <f>F143</f>
        <v>Recette mère ► Desserts assiette</v>
      </c>
      <c r="G206" s="720"/>
      <c r="H206" s="720"/>
      <c r="I206" s="720"/>
      <c r="J206" s="720"/>
      <c r="K206" s="967" t="str" cm="1">
        <f t="array" ref="K206">IF(SUMPRODUCT((N206:U206&lt;&gt;"")*1)=0,"",SUMPRODUCT((N206:U206&lt;&gt;"")*(LEN(TRIM(SUBSTITUTE(N206:U206,CHAR(160)," "))) - LEN(SUBSTITUTE(TRIM(SUBSTITUTE(N206:U206,CHAR(160)," "))," ","")) + 1)) &amp; " mot" &amp; IF(SUMPRODUCT((N206:U206&lt;&gt;"")*(LEN(TRIM(SUBSTITUTE(N206:U206,CHAR(160)," "))) - LEN(SUBSTITUTE(TRIM(SUBSTITUTE(N206:U206,CHAR(160)," "))," ","")) + 1))&gt;1,"s",""))</f>
        <v>7 mots</v>
      </c>
      <c r="L206" s="968" t="str" cm="1">
        <f t="array" ref="L206">SUMPRODUCT(--(N206:U206&lt;&gt;""), LEN(TRIM(SUBSTITUTE(N206:U206, CHAR(160), "")))) &amp; " Car."</f>
        <v>30 Car.</v>
      </c>
      <c r="M206" s="1280">
        <v>0</v>
      </c>
      <c r="N206" s="61" t="s">
        <v>84</v>
      </c>
      <c r="O206" s="61"/>
      <c r="P206" s="61"/>
      <c r="Q206" s="61"/>
      <c r="R206" s="61"/>
      <c r="S206" s="61"/>
      <c r="T206" s="61"/>
      <c r="U206" s="1225"/>
      <c r="V206" s="19"/>
      <c r="W206" s="1226" t="s">
        <v>1146</v>
      </c>
      <c r="X206" s="715">
        <v>120</v>
      </c>
      <c r="Y206" s="1228" t="str">
        <f>Y140</f>
        <v>⓫  Dupliquée pour</v>
      </c>
      <c r="Z206" s="1229">
        <f>Z140</f>
        <v>727</v>
      </c>
      <c r="AA206" s="1230" t="str">
        <f>AA140</f>
        <v>portions</v>
      </c>
      <c r="AB206" s="1014"/>
      <c r="AC206" s="1014"/>
      <c r="AD206" s="1014"/>
      <c r="AE206" s="9">
        <v>1</v>
      </c>
    </row>
    <row r="207" spans="2:31" ht="15.75">
      <c r="B207" s="1438" t="s">
        <v>6</v>
      </c>
      <c r="C207" s="1029" t="str">
        <f>C143</f>
        <v>N NOM DE VOTRE RECETTE | collez la--FAMILLE| Auteur &gt; VOUS</v>
      </c>
      <c r="D207" s="1030">
        <f>D143</f>
        <v>1</v>
      </c>
      <c r="E207" s="1029" t="str">
        <f>E143</f>
        <v>coupe</v>
      </c>
      <c r="F207" s="1031" t="str">
        <f>F143</f>
        <v>Recette mère ► Desserts assiette</v>
      </c>
      <c r="G207" s="820"/>
      <c r="H207" s="58"/>
      <c r="I207" s="58" t="s">
        <v>83</v>
      </c>
      <c r="J207" s="59">
        <f>ROWS(K207:K207)</f>
        <v>1</v>
      </c>
      <c r="K207" s="60" t="str" cm="1">
        <f t="array" ref="K207">IF(SUMPRODUCT((N207:U207&lt;&gt;"")*1)=0,"",SUMPRODUCT((N207:U207&lt;&gt;"")*(LEN(TRIM(SUBSTITUTE(N207:U207,CHAR(160)," "))) - LEN(SUBSTITUTE(TRIM(SUBSTITUTE(N207:U207,CHAR(160)," "))," ","")) + 1)) &amp; " mot" &amp; IF(SUMPRODUCT((N207:U207&lt;&gt;"")*(LEN(TRIM(SUBSTITUTE(N207:U207,CHAR(160)," "))) - LEN(SUBSTITUTE(TRIM(SUBSTITUTE(N207:U207,CHAR(160)," "))," ","")) + 1))&gt;1,"s",""))</f>
        <v/>
      </c>
      <c r="L207" s="795" t="str" cm="1">
        <f t="array" ref="L207">SUMPRODUCT(--(N207:U207&lt;&gt;""), LEN(TRIM(SUBSTITUTE(N207:U207, CHAR(160), "")))) &amp; " Car."</f>
        <v>0 Car.</v>
      </c>
      <c r="M207" s="70" t="str">
        <f>IF(ISBLANK(N207),"",LARGE(M206:M206,1)+1)</f>
        <v/>
      </c>
      <c r="N207" s="61"/>
      <c r="O207" s="61"/>
      <c r="P207" s="61"/>
      <c r="Q207" s="61"/>
      <c r="R207" s="61"/>
      <c r="S207" s="61"/>
      <c r="T207" s="61"/>
      <c r="U207" s="951"/>
      <c r="V207" s="19"/>
      <c r="W207" s="951" t="str">
        <f>"Poids de sauce par "&amp;X211</f>
        <v>Poids de sauce par barquette(s)</v>
      </c>
      <c r="X207" s="736">
        <v>60</v>
      </c>
      <c r="Y207" s="196" t="s">
        <v>613</v>
      </c>
      <c r="Z207" s="710">
        <f>W192/Z206</f>
        <v>0</v>
      </c>
      <c r="AA207" s="823"/>
      <c r="AB207" s="1014"/>
      <c r="AC207" s="1014"/>
      <c r="AD207" s="1014"/>
      <c r="AE207" s="9">
        <v>1</v>
      </c>
    </row>
    <row r="208" spans="2:31" ht="23.25">
      <c r="B208" s="1438" t="s">
        <v>6</v>
      </c>
      <c r="C208" s="1029" t="str">
        <f>C143</f>
        <v>N NOM DE VOTRE RECETTE | collez la--FAMILLE| Auteur &gt; VOUS</v>
      </c>
      <c r="D208" s="1030">
        <f>D143</f>
        <v>1</v>
      </c>
      <c r="E208" s="1029" t="str">
        <f>E143</f>
        <v>coupe</v>
      </c>
      <c r="F208" s="1031" t="str">
        <f>F143</f>
        <v>Recette mère ► Desserts assiette</v>
      </c>
      <c r="G208" s="820"/>
      <c r="H208" s="820"/>
      <c r="I208" s="820"/>
      <c r="J208" s="59">
        <f>ROWS(K207:K208)</f>
        <v>2</v>
      </c>
      <c r="K208" s="60" t="str" cm="1">
        <f t="array" ref="K208">IF(SUMPRODUCT((N208:U208&lt;&gt;"")*1)=0,"",SUMPRODUCT((N208:U208&lt;&gt;"")*(LEN(TRIM(SUBSTITUTE(N208:U208,CHAR(160)," "))) - LEN(SUBSTITUTE(TRIM(SUBSTITUTE(N208:U208,CHAR(160)," "))," ","")) + 1)) &amp; " mot" &amp; IF(SUMPRODUCT((N208:U208&lt;&gt;"")*(LEN(TRIM(SUBSTITUTE(N208:U208,CHAR(160)," "))) - LEN(SUBSTITUTE(TRIM(SUBSTITUTE(N208:U208,CHAR(160)," "))," ","")) + 1))&gt;1,"s",""))</f>
        <v/>
      </c>
      <c r="L208" s="795" t="str" cm="1">
        <f t="array" ref="L208">SUMPRODUCT(--(N208:U208&lt;&gt;""), LEN(TRIM(SUBSTITUTE(N208:U208, CHAR(160), "")))) &amp; " Car."</f>
        <v>0 Car.</v>
      </c>
      <c r="M208" s="70" t="str">
        <f>IF(ISBLANK(N208),"",LARGE(M206:M207,1)+1)</f>
        <v/>
      </c>
      <c r="N208" s="61"/>
      <c r="O208" s="87"/>
      <c r="P208" s="61"/>
      <c r="Q208" s="61"/>
      <c r="R208" s="61"/>
      <c r="S208" s="61"/>
      <c r="T208" s="61"/>
      <c r="U208" s="1236"/>
      <c r="V208" s="19"/>
      <c r="W208" s="1236" t="str">
        <f>"Prix d'1  "&amp;X211</f>
        <v>Prix d'1  barquette(s)</v>
      </c>
      <c r="X208" s="716">
        <v>1</v>
      </c>
      <c r="Y208" s="1231"/>
      <c r="Z208" s="1232" t="s">
        <v>81</v>
      </c>
      <c r="AA208" s="1233" t="s">
        <v>82</v>
      </c>
      <c r="AB208" s="1014"/>
      <c r="AC208" s="1014"/>
      <c r="AD208" s="1014"/>
      <c r="AE208" s="9">
        <v>1</v>
      </c>
    </row>
    <row r="209" spans="2:31" ht="23.25">
      <c r="B209" s="1438" t="s">
        <v>6</v>
      </c>
      <c r="C209" s="1029" t="str">
        <f>C143</f>
        <v>N NOM DE VOTRE RECETTE | collez la--FAMILLE| Auteur &gt; VOUS</v>
      </c>
      <c r="D209" s="1030">
        <f>D143</f>
        <v>1</v>
      </c>
      <c r="E209" s="1029" t="str">
        <f>E143</f>
        <v>coupe</v>
      </c>
      <c r="F209" s="1031" t="str">
        <f>F143</f>
        <v>Recette mère ► Desserts assiette</v>
      </c>
      <c r="G209" s="820"/>
      <c r="H209" s="820"/>
      <c r="I209" s="820"/>
      <c r="J209" s="59">
        <f>ROWS(K207:K209)</f>
        <v>3</v>
      </c>
      <c r="K209" s="60" t="str" cm="1">
        <f t="array" ref="K209">IF(SUMPRODUCT((N209:U209&lt;&gt;"")*1)=0,"",SUMPRODUCT((N209:U209&lt;&gt;"")*(LEN(TRIM(SUBSTITUTE(N209:U209,CHAR(160)," "))) - LEN(SUBSTITUTE(TRIM(SUBSTITUTE(N209:U209,CHAR(160)," "))," ","")) + 1)) &amp; " mot" &amp; IF(SUMPRODUCT((N209:U209&lt;&gt;"")*(LEN(TRIM(SUBSTITUTE(N209:U209,CHAR(160)," "))) - LEN(SUBSTITUTE(TRIM(SUBSTITUTE(N209:U209,CHAR(160)," "))," ","")) + 1))&gt;1,"s",""))</f>
        <v/>
      </c>
      <c r="L209" s="795" t="str" cm="1">
        <f t="array" ref="L209">SUMPRODUCT(--(N209:U209&lt;&gt;""), LEN(TRIM(SUBSTITUTE(N209:U209, CHAR(160), "")))) &amp; " Car."</f>
        <v>0 Car.</v>
      </c>
      <c r="M209" s="70" t="str">
        <f>IF(ISBLANK(N209),"",LARGE(M206:M208,1)+1)</f>
        <v/>
      </c>
      <c r="N209" s="61"/>
      <c r="O209" s="87"/>
      <c r="P209" s="61"/>
      <c r="Q209" s="61"/>
      <c r="R209" s="61"/>
      <c r="S209" s="61"/>
      <c r="T209" s="61"/>
      <c r="U209" s="1227"/>
      <c r="V209" s="19"/>
      <c r="W209" s="1227" t="str">
        <f>"Nb de  "&amp;X211</f>
        <v>Nb de  barquette(s)</v>
      </c>
      <c r="X209" s="737">
        <v>250</v>
      </c>
      <c r="Y209" s="1231"/>
      <c r="Z209" s="1234" t="s">
        <v>85</v>
      </c>
      <c r="AA209" s="1233" t="s">
        <v>82</v>
      </c>
      <c r="AB209" s="1014"/>
      <c r="AC209" s="1014"/>
      <c r="AD209" s="1014"/>
      <c r="AE209" s="9">
        <v>1</v>
      </c>
    </row>
    <row r="210" spans="2:31" ht="16.5" thickBot="1">
      <c r="B210" s="1438" t="s">
        <v>6</v>
      </c>
      <c r="C210" s="1029" t="str">
        <f>C143</f>
        <v>N NOM DE VOTRE RECETTE | collez la--FAMILLE| Auteur &gt; VOUS</v>
      </c>
      <c r="D210" s="1030">
        <f>D143</f>
        <v>1</v>
      </c>
      <c r="E210" s="1029" t="str">
        <f>E143</f>
        <v>coupe</v>
      </c>
      <c r="F210" s="1031" t="str">
        <f>F143</f>
        <v>Recette mère ► Desserts assiette</v>
      </c>
      <c r="G210" s="820"/>
      <c r="H210" s="820"/>
      <c r="I210" s="820"/>
      <c r="J210" s="59">
        <f>ROWS(K207:K210)</f>
        <v>4</v>
      </c>
      <c r="K210" s="60" t="str" cm="1">
        <f t="array" ref="K210">IF(SUMPRODUCT((N210:U210&lt;&gt;"")*1)=0,"",SUMPRODUCT((N210:U210&lt;&gt;"")*(LEN(TRIM(SUBSTITUTE(N210:U210,CHAR(160)," "))) - LEN(SUBSTITUTE(TRIM(SUBSTITUTE(N210:U210,CHAR(160)," "))," ","")) + 1)) &amp; " mot" &amp; IF(SUMPRODUCT((N210:U210&lt;&gt;"")*(LEN(TRIM(SUBSTITUTE(N210:U210,CHAR(160)," "))) - LEN(SUBSTITUTE(TRIM(SUBSTITUTE(N210:U210,CHAR(160)," "))," ","")) + 1))&gt;1,"s",""))</f>
        <v/>
      </c>
      <c r="L210" s="795" t="str" cm="1">
        <f t="array" ref="L210">SUMPRODUCT(--(N210:U210&lt;&gt;""), LEN(TRIM(SUBSTITUTE(N210:U210, CHAR(160), "")))) &amp; " Car."</f>
        <v>0 Car.</v>
      </c>
      <c r="M210" s="70" t="str">
        <f>IF(ISBLANK(N210),"",LARGE(M206:M209,1)+1)</f>
        <v/>
      </c>
      <c r="N210" s="61"/>
      <c r="O210" s="87"/>
      <c r="P210" s="61"/>
      <c r="Q210" s="61"/>
      <c r="R210" s="61"/>
      <c r="S210" s="61"/>
      <c r="T210" s="61"/>
      <c r="U210" s="1237"/>
      <c r="V210" s="19"/>
      <c r="W210" s="1237" t="str">
        <f>"Prix des "&amp;X211</f>
        <v>Prix des barquette(s)</v>
      </c>
      <c r="X210" s="1265">
        <f>X209*X208</f>
        <v>250</v>
      </c>
      <c r="Y210" s="1231"/>
      <c r="Z210" s="1231"/>
      <c r="AA210" s="1235"/>
      <c r="AB210" s="1014"/>
      <c r="AC210" s="1014"/>
      <c r="AD210" s="1014"/>
      <c r="AE210" s="9">
        <v>1</v>
      </c>
    </row>
    <row r="211" spans="2:31" ht="16.5" thickBot="1">
      <c r="B211" s="1438" t="s">
        <v>6</v>
      </c>
      <c r="C211" s="1029" t="str">
        <f>C143</f>
        <v>N NOM DE VOTRE RECETTE | collez la--FAMILLE| Auteur &gt; VOUS</v>
      </c>
      <c r="D211" s="1030">
        <f>D143</f>
        <v>1</v>
      </c>
      <c r="E211" s="1029" t="str">
        <f>E143</f>
        <v>coupe</v>
      </c>
      <c r="F211" s="1031" t="str">
        <f>F143</f>
        <v>Recette mère ► Desserts assiette</v>
      </c>
      <c r="G211" s="820"/>
      <c r="H211" s="820"/>
      <c r="I211" s="820"/>
      <c r="J211" s="59">
        <f>ROWS(K207:K211)</f>
        <v>5</v>
      </c>
      <c r="K211" s="60" t="str" cm="1">
        <f t="array" ref="K211">IF(SUMPRODUCT((N211:U211&lt;&gt;"")*1)=0,"",SUMPRODUCT((N211:U211&lt;&gt;"")*(LEN(TRIM(SUBSTITUTE(N211:U211,CHAR(160)," "))) - LEN(SUBSTITUTE(TRIM(SUBSTITUTE(N211:U211,CHAR(160)," "))," ","")) + 1)) &amp; " mot" &amp; IF(SUMPRODUCT((N211:U211&lt;&gt;"")*(LEN(TRIM(SUBSTITUTE(N211:U211,CHAR(160)," "))) - LEN(SUBSTITUTE(TRIM(SUBSTITUTE(N211:U211,CHAR(160)," "))," ","")) + 1))&gt;1,"s",""))</f>
        <v/>
      </c>
      <c r="L211" s="795" t="str" cm="1">
        <f t="array" ref="L211">SUMPRODUCT(--(N211:U211&lt;&gt;""), LEN(TRIM(SUBSTITUTE(N211:U211, CHAR(160), "")))) &amp; " Car."</f>
        <v>0 Car.</v>
      </c>
      <c r="M211" s="1280">
        <v>0</v>
      </c>
      <c r="N211" s="61"/>
      <c r="O211" s="87"/>
      <c r="P211" s="61"/>
      <c r="Q211" s="61"/>
      <c r="R211" s="61"/>
      <c r="S211" s="61"/>
      <c r="T211" s="61"/>
      <c r="U211" s="61"/>
      <c r="V211" s="19"/>
      <c r="W211" s="1267" t="s">
        <v>1144</v>
      </c>
      <c r="X211" s="1266" t="s">
        <v>1145</v>
      </c>
      <c r="Y211" s="1264"/>
      <c r="Z211" s="536"/>
      <c r="AA211" s="900"/>
      <c r="AB211" s="1014"/>
      <c r="AC211" s="1014"/>
      <c r="AD211" s="1014"/>
      <c r="AE211" s="9">
        <v>1</v>
      </c>
    </row>
    <row r="212" spans="2:31" ht="15.75">
      <c r="B212" s="1438" t="s">
        <v>6</v>
      </c>
      <c r="C212" s="1029" t="str">
        <f>C143</f>
        <v>N NOM DE VOTRE RECETTE | collez la--FAMILLE| Auteur &gt; VOUS</v>
      </c>
      <c r="D212" s="1030">
        <f>D143</f>
        <v>1</v>
      </c>
      <c r="E212" s="1029" t="str">
        <f>E143</f>
        <v>coupe</v>
      </c>
      <c r="F212" s="1031" t="str">
        <f>F143</f>
        <v>Recette mère ► Desserts assiette</v>
      </c>
      <c r="G212" s="820"/>
      <c r="H212" s="820"/>
      <c r="I212" s="820"/>
      <c r="J212" s="59">
        <f>ROWS(K207:K212)</f>
        <v>6</v>
      </c>
      <c r="K212" s="60" t="str" cm="1">
        <f t="array" ref="K212">IF(SUMPRODUCT((N212:U212&lt;&gt;"")*1)=0,"",SUMPRODUCT((N212:U212&lt;&gt;"")*(LEN(TRIM(SUBSTITUTE(N212:U212,CHAR(160)," "))) - LEN(SUBSTITUTE(TRIM(SUBSTITUTE(N212:U212,CHAR(160)," "))," ","")) + 1)) &amp; " mot" &amp; IF(SUMPRODUCT((N212:U212&lt;&gt;"")*(LEN(TRIM(SUBSTITUTE(N212:U212,CHAR(160)," "))) - LEN(SUBSTITUTE(TRIM(SUBSTITUTE(N212:U212,CHAR(160)," "))," ","")) + 1))&gt;1,"s",""))</f>
        <v/>
      </c>
      <c r="L212" s="795" t="str" cm="1">
        <f t="array" ref="L212">SUMPRODUCT(--(N212:U212&lt;&gt;""), LEN(TRIM(SUBSTITUTE(N212:U212, CHAR(160), "")))) &amp; " Car."</f>
        <v>0 Car.</v>
      </c>
      <c r="M212" s="812" t="s">
        <v>593</v>
      </c>
      <c r="N212" s="96"/>
      <c r="O212" s="87"/>
      <c r="P212" s="61"/>
      <c r="Q212" s="61"/>
      <c r="R212" s="61"/>
      <c r="S212" s="61"/>
      <c r="T212" s="61"/>
      <c r="U212" s="61"/>
      <c r="V212" s="61"/>
      <c r="W212" s="61"/>
      <c r="X212" s="1263"/>
      <c r="Y212" s="61"/>
      <c r="Z212" s="63" t="s">
        <v>86</v>
      </c>
      <c r="AA212" s="64">
        <v>3.472222222222222E-3</v>
      </c>
      <c r="AB212" s="1014"/>
      <c r="AC212" s="1014"/>
      <c r="AD212" s="1014"/>
      <c r="AE212" s="9">
        <v>1</v>
      </c>
    </row>
    <row r="213" spans="2:31" ht="15.75">
      <c r="B213" s="1438" t="s">
        <v>6</v>
      </c>
      <c r="C213" s="1029" t="str">
        <f>C143</f>
        <v>N NOM DE VOTRE RECETTE | collez la--FAMILLE| Auteur &gt; VOUS</v>
      </c>
      <c r="D213" s="1030">
        <f>D143</f>
        <v>1</v>
      </c>
      <c r="E213" s="1029" t="str">
        <f>E143</f>
        <v>coupe</v>
      </c>
      <c r="F213" s="1031" t="str">
        <f>F143</f>
        <v>Recette mère ► Desserts assiette</v>
      </c>
      <c r="G213" s="820"/>
      <c r="H213" s="820"/>
      <c r="I213" s="820"/>
      <c r="J213" s="59">
        <f>ROWS(K207:K213)</f>
        <v>7</v>
      </c>
      <c r="K213" s="60" t="str" cm="1">
        <f t="array" ref="K213">IF(SUMPRODUCT((N213:U213&lt;&gt;"")*1)=0,"",SUMPRODUCT((N213:U213&lt;&gt;"")*(LEN(TRIM(SUBSTITUTE(N213:U213,CHAR(160)," "))) - LEN(SUBSTITUTE(TRIM(SUBSTITUTE(N213:U213,CHAR(160)," "))," ","")) + 1)) &amp; " mot" &amp; IF(SUMPRODUCT((N213:U213&lt;&gt;"")*(LEN(TRIM(SUBSTITUTE(N213:U213,CHAR(160)," "))) - LEN(SUBSTITUTE(TRIM(SUBSTITUTE(N213:U213,CHAR(160)," "))," ","")) + 1))&gt;1,"s",""))</f>
        <v/>
      </c>
      <c r="L213" s="795" t="str" cm="1">
        <f t="array" ref="L213">SUMPRODUCT(--(N213:U213&lt;&gt;""), LEN(TRIM(SUBSTITUTE(N213:U213, CHAR(160), "")))) &amp; " Car."</f>
        <v>0 Car.</v>
      </c>
      <c r="M213" s="71" t="str">
        <f>IF(ISBLANK(N213),"",LARGE(M211:M212,1)+1)</f>
        <v/>
      </c>
      <c r="N213" s="87"/>
      <c r="O213" s="87"/>
      <c r="P213" s="87"/>
      <c r="Q213" s="87"/>
      <c r="R213" s="87"/>
      <c r="S213" s="87"/>
      <c r="T213" s="87"/>
      <c r="U213" s="87"/>
      <c r="V213" s="87"/>
      <c r="W213" s="87"/>
      <c r="X213" s="87"/>
      <c r="Y213" s="87"/>
      <c r="Z213" s="63" t="s">
        <v>87</v>
      </c>
      <c r="AA213" s="65">
        <v>1.0416666666666666E-2</v>
      </c>
      <c r="AB213" s="1014"/>
      <c r="AC213" s="1014"/>
      <c r="AD213" s="1014"/>
      <c r="AE213" s="9">
        <v>1</v>
      </c>
    </row>
    <row r="214" spans="2:31" ht="15.75">
      <c r="B214" s="1438" t="s">
        <v>6</v>
      </c>
      <c r="C214" s="1029" t="str">
        <f>C143</f>
        <v>N NOM DE VOTRE RECETTE | collez la--FAMILLE| Auteur &gt; VOUS</v>
      </c>
      <c r="D214" s="1030">
        <f>D143</f>
        <v>1</v>
      </c>
      <c r="E214" s="1029" t="str">
        <f>E143</f>
        <v>coupe</v>
      </c>
      <c r="F214" s="1031" t="str">
        <f>F143</f>
        <v>Recette mère ► Desserts assiette</v>
      </c>
      <c r="G214" s="820"/>
      <c r="H214" s="820"/>
      <c r="I214" s="820"/>
      <c r="J214" s="59">
        <f>ROWS(K207:K214)</f>
        <v>8</v>
      </c>
      <c r="K214" s="60" t="str" cm="1">
        <f t="array" ref="K214">IF(SUMPRODUCT((N214:U214&lt;&gt;"")*1)=0,"",SUMPRODUCT((N214:U214&lt;&gt;"")*(LEN(TRIM(SUBSTITUTE(N214:U214,CHAR(160)," "))) - LEN(SUBSTITUTE(TRIM(SUBSTITUTE(N214:U214,CHAR(160)," "))," ","")) + 1)) &amp; " mot" &amp; IF(SUMPRODUCT((N214:U214&lt;&gt;"")*(LEN(TRIM(SUBSTITUTE(N214:U214,CHAR(160)," "))) - LEN(SUBSTITUTE(TRIM(SUBSTITUTE(N214:U214,CHAR(160)," "))," ","")) + 1))&gt;1,"s",""))</f>
        <v/>
      </c>
      <c r="L214" s="795" t="str" cm="1">
        <f t="array" ref="L214">SUMPRODUCT(--(N214:U214&lt;&gt;""), LEN(TRIM(SUBSTITUTE(N214:U214, CHAR(160), "")))) &amp; " Car."</f>
        <v>0 Car.</v>
      </c>
      <c r="M214" s="71" t="str">
        <f>IF(ISBLANK(N214),"",LARGE(M211:M213,1)+1)</f>
        <v/>
      </c>
      <c r="N214" s="87"/>
      <c r="O214" s="87"/>
      <c r="P214" s="87"/>
      <c r="Q214" s="87"/>
      <c r="R214" s="87"/>
      <c r="S214" s="87"/>
      <c r="T214" s="87"/>
      <c r="U214" s="87"/>
      <c r="V214" s="87"/>
      <c r="W214" s="87"/>
      <c r="X214" s="87"/>
      <c r="Y214" s="87"/>
      <c r="Z214" s="63" t="s">
        <v>88</v>
      </c>
      <c r="AA214" s="66">
        <v>2.0833333333333332E-2</v>
      </c>
      <c r="AB214" s="1014"/>
      <c r="AC214" s="1014"/>
      <c r="AD214" s="1014"/>
      <c r="AE214" s="9">
        <v>1</v>
      </c>
    </row>
    <row r="215" spans="2:31" ht="15.75">
      <c r="B215" s="1438" t="s">
        <v>6</v>
      </c>
      <c r="C215" s="1029" t="str">
        <f>C143</f>
        <v>N NOM DE VOTRE RECETTE | collez la--FAMILLE| Auteur &gt; VOUS</v>
      </c>
      <c r="D215" s="1030">
        <f>D143</f>
        <v>1</v>
      </c>
      <c r="E215" s="1029" t="str">
        <f>E143</f>
        <v>coupe</v>
      </c>
      <c r="F215" s="1031" t="str">
        <f>F143</f>
        <v>Recette mère ► Desserts assiette</v>
      </c>
      <c r="G215" s="820"/>
      <c r="H215" s="820"/>
      <c r="I215" s="820"/>
      <c r="J215" s="59">
        <f>ROWS(K207:K215)</f>
        <v>9</v>
      </c>
      <c r="K215" s="60" t="str" cm="1">
        <f t="array" ref="K215">IF(SUMPRODUCT((N215:U215&lt;&gt;"")*1)=0,"",SUMPRODUCT((N215:U215&lt;&gt;"")*(LEN(TRIM(SUBSTITUTE(N215:U215,CHAR(160)," "))) - LEN(SUBSTITUTE(TRIM(SUBSTITUTE(N215:U215,CHAR(160)," "))," ","")) + 1)) &amp; " mot" &amp; IF(SUMPRODUCT((N215:U215&lt;&gt;"")*(LEN(TRIM(SUBSTITUTE(N215:U215,CHAR(160)," "))) - LEN(SUBSTITUTE(TRIM(SUBSTITUTE(N215:U215,CHAR(160)," "))," ","")) + 1))&gt;1,"s",""))</f>
        <v/>
      </c>
      <c r="L215" s="795" t="str" cm="1">
        <f t="array" ref="L215">SUMPRODUCT(--(N215:U215&lt;&gt;""), LEN(TRIM(SUBSTITUTE(N215:U215, CHAR(160), "")))) &amp; " Car."</f>
        <v>0 Car.</v>
      </c>
      <c r="M215" s="71" t="str">
        <f>IF(ISBLANK(N215),"",LARGE(M211:M214,1)+1)</f>
        <v/>
      </c>
      <c r="N215" s="87"/>
      <c r="O215" s="87"/>
      <c r="P215" s="87"/>
      <c r="Q215" s="87"/>
      <c r="R215" s="87"/>
      <c r="S215" s="87"/>
      <c r="T215" s="87"/>
      <c r="U215" s="87"/>
      <c r="V215" s="87"/>
      <c r="W215" s="87"/>
      <c r="X215" s="87"/>
      <c r="Y215" s="87"/>
      <c r="Z215" s="67" t="s">
        <v>89</v>
      </c>
      <c r="AA215" s="68">
        <f>AA212+AA213+AA214</f>
        <v>3.4722222222222224E-2</v>
      </c>
      <c r="AB215" s="1014"/>
      <c r="AC215" s="1014"/>
      <c r="AD215" s="1014"/>
      <c r="AE215" s="9">
        <v>1</v>
      </c>
    </row>
    <row r="216" spans="2:31" ht="15.75">
      <c r="B216" s="1438" t="s">
        <v>6</v>
      </c>
      <c r="C216" s="1029" t="str">
        <f>C143</f>
        <v>N NOM DE VOTRE RECETTE | collez la--FAMILLE| Auteur &gt; VOUS</v>
      </c>
      <c r="D216" s="1030">
        <f>D143</f>
        <v>1</v>
      </c>
      <c r="E216" s="1029" t="str">
        <f>E143</f>
        <v>coupe</v>
      </c>
      <c r="F216" s="1031" t="str">
        <f>F143</f>
        <v>Recette mère ► Desserts assiette</v>
      </c>
      <c r="G216" s="820"/>
      <c r="H216" s="820"/>
      <c r="I216" s="820"/>
      <c r="J216" s="59">
        <f>ROWS(K207:K216)</f>
        <v>10</v>
      </c>
      <c r="K216" s="60" t="str" cm="1">
        <f t="array" ref="K216">IF(SUMPRODUCT((N216:U216&lt;&gt;"")*1)=0,"",SUMPRODUCT((N216:U216&lt;&gt;"")*(LEN(TRIM(SUBSTITUTE(N216:U216,CHAR(160)," "))) - LEN(SUBSTITUTE(TRIM(SUBSTITUTE(N216:U216,CHAR(160)," "))," ","")) + 1)) &amp; " mot" &amp; IF(SUMPRODUCT((N216:U216&lt;&gt;"")*(LEN(TRIM(SUBSTITUTE(N216:U216,CHAR(160)," "))) - LEN(SUBSTITUTE(TRIM(SUBSTITUTE(N216:U216,CHAR(160)," "))," ","")) + 1))&gt;1,"s",""))</f>
        <v/>
      </c>
      <c r="L216" s="795" t="str" cm="1">
        <f t="array" ref="L216">SUMPRODUCT(--(N216:U216&lt;&gt;""), LEN(TRIM(SUBSTITUTE(N216:U216, CHAR(160), "")))) &amp; " Car."</f>
        <v>0 Car.</v>
      </c>
      <c r="M216" s="71" t="str">
        <f>IF(ISBLANK(N216),"",LARGE(M211:M215,1)+1)</f>
        <v/>
      </c>
      <c r="N216" s="87"/>
      <c r="O216" s="87"/>
      <c r="P216" s="87"/>
      <c r="Q216" s="87"/>
      <c r="R216" s="87"/>
      <c r="S216" s="87"/>
      <c r="T216" s="87"/>
      <c r="U216" s="87"/>
      <c r="V216" s="87"/>
      <c r="W216" s="1958" t="s">
        <v>119</v>
      </c>
      <c r="X216" s="552"/>
      <c r="Y216" s="552"/>
      <c r="Z216" s="552"/>
      <c r="AA216" s="98"/>
      <c r="AB216" s="1014"/>
      <c r="AC216" s="1014"/>
      <c r="AD216" s="1014"/>
      <c r="AE216" s="9">
        <v>1</v>
      </c>
    </row>
    <row r="217" spans="2:31" ht="15.75">
      <c r="B217" s="1438" t="s">
        <v>6</v>
      </c>
      <c r="C217" s="1029" t="str">
        <f>C143</f>
        <v>N NOM DE VOTRE RECETTE | collez la--FAMILLE| Auteur &gt; VOUS</v>
      </c>
      <c r="D217" s="1030">
        <f>D143</f>
        <v>1</v>
      </c>
      <c r="E217" s="1029" t="str">
        <f>E143</f>
        <v>coupe</v>
      </c>
      <c r="F217" s="1031" t="str">
        <f>F143</f>
        <v>Recette mère ► Desserts assiette</v>
      </c>
      <c r="G217" s="820"/>
      <c r="H217" s="820"/>
      <c r="I217" s="820"/>
      <c r="J217" s="59">
        <f>ROWS(K207:K217)</f>
        <v>11</v>
      </c>
      <c r="K217" s="60" t="str" cm="1">
        <f t="array" ref="K217">IF(SUMPRODUCT((N217:U217&lt;&gt;"")*1)=0,"",SUMPRODUCT((N217:U217&lt;&gt;"")*(LEN(TRIM(SUBSTITUTE(N217:U217,CHAR(160)," "))) - LEN(SUBSTITUTE(TRIM(SUBSTITUTE(N217:U217,CHAR(160)," "))," ","")) + 1)) &amp; " mot" &amp; IF(SUMPRODUCT((N217:U217&lt;&gt;"")*(LEN(TRIM(SUBSTITUTE(N217:U217,CHAR(160)," "))) - LEN(SUBSTITUTE(TRIM(SUBSTITUTE(N217:U217,CHAR(160)," "))," ","")) + 1))&gt;1,"s",""))</f>
        <v/>
      </c>
      <c r="L217" s="795" t="str" cm="1">
        <f t="array" ref="L217">SUMPRODUCT(--(N217:U217&lt;&gt;""), LEN(TRIM(SUBSTITUTE(N217:U217, CHAR(160), "")))) &amp; " Car."</f>
        <v>0 Car.</v>
      </c>
      <c r="M217" s="71" t="str">
        <f>IF(ISBLANK(N217),"",LARGE(M211:M216,1)+1)</f>
        <v/>
      </c>
      <c r="N217" s="87"/>
      <c r="O217" s="87"/>
      <c r="P217" s="87"/>
      <c r="Q217" s="87"/>
      <c r="R217" s="87"/>
      <c r="S217" s="87"/>
      <c r="T217" s="87"/>
      <c r="U217" s="87"/>
      <c r="V217" s="87"/>
      <c r="W217" s="1959" t="s">
        <v>120</v>
      </c>
      <c r="X217" s="19"/>
      <c r="Y217" s="19"/>
      <c r="Z217" s="99" t="s">
        <v>121</v>
      </c>
      <c r="AA217" s="26">
        <f>W220*W218</f>
        <v>225</v>
      </c>
      <c r="AB217" s="1014"/>
      <c r="AC217" s="1014"/>
      <c r="AD217" s="1014"/>
      <c r="AE217" s="9">
        <v>1</v>
      </c>
    </row>
    <row r="218" spans="2:31" ht="15.75">
      <c r="B218" s="1438" t="s">
        <v>6</v>
      </c>
      <c r="C218" s="1029" t="str">
        <f>C143</f>
        <v>N NOM DE VOTRE RECETTE | collez la--FAMILLE| Auteur &gt; VOUS</v>
      </c>
      <c r="D218" s="1030">
        <f>D143</f>
        <v>1</v>
      </c>
      <c r="E218" s="1029" t="str">
        <f>E143</f>
        <v>coupe</v>
      </c>
      <c r="F218" s="1031" t="str">
        <f>F143</f>
        <v>Recette mère ► Desserts assiette</v>
      </c>
      <c r="G218" s="820"/>
      <c r="H218" s="820"/>
      <c r="I218" s="820"/>
      <c r="J218" s="59">
        <f>ROWS(K207:K218)</f>
        <v>12</v>
      </c>
      <c r="K218" s="60" t="str" cm="1">
        <f t="array" ref="K218">IF(SUMPRODUCT((N218:U218&lt;&gt;"")*1)=0,"",SUMPRODUCT((N218:U218&lt;&gt;"")*(LEN(TRIM(SUBSTITUTE(N218:U218,CHAR(160)," "))) - LEN(SUBSTITUTE(TRIM(SUBSTITUTE(N218:U218,CHAR(160)," "))," ","")) + 1)) &amp; " mot" &amp; IF(SUMPRODUCT((N218:U218&lt;&gt;"")*(LEN(TRIM(SUBSTITUTE(N218:U218,CHAR(160)," "))) - LEN(SUBSTITUTE(TRIM(SUBSTITUTE(N218:U218,CHAR(160)," "))," ","")) + 1))&gt;1,"s",""))</f>
        <v/>
      </c>
      <c r="L218" s="795" t="str" cm="1">
        <f t="array" ref="L218">SUMPRODUCT(--(N218:U218&lt;&gt;""), LEN(TRIM(SUBSTITUTE(N218:U218, CHAR(160), "")))) &amp; " Car."</f>
        <v>0 Car.</v>
      </c>
      <c r="M218" s="71" t="str">
        <f>IF(ISBLANK(N218),"",LARGE(M211:M217,1)+1)</f>
        <v/>
      </c>
      <c r="N218" s="87"/>
      <c r="O218" s="87"/>
      <c r="P218" s="87"/>
      <c r="Q218" s="87"/>
      <c r="R218" s="87"/>
      <c r="S218" s="87"/>
      <c r="T218" s="87"/>
      <c r="U218" s="87"/>
      <c r="V218" s="87"/>
      <c r="W218" s="1960">
        <v>150</v>
      </c>
      <c r="X218" s="100" t="s">
        <v>122</v>
      </c>
      <c r="Y218" s="100"/>
      <c r="Z218" s="101" t="s">
        <v>123</v>
      </c>
      <c r="AA218" s="102"/>
      <c r="AB218" s="1014"/>
      <c r="AC218" s="1014"/>
      <c r="AD218" s="1014"/>
      <c r="AE218" s="9">
        <v>1</v>
      </c>
    </row>
    <row r="219" spans="2:31" ht="15.75">
      <c r="B219" s="1438" t="s">
        <v>6</v>
      </c>
      <c r="C219" s="1029" t="str">
        <f>C143</f>
        <v>N NOM DE VOTRE RECETTE | collez la--FAMILLE| Auteur &gt; VOUS</v>
      </c>
      <c r="D219" s="1030">
        <f>D143</f>
        <v>1</v>
      </c>
      <c r="E219" s="1029" t="str">
        <f>E143</f>
        <v>coupe</v>
      </c>
      <c r="F219" s="1031" t="str">
        <f>F143</f>
        <v>Recette mère ► Desserts assiette</v>
      </c>
      <c r="G219" s="820"/>
      <c r="H219" s="820"/>
      <c r="I219" s="820"/>
      <c r="J219" s="59">
        <f>ROWS(K207:K219)</f>
        <v>13</v>
      </c>
      <c r="K219" s="60" t="str" cm="1">
        <f t="array" ref="K219">IF(SUMPRODUCT((N219:U219&lt;&gt;"")*1)=0,"",SUMPRODUCT((N219:U219&lt;&gt;"")*(LEN(TRIM(SUBSTITUTE(N219:U219,CHAR(160)," "))) - LEN(SUBSTITUTE(TRIM(SUBSTITUTE(N219:U219,CHAR(160)," "))," ","")) + 1)) &amp; " mot" &amp; IF(SUMPRODUCT((N219:U219&lt;&gt;"")*(LEN(TRIM(SUBSTITUTE(N219:U219,CHAR(160)," "))) - LEN(SUBSTITUTE(TRIM(SUBSTITUTE(N219:U219,CHAR(160)," "))," ","")) + 1))&gt;1,"s",""))</f>
        <v/>
      </c>
      <c r="L219" s="795" t="str" cm="1">
        <f t="array" ref="L219">SUMPRODUCT(--(N219:U219&lt;&gt;""), LEN(TRIM(SUBSTITUTE(N219:U219, CHAR(160), "")))) &amp; " Car."</f>
        <v>0 Car.</v>
      </c>
      <c r="M219" s="71" t="str">
        <f>IF(ISBLANK(N219),"",LARGE(M211:M218,1)+1)</f>
        <v/>
      </c>
      <c r="N219" s="87"/>
      <c r="O219" s="87"/>
      <c r="P219" s="87"/>
      <c r="Q219" s="87"/>
      <c r="R219" s="87"/>
      <c r="S219" s="87"/>
      <c r="T219" s="87"/>
      <c r="U219" s="87"/>
      <c r="V219" s="87"/>
      <c r="W219" s="1961" t="s">
        <v>124</v>
      </c>
      <c r="X219" s="103" t="s">
        <v>125</v>
      </c>
      <c r="Y219" s="103"/>
      <c r="Z219" s="103"/>
      <c r="AA219" s="104"/>
      <c r="AB219" s="1014"/>
      <c r="AC219" s="1014"/>
      <c r="AD219" s="1014"/>
      <c r="AE219" s="9">
        <v>1</v>
      </c>
    </row>
    <row r="220" spans="2:31" ht="15.75">
      <c r="B220" s="1438" t="s">
        <v>6</v>
      </c>
      <c r="C220" s="1029" t="str">
        <f>C143</f>
        <v>N NOM DE VOTRE RECETTE | collez la--FAMILLE| Auteur &gt; VOUS</v>
      </c>
      <c r="D220" s="1030">
        <f>D143</f>
        <v>1</v>
      </c>
      <c r="E220" s="1029" t="str">
        <f>E143</f>
        <v>coupe</v>
      </c>
      <c r="F220" s="1031" t="str">
        <f>F143</f>
        <v>Recette mère ► Desserts assiette</v>
      </c>
      <c r="G220" s="820"/>
      <c r="H220" s="820"/>
      <c r="I220" s="820"/>
      <c r="J220" s="59">
        <f>ROWS(K207:K220)</f>
        <v>14</v>
      </c>
      <c r="K220" s="60" t="str" cm="1">
        <f t="array" ref="K220">IF(SUMPRODUCT((N220:U220&lt;&gt;"")*1)=0,"",SUMPRODUCT((N220:U220&lt;&gt;"")*(LEN(TRIM(SUBSTITUTE(N220:U220,CHAR(160)," "))) - LEN(SUBSTITUTE(TRIM(SUBSTITUTE(N220:U220,CHAR(160)," "))," ","")) + 1)) &amp; " mot" &amp; IF(SUMPRODUCT((N220:U220&lt;&gt;"")*(LEN(TRIM(SUBSTITUTE(N220:U220,CHAR(160)," "))) - LEN(SUBSTITUTE(TRIM(SUBSTITUTE(N220:U220,CHAR(160)," "))," ","")) + 1))&gt;1,"s",""))</f>
        <v/>
      </c>
      <c r="L220" s="795" t="str" cm="1">
        <f t="array" ref="L220">SUMPRODUCT(--(N220:U220&lt;&gt;""), LEN(TRIM(SUBSTITUTE(N220:U220, CHAR(160), "")))) &amp; " Car."</f>
        <v>0 Car.</v>
      </c>
      <c r="M220" s="71" t="str">
        <f>IF(ISBLANK(N220),"",LARGE(M211:M219,1)+1)</f>
        <v/>
      </c>
      <c r="N220" s="87"/>
      <c r="O220" s="87"/>
      <c r="P220" s="87"/>
      <c r="Q220" s="87"/>
      <c r="R220" s="87"/>
      <c r="S220" s="87"/>
      <c r="T220" s="87"/>
      <c r="U220" s="87"/>
      <c r="V220" s="87"/>
      <c r="W220" s="1962">
        <v>1.5</v>
      </c>
      <c r="X220" s="105" t="str">
        <f>"&lt; Nb de "&amp;Z218&amp;" par personne "</f>
        <v xml:space="preserve">&lt; Nb de tranches par personne </v>
      </c>
      <c r="Y220" s="105"/>
      <c r="Z220" s="106"/>
      <c r="AA220" s="107"/>
      <c r="AB220" s="1014"/>
      <c r="AC220" s="1014"/>
      <c r="AD220" s="1014"/>
      <c r="AE220" s="9">
        <v>1</v>
      </c>
    </row>
    <row r="221" spans="2:31" ht="15.75">
      <c r="B221" s="1438" t="s">
        <v>6</v>
      </c>
      <c r="C221" s="1029" t="str">
        <f>C143</f>
        <v>N NOM DE VOTRE RECETTE | collez la--FAMILLE| Auteur &gt; VOUS</v>
      </c>
      <c r="D221" s="1030">
        <f>D143</f>
        <v>1</v>
      </c>
      <c r="E221" s="1029" t="str">
        <f>E143</f>
        <v>coupe</v>
      </c>
      <c r="F221" s="1031" t="str">
        <f>F143</f>
        <v>Recette mère ► Desserts assiette</v>
      </c>
      <c r="G221" s="820"/>
      <c r="H221" s="820"/>
      <c r="I221" s="820"/>
      <c r="J221" s="59">
        <f>ROWS(K207:K221)</f>
        <v>15</v>
      </c>
      <c r="K221" s="60" t="str" cm="1">
        <f t="array" ref="K221">IF(SUMPRODUCT((N221:U221&lt;&gt;"")*1)=0,"",SUMPRODUCT((N221:U221&lt;&gt;"")*(LEN(TRIM(SUBSTITUTE(N221:U221,CHAR(160)," "))) - LEN(SUBSTITUTE(TRIM(SUBSTITUTE(N221:U221,CHAR(160)," "))," ","")) + 1)) &amp; " mot" &amp; IF(SUMPRODUCT((N221:U221&lt;&gt;"")*(LEN(TRIM(SUBSTITUTE(N221:U221,CHAR(160)," "))) - LEN(SUBSTITUTE(TRIM(SUBSTITUTE(N221:U221,CHAR(160)," "))," ","")) + 1))&gt;1,"s",""))</f>
        <v/>
      </c>
      <c r="L221" s="795" t="str" cm="1">
        <f t="array" ref="L221">SUMPRODUCT(--(N221:U221&lt;&gt;""), LEN(TRIM(SUBSTITUTE(N221:U221, CHAR(160), "")))) &amp; " Car."</f>
        <v>0 Car.</v>
      </c>
      <c r="M221" s="71" t="str">
        <f>IF(ISBLANK(N221),"",LARGE(M211:M220,1)+1)</f>
        <v/>
      </c>
      <c r="N221" s="87"/>
      <c r="O221" s="87"/>
      <c r="P221" s="87"/>
      <c r="Q221" s="87"/>
      <c r="R221" s="87"/>
      <c r="S221" s="87"/>
      <c r="T221" s="87"/>
      <c r="U221" s="87"/>
      <c r="V221" s="87"/>
      <c r="W221" s="1963">
        <v>27</v>
      </c>
      <c r="X221" s="105" t="str">
        <f>"&lt; Nb "&amp;Z218&amp;" dans 1 " &amp;W219</f>
        <v>&lt; Nb tranches dans 1 Gastro 1/1</v>
      </c>
      <c r="Y221" s="105"/>
      <c r="Z221" s="108"/>
      <c r="AA221" s="26"/>
      <c r="AB221" s="1014"/>
      <c r="AC221" s="1014"/>
      <c r="AD221" s="1014"/>
      <c r="AE221" s="9">
        <v>1</v>
      </c>
    </row>
    <row r="222" spans="2:31" ht="15.75" customHeight="1">
      <c r="B222" s="1438" t="s">
        <v>6</v>
      </c>
      <c r="C222" s="1029" t="str">
        <f>C143</f>
        <v>N NOM DE VOTRE RECETTE | collez la--FAMILLE| Auteur &gt; VOUS</v>
      </c>
      <c r="D222" s="1030">
        <f>D143</f>
        <v>1</v>
      </c>
      <c r="E222" s="1029" t="str">
        <f>E143</f>
        <v>coupe</v>
      </c>
      <c r="F222" s="1031" t="str">
        <f>F143</f>
        <v>Recette mère ► Desserts assiette</v>
      </c>
      <c r="G222" s="820"/>
      <c r="H222" s="820"/>
      <c r="I222" s="820"/>
      <c r="J222" s="59">
        <f>ROWS(K207:K222)</f>
        <v>16</v>
      </c>
      <c r="K222" s="60" t="str" cm="1">
        <f t="array" ref="K222">IF(SUMPRODUCT((N222:U222&lt;&gt;"")*1)=0,"",SUMPRODUCT((N222:U222&lt;&gt;"")*(LEN(TRIM(SUBSTITUTE(N222:U222,CHAR(160)," "))) - LEN(SUBSTITUTE(TRIM(SUBSTITUTE(N222:U222,CHAR(160)," "))," ","")) + 1)) &amp; " mot" &amp; IF(SUMPRODUCT((N222:U222&lt;&gt;"")*(LEN(TRIM(SUBSTITUTE(N222:U222,CHAR(160)," "))) - LEN(SUBSTITUTE(TRIM(SUBSTITUTE(N222:U222,CHAR(160)," "))," ","")) + 1))&gt;1,"s",""))</f>
        <v/>
      </c>
      <c r="L222" s="795" t="str" cm="1">
        <f t="array" ref="L222">SUMPRODUCT(--(N222:U222&lt;&gt;""), LEN(TRIM(SUBSTITUTE(N222:U222, CHAR(160), "")))) &amp; " Car."</f>
        <v>0 Car.</v>
      </c>
      <c r="M222" s="71" t="str">
        <f>IF(ISBLANK(N222),"",LARGE(M211:M221,1)+1)</f>
        <v/>
      </c>
      <c r="N222" s="87"/>
      <c r="O222" s="87"/>
      <c r="P222" s="87"/>
      <c r="Q222" s="87"/>
      <c r="R222" s="87"/>
      <c r="S222" s="87"/>
      <c r="T222" s="87"/>
      <c r="U222" s="87"/>
      <c r="V222" s="87"/>
      <c r="W222" s="1964" t="str">
        <f>IF(OR(W221="",AA217=0),"",INT(AA217/W221) &amp; " " &amp; W219 &amp; " de " &amp; W221 &amp; " " &amp; Z218 &amp; IF(MOD(AA217,W221)&gt;0," + 1 " &amp; W219 &amp; " de " &amp; TEXT(MOD(AA217,W221),"0.00") &amp; " " &amp; Z218,""))</f>
        <v>8 Gastro 1/1 de 27 tranches + 1 Gastro 1/1 de 9.00 tranches</v>
      </c>
      <c r="X222" s="1604"/>
      <c r="Y222" s="1604"/>
      <c r="Z222" s="1604"/>
      <c r="AA222" s="1605"/>
      <c r="AB222" s="1014"/>
      <c r="AC222" s="1014"/>
      <c r="AD222" s="1014"/>
      <c r="AE222" s="9">
        <v>1</v>
      </c>
    </row>
    <row r="223" spans="2:31" ht="15.75">
      <c r="B223" s="1438" t="s">
        <v>6</v>
      </c>
      <c r="C223" s="1029" t="str">
        <f>C143</f>
        <v>N NOM DE VOTRE RECETTE | collez la--FAMILLE| Auteur &gt; VOUS</v>
      </c>
      <c r="D223" s="1030">
        <f>D143</f>
        <v>1</v>
      </c>
      <c r="E223" s="1029" t="str">
        <f>E143</f>
        <v>coupe</v>
      </c>
      <c r="F223" s="1031" t="str">
        <f>F143</f>
        <v>Recette mère ► Desserts assiette</v>
      </c>
      <c r="G223" s="820"/>
      <c r="H223" s="820"/>
      <c r="I223" s="820"/>
      <c r="J223" s="59">
        <f>ROWS(K207:K223)</f>
        <v>17</v>
      </c>
      <c r="K223" s="60" t="str" cm="1">
        <f t="array" ref="K223">IF(SUMPRODUCT((N223:U223&lt;&gt;"")*1)=0,"",SUMPRODUCT((N223:U223&lt;&gt;"")*(LEN(TRIM(SUBSTITUTE(N223:U223,CHAR(160)," "))) - LEN(SUBSTITUTE(TRIM(SUBSTITUTE(N223:U223,CHAR(160)," "))," ","")) + 1)) &amp; " mot" &amp; IF(SUMPRODUCT((N223:U223&lt;&gt;"")*(LEN(TRIM(SUBSTITUTE(N223:U223,CHAR(160)," "))) - LEN(SUBSTITUTE(TRIM(SUBSTITUTE(N223:U223,CHAR(160)," "))," ","")) + 1))&gt;1,"s",""))</f>
        <v/>
      </c>
      <c r="L223" s="795" t="str" cm="1">
        <f t="array" ref="L223">SUMPRODUCT(--(N223:U223&lt;&gt;""), LEN(TRIM(SUBSTITUTE(N223:U223, CHAR(160), "")))) &amp; " Car."</f>
        <v>0 Car.</v>
      </c>
      <c r="M223" s="71" t="str">
        <f>IF(ISBLANK(N223),"",LARGE(M211:M222,1)+1)</f>
        <v/>
      </c>
      <c r="N223" s="87"/>
      <c r="O223" s="87"/>
      <c r="P223" s="87"/>
      <c r="Q223" s="87"/>
      <c r="R223" s="87"/>
      <c r="S223" s="87"/>
      <c r="T223" s="87"/>
      <c r="U223" s="87"/>
      <c r="V223" s="87"/>
      <c r="W223" s="1965"/>
      <c r="X223" s="1607"/>
      <c r="Y223" s="1607"/>
      <c r="Z223" s="1607"/>
      <c r="AA223" s="1608"/>
      <c r="AB223" s="1014"/>
      <c r="AC223" s="1014"/>
      <c r="AD223" s="1014"/>
      <c r="AE223" s="9">
        <v>1</v>
      </c>
    </row>
    <row r="224" spans="2:31" ht="15.75">
      <c r="B224" s="1438" t="s">
        <v>6</v>
      </c>
      <c r="C224" s="1029" t="str">
        <f>C143</f>
        <v>N NOM DE VOTRE RECETTE | collez la--FAMILLE| Auteur &gt; VOUS</v>
      </c>
      <c r="D224" s="1030">
        <f>D143</f>
        <v>1</v>
      </c>
      <c r="E224" s="1029" t="str">
        <f>E143</f>
        <v>coupe</v>
      </c>
      <c r="F224" s="1031" t="str">
        <f>F143</f>
        <v>Recette mère ► Desserts assiette</v>
      </c>
      <c r="G224" s="820"/>
      <c r="H224" s="820"/>
      <c r="I224" s="820"/>
      <c r="J224" s="59">
        <f>ROWS(K207:K224)</f>
        <v>18</v>
      </c>
      <c r="K224" s="60" t="str" cm="1">
        <f t="array" ref="K224">IF(SUMPRODUCT((N224:U224&lt;&gt;"")*1)=0,"",SUMPRODUCT((N224:U224&lt;&gt;"")*(LEN(TRIM(SUBSTITUTE(N224:U224,CHAR(160)," "))) - LEN(SUBSTITUTE(TRIM(SUBSTITUTE(N224:U224,CHAR(160)," "))," ","")) + 1)) &amp; " mot" &amp; IF(SUMPRODUCT((N224:U224&lt;&gt;"")*(LEN(TRIM(SUBSTITUTE(N224:U224,CHAR(160)," "))) - LEN(SUBSTITUTE(TRIM(SUBSTITUTE(N224:U224,CHAR(160)," "))," ","")) + 1))&gt;1,"s",""))</f>
        <v/>
      </c>
      <c r="L224" s="795" t="str" cm="1">
        <f t="array" ref="L224">SUMPRODUCT(--(N224:U224&lt;&gt;""), LEN(TRIM(SUBSTITUTE(N224:U224, CHAR(160), "")))) &amp; " Car."</f>
        <v>0 Car.</v>
      </c>
      <c r="M224" s="71" t="str">
        <f>IF(ISBLANK(N224),"",LARGE(M211:M223,1)+1)</f>
        <v/>
      </c>
      <c r="N224" s="87"/>
      <c r="O224" s="87"/>
      <c r="P224" s="87"/>
      <c r="Q224" s="87"/>
      <c r="R224" s="87"/>
      <c r="S224" s="87"/>
      <c r="T224" s="87"/>
      <c r="U224" s="87"/>
      <c r="V224" s="87"/>
      <c r="W224" s="1966">
        <v>120</v>
      </c>
      <c r="X224" s="109" t="s">
        <v>126</v>
      </c>
      <c r="Y224" s="109"/>
      <c r="Z224" s="19"/>
      <c r="AA224" s="110">
        <f>(W224*W218)/1000</f>
        <v>18</v>
      </c>
      <c r="AB224" s="1014"/>
      <c r="AC224" s="1014"/>
      <c r="AD224" s="1014"/>
      <c r="AE224" s="9">
        <v>1</v>
      </c>
    </row>
    <row r="225" spans="2:31" ht="15.75">
      <c r="B225" s="1438" t="s">
        <v>6</v>
      </c>
      <c r="C225" s="1029" t="str">
        <f>C143</f>
        <v>N NOM DE VOTRE RECETTE | collez la--FAMILLE| Auteur &gt; VOUS</v>
      </c>
      <c r="D225" s="1030">
        <f>D143</f>
        <v>1</v>
      </c>
      <c r="E225" s="1029" t="str">
        <f>E143</f>
        <v>coupe</v>
      </c>
      <c r="F225" s="1031" t="str">
        <f>F143</f>
        <v>Recette mère ► Desserts assiette</v>
      </c>
      <c r="G225" s="820"/>
      <c r="H225" s="820"/>
      <c r="I225" s="820"/>
      <c r="J225" s="59">
        <f>ROWS(K207:K225)</f>
        <v>19</v>
      </c>
      <c r="K225" s="60" t="str" cm="1">
        <f t="array" ref="K225">IF(SUMPRODUCT((N225:U225&lt;&gt;"")*1)=0,"",SUMPRODUCT((N225:U225&lt;&gt;"")*(LEN(TRIM(SUBSTITUTE(N225:U225,CHAR(160)," "))) - LEN(SUBSTITUTE(TRIM(SUBSTITUTE(N225:U225,CHAR(160)," "))," ","")) + 1)) &amp; " mot" &amp; IF(SUMPRODUCT((N225:U225&lt;&gt;"")*(LEN(TRIM(SUBSTITUTE(N225:U225,CHAR(160)," "))) - LEN(SUBSTITUTE(TRIM(SUBSTITUTE(N225:U225,CHAR(160)," "))," ","")) + 1))&gt;1,"s",""))</f>
        <v/>
      </c>
      <c r="L225" s="795" t="str" cm="1">
        <f t="array" ref="L225">SUMPRODUCT(--(N225:U225&lt;&gt;""), LEN(TRIM(SUBSTITUTE(N225:U225, CHAR(160), "")))) &amp; " Car."</f>
        <v>0 Car.</v>
      </c>
      <c r="M225" s="71" t="str">
        <f>IF(ISBLANK(N225),"",LARGE(M211:M224,1)+1)</f>
        <v/>
      </c>
      <c r="N225" s="87"/>
      <c r="O225" s="87"/>
      <c r="P225" s="87"/>
      <c r="Q225" s="87"/>
      <c r="R225" s="87"/>
      <c r="S225" s="87"/>
      <c r="T225" s="87"/>
      <c r="U225" s="87"/>
      <c r="V225" s="87"/>
      <c r="W225" s="1967">
        <v>2.7</v>
      </c>
      <c r="X225" s="111" t="str">
        <f>"poids par "&amp; W219</f>
        <v>poids par Gastro 1/1</v>
      </c>
      <c r="Y225" s="111"/>
      <c r="Z225" s="19"/>
      <c r="AA225" s="104"/>
      <c r="AB225" s="1014"/>
      <c r="AC225" s="1014"/>
      <c r="AD225" s="1014"/>
      <c r="AE225" s="9">
        <v>1</v>
      </c>
    </row>
    <row r="226" spans="2:31" ht="15.75" customHeight="1">
      <c r="B226" s="1438" t="s">
        <v>6</v>
      </c>
      <c r="C226" s="1029" t="str">
        <f>C143</f>
        <v>N NOM DE VOTRE RECETTE | collez la--FAMILLE| Auteur &gt; VOUS</v>
      </c>
      <c r="D226" s="1030">
        <f>D143</f>
        <v>1</v>
      </c>
      <c r="E226" s="1029" t="str">
        <f>E143</f>
        <v>coupe</v>
      </c>
      <c r="F226" s="1031" t="str">
        <f>F143</f>
        <v>Recette mère ► Desserts assiette</v>
      </c>
      <c r="G226" s="820"/>
      <c r="H226" s="820"/>
      <c r="I226" s="820"/>
      <c r="J226" s="59">
        <f>ROWS(K207:K226)</f>
        <v>20</v>
      </c>
      <c r="K226" s="60" t="str" cm="1">
        <f t="array" ref="K226">IF(SUMPRODUCT((N226:U226&lt;&gt;"")*1)=0,"",SUMPRODUCT((N226:U226&lt;&gt;"")*(LEN(TRIM(SUBSTITUTE(N226:U226,CHAR(160)," "))) - LEN(SUBSTITUTE(TRIM(SUBSTITUTE(N226:U226,CHAR(160)," "))," ","")) + 1)) &amp; " mot" &amp; IF(SUMPRODUCT((N226:U226&lt;&gt;"")*(LEN(TRIM(SUBSTITUTE(N226:U226,CHAR(160)," "))) - LEN(SUBSTITUTE(TRIM(SUBSTITUTE(N226:U226,CHAR(160)," "))," ","")) + 1))&gt;1,"s",""))</f>
        <v/>
      </c>
      <c r="L226" s="795" t="str" cm="1">
        <f t="array" ref="L226">SUMPRODUCT(--(N226:U226&lt;&gt;""), LEN(TRIM(SUBSTITUTE(N226:U226, CHAR(160), "")))) &amp; " Car."</f>
        <v>0 Car.</v>
      </c>
      <c r="M226" s="71" t="str">
        <f>IF(ISBLANK(N226),"",LARGE(M211:M225,1)+1)</f>
        <v/>
      </c>
      <c r="N226" s="87"/>
      <c r="O226" s="87"/>
      <c r="P226" s="87"/>
      <c r="Q226" s="87"/>
      <c r="R226" s="87"/>
      <c r="S226" s="87"/>
      <c r="T226" s="87"/>
      <c r="U226" s="87"/>
      <c r="V226" s="87"/>
      <c r="W226" s="1968" t="str">
        <f>IF(OR(AA224&lt;=0,W225&lt;=0),"",_xlfn.LET(_xlpm.n,ROUND(AA224/W225,9),_xlpm.q,INT(_xlpm.n),_xlpm.r,ROUND(AA224-_xlpm.q*W225,9),_xlpm.base,_xlpm.q&amp;" "&amp;W219&amp;" de "&amp;TEXT(W225,"0.000")&amp;" kg",IF(_xlpm.r&lt;=0.000000001,_xlpm.base,_xlpm.base&amp;" + 1 "&amp;W219&amp;" de "&amp;TEXT(_xlpm.r,"0.000")&amp;" kg")))</f>
        <v>6 Gastro 1/1 de 2.700 kg + 1 Gastro 1/1 de 1.800 kg</v>
      </c>
      <c r="X226" s="1610"/>
      <c r="Y226" s="1610"/>
      <c r="Z226" s="1610"/>
      <c r="AA226" s="1611"/>
      <c r="AB226" s="1014"/>
      <c r="AC226" s="1014"/>
      <c r="AD226" s="1014"/>
      <c r="AE226" s="9">
        <v>1</v>
      </c>
    </row>
    <row r="227" spans="2:31" ht="15.75">
      <c r="B227" s="1438" t="s">
        <v>6</v>
      </c>
      <c r="C227" s="1029" t="str">
        <f>C143</f>
        <v>N NOM DE VOTRE RECETTE | collez la--FAMILLE| Auteur &gt; VOUS</v>
      </c>
      <c r="D227" s="1030">
        <f>D143</f>
        <v>1</v>
      </c>
      <c r="E227" s="1029" t="str">
        <f>E143</f>
        <v>coupe</v>
      </c>
      <c r="F227" s="1031" t="str">
        <f>F143</f>
        <v>Recette mère ► Desserts assiette</v>
      </c>
      <c r="G227" s="820"/>
      <c r="H227" s="820"/>
      <c r="I227" s="820"/>
      <c r="J227" s="59">
        <f>ROWS(K207:K227)</f>
        <v>21</v>
      </c>
      <c r="K227" s="60" t="str" cm="1">
        <f t="array" ref="K227">IF(SUMPRODUCT((N227:U227&lt;&gt;"")*1)=0,"",SUMPRODUCT((N227:U227&lt;&gt;"")*(LEN(TRIM(SUBSTITUTE(N227:U227,CHAR(160)," "))) - LEN(SUBSTITUTE(TRIM(SUBSTITUTE(N227:U227,CHAR(160)," "))," ","")) + 1)) &amp; " mot" &amp; IF(SUMPRODUCT((N227:U227&lt;&gt;"")*(LEN(TRIM(SUBSTITUTE(N227:U227,CHAR(160)," "))) - LEN(SUBSTITUTE(TRIM(SUBSTITUTE(N227:U227,CHAR(160)," "))," ","")) + 1))&gt;1,"s",""))</f>
        <v/>
      </c>
      <c r="L227" s="795" t="str" cm="1">
        <f t="array" ref="L227">SUMPRODUCT(--(N227:U227&lt;&gt;""), LEN(TRIM(SUBSTITUTE(N227:U227, CHAR(160), "")))) &amp; " Car."</f>
        <v>0 Car.</v>
      </c>
      <c r="M227" s="71" t="str">
        <f>IF(ISBLANK(N227),"",LARGE(M211:M226,1)+1)</f>
        <v/>
      </c>
      <c r="N227" s="87"/>
      <c r="O227" s="87"/>
      <c r="P227" s="87"/>
      <c r="Q227" s="87"/>
      <c r="R227" s="87"/>
      <c r="S227" s="87"/>
      <c r="T227" s="87"/>
      <c r="U227" s="87"/>
      <c r="V227" s="87"/>
      <c r="W227" s="1968"/>
      <c r="X227" s="1610"/>
      <c r="Y227" s="1610"/>
      <c r="Z227" s="1610"/>
      <c r="AA227" s="1611"/>
      <c r="AB227" s="1014"/>
      <c r="AC227" s="1014"/>
      <c r="AD227" s="1014"/>
      <c r="AE227" s="9">
        <v>1</v>
      </c>
    </row>
    <row r="228" spans="2:31" ht="15.75">
      <c r="B228" s="1438" t="s">
        <v>6</v>
      </c>
      <c r="C228" s="1029" t="str">
        <f>C143</f>
        <v>N NOM DE VOTRE RECETTE | collez la--FAMILLE| Auteur &gt; VOUS</v>
      </c>
      <c r="D228" s="1030">
        <f>D143</f>
        <v>1</v>
      </c>
      <c r="E228" s="1029" t="str">
        <f>E143</f>
        <v>coupe</v>
      </c>
      <c r="F228" s="1031" t="str">
        <f>F143</f>
        <v>Recette mère ► Desserts assiette</v>
      </c>
      <c r="G228" s="820"/>
      <c r="H228" s="820"/>
      <c r="I228" s="820"/>
      <c r="J228" s="59">
        <f>ROWS(K207:K228)</f>
        <v>22</v>
      </c>
      <c r="K228" s="60" t="str" cm="1">
        <f t="array" ref="K228">IF(SUMPRODUCT((N228:U228&lt;&gt;"")*1)=0,"",SUMPRODUCT((N228:U228&lt;&gt;"")*(LEN(TRIM(SUBSTITUTE(N228:U228,CHAR(160)," "))) - LEN(SUBSTITUTE(TRIM(SUBSTITUTE(N228:U228,CHAR(160)," "))," ","")) + 1)) &amp; " mot" &amp; IF(SUMPRODUCT((N228:U228&lt;&gt;"")*(LEN(TRIM(SUBSTITUTE(N228:U228,CHAR(160)," "))) - LEN(SUBSTITUTE(TRIM(SUBSTITUTE(N228:U228,CHAR(160)," "))," ","")) + 1))&gt;1,"s",""))</f>
        <v/>
      </c>
      <c r="L228" s="795" t="str" cm="1">
        <f t="array" ref="L228">SUMPRODUCT(--(N228:U228&lt;&gt;""), LEN(TRIM(SUBSTITUTE(N228:U228, CHAR(160), "")))) &amp; " Car."</f>
        <v>0 Car.</v>
      </c>
      <c r="M228" s="71" t="str">
        <f>IF(ISBLANK(N228),"",LARGE(M211:M227,1)+1)</f>
        <v/>
      </c>
      <c r="N228" s="87"/>
      <c r="O228" s="87"/>
      <c r="P228" s="87"/>
      <c r="Q228" s="87"/>
      <c r="R228" s="87"/>
      <c r="S228" s="87"/>
      <c r="T228" s="87"/>
      <c r="U228" s="87"/>
      <c r="V228" s="87"/>
      <c r="W228" s="87"/>
      <c r="X228" s="87"/>
      <c r="Y228" s="87"/>
      <c r="Z228" s="87"/>
      <c r="AA228" s="89"/>
      <c r="AB228" s="1014"/>
      <c r="AC228" s="1014"/>
      <c r="AD228" s="1014"/>
      <c r="AE228" s="9">
        <v>1</v>
      </c>
    </row>
    <row r="229" spans="2:31" ht="15.75">
      <c r="B229" s="1438" t="s">
        <v>6</v>
      </c>
      <c r="C229" s="1029" t="str">
        <f>C143</f>
        <v>N NOM DE VOTRE RECETTE | collez la--FAMILLE| Auteur &gt; VOUS</v>
      </c>
      <c r="D229" s="1030">
        <f>D143</f>
        <v>1</v>
      </c>
      <c r="E229" s="1029" t="str">
        <f>E143</f>
        <v>coupe</v>
      </c>
      <c r="F229" s="1031" t="str">
        <f>F143</f>
        <v>Recette mère ► Desserts assiette</v>
      </c>
      <c r="G229" s="820"/>
      <c r="H229" s="820"/>
      <c r="I229" s="820"/>
      <c r="J229" s="59">
        <f>ROWS(K207:K229)</f>
        <v>23</v>
      </c>
      <c r="K229" s="60" t="str" cm="1">
        <f t="array" ref="K229">IF(SUMPRODUCT((N229:U229&lt;&gt;"")*1)=0,"",SUMPRODUCT((N229:U229&lt;&gt;"")*(LEN(TRIM(SUBSTITUTE(N229:U229,CHAR(160)," "))) - LEN(SUBSTITUTE(TRIM(SUBSTITUTE(N229:U229,CHAR(160)," "))," ","")) + 1)) &amp; " mot" &amp; IF(SUMPRODUCT((N229:U229&lt;&gt;"")*(LEN(TRIM(SUBSTITUTE(N229:U229,CHAR(160)," "))) - LEN(SUBSTITUTE(TRIM(SUBSTITUTE(N229:U229,CHAR(160)," "))," ","")) + 1))&gt;1,"s",""))</f>
        <v/>
      </c>
      <c r="L229" s="795" t="str" cm="1">
        <f t="array" ref="L229">SUMPRODUCT(--(N229:U229&lt;&gt;""), LEN(TRIM(SUBSTITUTE(N229:U229, CHAR(160), "")))) &amp; " Car."</f>
        <v>0 Car.</v>
      </c>
      <c r="M229" s="71" t="str">
        <f>IF(ISBLANK(N229),"",LARGE(M211:M228,1)+1)</f>
        <v/>
      </c>
      <c r="N229" s="87"/>
      <c r="O229" s="87"/>
      <c r="P229" s="87"/>
      <c r="Q229" s="87"/>
      <c r="R229" s="87"/>
      <c r="S229" s="87"/>
      <c r="T229" s="87"/>
      <c r="U229" s="87"/>
      <c r="V229" s="87"/>
      <c r="W229" s="87"/>
      <c r="X229" s="87"/>
      <c r="Y229" s="87"/>
      <c r="Z229" s="87"/>
      <c r="AA229" s="89"/>
      <c r="AB229" s="1014"/>
      <c r="AC229" s="1014"/>
      <c r="AD229" s="1014"/>
      <c r="AE229" s="9">
        <v>1</v>
      </c>
    </row>
    <row r="230" spans="2:31" ht="15.75">
      <c r="B230" s="1438" t="s">
        <v>6</v>
      </c>
      <c r="C230" s="1029" t="str">
        <f>C143</f>
        <v>N NOM DE VOTRE RECETTE | collez la--FAMILLE| Auteur &gt; VOUS</v>
      </c>
      <c r="D230" s="1030">
        <f>D143</f>
        <v>1</v>
      </c>
      <c r="E230" s="1029" t="str">
        <f>E143</f>
        <v>coupe</v>
      </c>
      <c r="F230" s="1031" t="str">
        <f>F143</f>
        <v>Recette mère ► Desserts assiette</v>
      </c>
      <c r="G230" s="820"/>
      <c r="H230" s="820"/>
      <c r="I230" s="820"/>
      <c r="J230" s="59">
        <f>ROWS(K207:K230)</f>
        <v>24</v>
      </c>
      <c r="K230" s="60" t="str" cm="1">
        <f t="array" ref="K230">IF(SUMPRODUCT((N230:U230&lt;&gt;"")*1)=0,"",SUMPRODUCT((N230:U230&lt;&gt;"")*(LEN(TRIM(SUBSTITUTE(N230:U230,CHAR(160)," "))) - LEN(SUBSTITUTE(TRIM(SUBSTITUTE(N230:U230,CHAR(160)," "))," ","")) + 1)) &amp; " mot" &amp; IF(SUMPRODUCT((N230:U230&lt;&gt;"")*(LEN(TRIM(SUBSTITUTE(N230:U230,CHAR(160)," "))) - LEN(SUBSTITUTE(TRIM(SUBSTITUTE(N230:U230,CHAR(160)," "))," ","")) + 1))&gt;1,"s",""))</f>
        <v/>
      </c>
      <c r="L230" s="795" t="str" cm="1">
        <f t="array" ref="L230">SUMPRODUCT(--(N230:U230&lt;&gt;""), LEN(TRIM(SUBSTITUTE(N230:U230, CHAR(160), "")))) &amp; " Car."</f>
        <v>0 Car.</v>
      </c>
      <c r="M230" s="71" t="str">
        <f>IF(ISBLANK(N230),"",LARGE(M211:M229,1)+1)</f>
        <v/>
      </c>
      <c r="N230" s="87"/>
      <c r="O230" s="87"/>
      <c r="P230" s="87"/>
      <c r="Q230" s="87"/>
      <c r="R230" s="87"/>
      <c r="S230" s="87"/>
      <c r="T230" s="87"/>
      <c r="U230" s="87"/>
      <c r="V230" s="87"/>
      <c r="W230" s="87"/>
      <c r="X230" s="87"/>
      <c r="Y230" s="87"/>
      <c r="Z230" s="87"/>
      <c r="AA230" s="89"/>
      <c r="AB230" s="1014"/>
      <c r="AC230" s="1014"/>
      <c r="AD230" s="1014"/>
      <c r="AE230" s="9">
        <v>1</v>
      </c>
    </row>
    <row r="231" spans="2:31" ht="15.75">
      <c r="B231" s="21" t="str" cm="1">
        <f t="array" ref="B231">IF(SUM(--(N231:U231&lt;&gt;""))&gt;0, "A", "►")</f>
        <v>►</v>
      </c>
      <c r="C231" s="1029" t="str">
        <f>C143</f>
        <v>N NOM DE VOTRE RECETTE | collez la--FAMILLE| Auteur &gt; VOUS</v>
      </c>
      <c r="D231" s="1030">
        <f>D143</f>
        <v>1</v>
      </c>
      <c r="E231" s="1029" t="str">
        <f>E143</f>
        <v>coupe</v>
      </c>
      <c r="F231" s="1031" t="str">
        <f>F143</f>
        <v>Recette mère ► Desserts assiette</v>
      </c>
      <c r="G231" s="820"/>
      <c r="H231" s="820"/>
      <c r="I231" s="820"/>
      <c r="J231" s="59">
        <f>ROWS(K207:K231)</f>
        <v>25</v>
      </c>
      <c r="K231" s="60" t="str" cm="1">
        <f t="array" ref="K231">IF(SUMPRODUCT((N231:U231&lt;&gt;"")*1)=0,"",SUMPRODUCT((N231:U231&lt;&gt;"")*(LEN(TRIM(SUBSTITUTE(N231:U231,CHAR(160)," "))) - LEN(SUBSTITUTE(TRIM(SUBSTITUTE(N231:U231,CHAR(160)," "))," ","")) + 1)) &amp; " mot" &amp; IF(SUMPRODUCT((N231:U231&lt;&gt;"")*(LEN(TRIM(SUBSTITUTE(N231:U231,CHAR(160)," "))) - LEN(SUBSTITUTE(TRIM(SUBSTITUTE(N231:U231,CHAR(160)," "))," ","")) + 1))&gt;1,"s",""))</f>
        <v/>
      </c>
      <c r="L231" s="795" t="str" cm="1">
        <f t="array" ref="L231">SUMPRODUCT(--(N231:U231&lt;&gt;""), LEN(TRIM(SUBSTITUTE(N231:U231, CHAR(160), "")))) &amp; " Car."</f>
        <v>0 Car.</v>
      </c>
      <c r="M231" s="71" t="str">
        <f>IF(ISBLANK(N231),"",LARGE(M211:M230,1)+1)</f>
        <v/>
      </c>
      <c r="N231" s="87"/>
      <c r="O231" s="87"/>
      <c r="P231" s="87"/>
      <c r="Q231" s="87"/>
      <c r="R231" s="87"/>
      <c r="S231" s="87"/>
      <c r="T231" s="87"/>
      <c r="U231" s="87"/>
      <c r="V231" s="87"/>
      <c r="W231" s="87"/>
      <c r="X231" s="87"/>
      <c r="Y231" s="87"/>
      <c r="Z231" s="87"/>
      <c r="AA231" s="89"/>
      <c r="AB231" s="1014"/>
      <c r="AC231" s="1014"/>
      <c r="AD231" s="1014"/>
      <c r="AE231" s="9">
        <v>1</v>
      </c>
    </row>
    <row r="232" spans="2:31" ht="15.75">
      <c r="B232" s="21" t="str" cm="1">
        <f t="array" ref="B232">IF(SUM(--(N232:U232&lt;&gt;""))&gt;0, "A", "►")</f>
        <v>►</v>
      </c>
      <c r="C232" s="1029" t="str">
        <f>C143</f>
        <v>N NOM DE VOTRE RECETTE | collez la--FAMILLE| Auteur &gt; VOUS</v>
      </c>
      <c r="D232" s="1030">
        <f>D143</f>
        <v>1</v>
      </c>
      <c r="E232" s="1029" t="str">
        <f>E143</f>
        <v>coupe</v>
      </c>
      <c r="F232" s="1031" t="str">
        <f>F143</f>
        <v>Recette mère ► Desserts assiette</v>
      </c>
      <c r="G232" s="820"/>
      <c r="H232" s="820"/>
      <c r="I232" s="820"/>
      <c r="J232" s="59">
        <f>ROWS(K207:K232)</f>
        <v>26</v>
      </c>
      <c r="K232" s="60" t="str" cm="1">
        <f t="array" ref="K232">IF(SUMPRODUCT((N232:U232&lt;&gt;"")*1)=0,"",SUMPRODUCT((N232:U232&lt;&gt;"")*(LEN(TRIM(SUBSTITUTE(N232:U232,CHAR(160)," "))) - LEN(SUBSTITUTE(TRIM(SUBSTITUTE(N232:U232,CHAR(160)," "))," ","")) + 1)) &amp; " mot" &amp; IF(SUMPRODUCT((N232:U232&lt;&gt;"")*(LEN(TRIM(SUBSTITUTE(N232:U232,CHAR(160)," "))) - LEN(SUBSTITUTE(TRIM(SUBSTITUTE(N232:U232,CHAR(160)," "))," ","")) + 1))&gt;1,"s",""))</f>
        <v/>
      </c>
      <c r="L232" s="795" t="str" cm="1">
        <f t="array" ref="L232">SUMPRODUCT(--(N232:U232&lt;&gt;""), LEN(TRIM(SUBSTITUTE(N232:U232, CHAR(160), "")))) &amp; " Car."</f>
        <v>0 Car.</v>
      </c>
      <c r="M232" s="71" t="str">
        <f>IF(ISBLANK(N232),"",LARGE(M211:M231,1)+1)</f>
        <v/>
      </c>
      <c r="N232" s="87"/>
      <c r="O232" s="87"/>
      <c r="P232" s="87"/>
      <c r="Q232" s="87"/>
      <c r="R232" s="87"/>
      <c r="S232" s="87"/>
      <c r="T232" s="87"/>
      <c r="U232" s="87"/>
      <c r="V232" s="87"/>
      <c r="W232" s="87"/>
      <c r="X232" s="87"/>
      <c r="Y232" s="87"/>
      <c r="Z232" s="87"/>
      <c r="AA232" s="89"/>
      <c r="AB232" s="1014"/>
      <c r="AC232" s="1014"/>
      <c r="AD232" s="1014"/>
      <c r="AE232" s="9">
        <v>1</v>
      </c>
    </row>
    <row r="233" spans="2:31" ht="15.75">
      <c r="B233" s="21" t="str" cm="1">
        <f t="array" ref="B233">IF(SUM(--(N233:U233&lt;&gt;""))&gt;0, "A", "►")</f>
        <v>►</v>
      </c>
      <c r="C233" s="1029" t="str">
        <f>C143</f>
        <v>N NOM DE VOTRE RECETTE | collez la--FAMILLE| Auteur &gt; VOUS</v>
      </c>
      <c r="D233" s="1030">
        <f>D143</f>
        <v>1</v>
      </c>
      <c r="E233" s="1029" t="str">
        <f>E143</f>
        <v>coupe</v>
      </c>
      <c r="F233" s="1031" t="str">
        <f>F143</f>
        <v>Recette mère ► Desserts assiette</v>
      </c>
      <c r="G233" s="820"/>
      <c r="H233" s="820"/>
      <c r="I233" s="820"/>
      <c r="J233" s="59">
        <f>ROWS(K207:K233)</f>
        <v>27</v>
      </c>
      <c r="K233" s="60" t="str" cm="1">
        <f t="array" ref="K233">IF(SUMPRODUCT((N233:U233&lt;&gt;"")*1)=0,"",SUMPRODUCT((N233:U233&lt;&gt;"")*(LEN(TRIM(SUBSTITUTE(N233:U233,CHAR(160)," "))) - LEN(SUBSTITUTE(TRIM(SUBSTITUTE(N233:U233,CHAR(160)," "))," ","")) + 1)) &amp; " mot" &amp; IF(SUMPRODUCT((N233:U233&lt;&gt;"")*(LEN(TRIM(SUBSTITUTE(N233:U233,CHAR(160)," "))) - LEN(SUBSTITUTE(TRIM(SUBSTITUTE(N233:U233,CHAR(160)," "))," ","")) + 1))&gt;1,"s",""))</f>
        <v/>
      </c>
      <c r="L233" s="795" t="str" cm="1">
        <f t="array" ref="L233">SUMPRODUCT(--(N233:U233&lt;&gt;""), LEN(TRIM(SUBSTITUTE(N233:U233, CHAR(160), "")))) &amp; " Car."</f>
        <v>0 Car.</v>
      </c>
      <c r="M233" s="71" t="str">
        <f>IF(ISBLANK(N233),"",LARGE(M211:M232,1)+1)</f>
        <v/>
      </c>
      <c r="N233" s="87"/>
      <c r="O233" s="87"/>
      <c r="P233" s="87"/>
      <c r="Q233" s="87"/>
      <c r="R233" s="87"/>
      <c r="S233" s="87"/>
      <c r="T233" s="87"/>
      <c r="U233" s="87"/>
      <c r="V233" s="87"/>
      <c r="W233" s="87"/>
      <c r="X233" s="87"/>
      <c r="Y233" s="87"/>
      <c r="Z233" s="87"/>
      <c r="AA233" s="89"/>
      <c r="AB233" s="1014"/>
      <c r="AC233" s="1014"/>
      <c r="AD233" s="1014"/>
      <c r="AE233" s="9">
        <v>1</v>
      </c>
    </row>
    <row r="234" spans="2:31" ht="15.75">
      <c r="B234" s="21" t="str" cm="1">
        <f t="array" ref="B234">IF(SUM(--(N234:U234&lt;&gt;""))&gt;0, "A", "►")</f>
        <v>►</v>
      </c>
      <c r="C234" s="1029" t="str">
        <f>C143</f>
        <v>N NOM DE VOTRE RECETTE | collez la--FAMILLE| Auteur &gt; VOUS</v>
      </c>
      <c r="D234" s="1030">
        <f>D143</f>
        <v>1</v>
      </c>
      <c r="E234" s="1029" t="str">
        <f>E143</f>
        <v>coupe</v>
      </c>
      <c r="F234" s="1031" t="str">
        <f>F143</f>
        <v>Recette mère ► Desserts assiette</v>
      </c>
      <c r="G234" s="820"/>
      <c r="H234" s="820"/>
      <c r="I234" s="820"/>
      <c r="J234" s="59">
        <f>ROWS(K207:K234)</f>
        <v>28</v>
      </c>
      <c r="K234" s="60" t="str" cm="1">
        <f t="array" ref="K234">IF(SUMPRODUCT((N234:U234&lt;&gt;"")*1)=0,"",SUMPRODUCT((N234:U234&lt;&gt;"")*(LEN(TRIM(SUBSTITUTE(N234:U234,CHAR(160)," "))) - LEN(SUBSTITUTE(TRIM(SUBSTITUTE(N234:U234,CHAR(160)," "))," ","")) + 1)) &amp; " mot" &amp; IF(SUMPRODUCT((N234:U234&lt;&gt;"")*(LEN(TRIM(SUBSTITUTE(N234:U234,CHAR(160)," "))) - LEN(SUBSTITUTE(TRIM(SUBSTITUTE(N234:U234,CHAR(160)," "))," ","")) + 1))&gt;1,"s",""))</f>
        <v/>
      </c>
      <c r="L234" s="795" t="str" cm="1">
        <f t="array" ref="L234">SUMPRODUCT(--(N234:U234&lt;&gt;""), LEN(TRIM(SUBSTITUTE(N234:U234, CHAR(160), "")))) &amp; " Car."</f>
        <v>0 Car.</v>
      </c>
      <c r="M234" s="71" t="str">
        <f>IF(ISBLANK(N234),"",LARGE(M211:M233,1)+1)</f>
        <v/>
      </c>
      <c r="N234" s="87"/>
      <c r="O234" s="87"/>
      <c r="P234" s="87"/>
      <c r="Q234" s="87"/>
      <c r="R234" s="87"/>
      <c r="S234" s="87"/>
      <c r="T234" s="87"/>
      <c r="U234" s="87"/>
      <c r="V234" s="87"/>
      <c r="W234" s="87"/>
      <c r="X234" s="87"/>
      <c r="Y234" s="87"/>
      <c r="Z234" s="87"/>
      <c r="AA234" s="89"/>
      <c r="AB234" s="1014"/>
      <c r="AC234" s="1014"/>
      <c r="AD234" s="1014"/>
      <c r="AE234" s="9">
        <v>1</v>
      </c>
    </row>
    <row r="235" spans="2:31" ht="15.75">
      <c r="B235" s="21" t="str" cm="1">
        <f t="array" ref="B235">IF(SUM(--(N235:U235&lt;&gt;""))&gt;0, "A", "►")</f>
        <v>►</v>
      </c>
      <c r="C235" s="1029" t="str">
        <f>C143</f>
        <v>N NOM DE VOTRE RECETTE | collez la--FAMILLE| Auteur &gt; VOUS</v>
      </c>
      <c r="D235" s="1030">
        <f>D143</f>
        <v>1</v>
      </c>
      <c r="E235" s="1029" t="str">
        <f>E143</f>
        <v>coupe</v>
      </c>
      <c r="F235" s="1031" t="str">
        <f>F143</f>
        <v>Recette mère ► Desserts assiette</v>
      </c>
      <c r="G235" s="820"/>
      <c r="H235" s="820"/>
      <c r="I235" s="820"/>
      <c r="J235" s="59">
        <f>ROWS(K207:K235)</f>
        <v>29</v>
      </c>
      <c r="K235" s="60" t="str" cm="1">
        <f t="array" ref="K235">IF(SUMPRODUCT((N235:U235&lt;&gt;"")*1)=0,"",SUMPRODUCT((N235:U235&lt;&gt;"")*(LEN(TRIM(SUBSTITUTE(N235:U235,CHAR(160)," "))) - LEN(SUBSTITUTE(TRIM(SUBSTITUTE(N235:U235,CHAR(160)," "))," ","")) + 1)) &amp; " mot" &amp; IF(SUMPRODUCT((N235:U235&lt;&gt;"")*(LEN(TRIM(SUBSTITUTE(N235:U235,CHAR(160)," "))) - LEN(SUBSTITUTE(TRIM(SUBSTITUTE(N235:U235,CHAR(160)," "))," ","")) + 1))&gt;1,"s",""))</f>
        <v/>
      </c>
      <c r="L235" s="795" t="str" cm="1">
        <f t="array" ref="L235">SUMPRODUCT(--(N235:U235&lt;&gt;""), LEN(TRIM(SUBSTITUTE(N235:U235, CHAR(160), "")))) &amp; " Car."</f>
        <v>0 Car.</v>
      </c>
      <c r="M235" s="71" t="str">
        <f>IF(ISBLANK(N235),"",LARGE(M211:M234,1)+1)</f>
        <v/>
      </c>
      <c r="N235" s="87"/>
      <c r="O235" s="87"/>
      <c r="P235" s="87"/>
      <c r="Q235" s="87"/>
      <c r="R235" s="87"/>
      <c r="S235" s="87"/>
      <c r="T235" s="87"/>
      <c r="U235" s="87"/>
      <c r="V235" s="87"/>
      <c r="W235" s="87"/>
      <c r="X235" s="87"/>
      <c r="Y235" s="87"/>
      <c r="Z235" s="87"/>
      <c r="AA235" s="89"/>
      <c r="AB235" s="1014"/>
      <c r="AC235" s="1014"/>
      <c r="AD235" s="1014"/>
      <c r="AE235" s="9">
        <v>1</v>
      </c>
    </row>
    <row r="236" spans="2:31" ht="15.75">
      <c r="B236" s="21" t="str" cm="1">
        <f t="array" ref="B236">IF(SUM(--(N236:U236&lt;&gt;""))&gt;0, "A", "►")</f>
        <v>►</v>
      </c>
      <c r="C236" s="1029" t="str">
        <f>C143</f>
        <v>N NOM DE VOTRE RECETTE | collez la--FAMILLE| Auteur &gt; VOUS</v>
      </c>
      <c r="D236" s="1030">
        <f>D143</f>
        <v>1</v>
      </c>
      <c r="E236" s="1029" t="str">
        <f>E143</f>
        <v>coupe</v>
      </c>
      <c r="F236" s="1031" t="str">
        <f>F143</f>
        <v>Recette mère ► Desserts assiette</v>
      </c>
      <c r="G236" s="820"/>
      <c r="H236" s="820"/>
      <c r="I236" s="820"/>
      <c r="J236" s="59">
        <f>ROWS(K207:K236)</f>
        <v>30</v>
      </c>
      <c r="K236" s="60" t="str" cm="1">
        <f t="array" ref="K236">IF(SUMPRODUCT((N236:U236&lt;&gt;"")*1)=0,"",SUMPRODUCT((N236:U236&lt;&gt;"")*(LEN(TRIM(SUBSTITUTE(N236:U236,CHAR(160)," "))) - LEN(SUBSTITUTE(TRIM(SUBSTITUTE(N236:U236,CHAR(160)," "))," ","")) + 1)) &amp; " mot" &amp; IF(SUMPRODUCT((N236:U236&lt;&gt;"")*(LEN(TRIM(SUBSTITUTE(N236:U236,CHAR(160)," "))) - LEN(SUBSTITUTE(TRIM(SUBSTITUTE(N236:U236,CHAR(160)," "))," ","")) + 1))&gt;1,"s",""))</f>
        <v/>
      </c>
      <c r="L236" s="795" t="str" cm="1">
        <f t="array" ref="L236">SUMPRODUCT(--(N236:U236&lt;&gt;""), LEN(TRIM(SUBSTITUTE(N236:U236, CHAR(160), "")))) &amp; " Car."</f>
        <v>0 Car.</v>
      </c>
      <c r="M236" s="71" t="str">
        <f>IF(ISBLANK(N236),"",LARGE(M211:M235,1)+1)</f>
        <v/>
      </c>
      <c r="N236" s="87"/>
      <c r="O236" s="87"/>
      <c r="P236" s="87"/>
      <c r="Q236" s="87"/>
      <c r="R236" s="87"/>
      <c r="S236" s="87"/>
      <c r="T236" s="87"/>
      <c r="U236" s="87"/>
      <c r="V236" s="87"/>
      <c r="W236" s="87"/>
      <c r="X236" s="87"/>
      <c r="Y236" s="87"/>
      <c r="Z236" s="87"/>
      <c r="AA236" s="89"/>
      <c r="AB236" s="1014"/>
      <c r="AC236" s="1014"/>
      <c r="AD236" s="1014"/>
      <c r="AE236" s="9">
        <v>1</v>
      </c>
    </row>
    <row r="237" spans="2:31" ht="15.75">
      <c r="B237" s="21" t="str" cm="1">
        <f t="array" ref="B237">IF(SUM(--(N237:U237&lt;&gt;""))&gt;0, "A", "►")</f>
        <v>►</v>
      </c>
      <c r="C237" s="1029" t="str">
        <f>C143</f>
        <v>N NOM DE VOTRE RECETTE | collez la--FAMILLE| Auteur &gt; VOUS</v>
      </c>
      <c r="D237" s="1030">
        <f>D143</f>
        <v>1</v>
      </c>
      <c r="E237" s="1029" t="str">
        <f>E143</f>
        <v>coupe</v>
      </c>
      <c r="F237" s="1031" t="str">
        <f>F143</f>
        <v>Recette mère ► Desserts assiette</v>
      </c>
      <c r="G237" s="820"/>
      <c r="H237" s="820"/>
      <c r="I237" s="820"/>
      <c r="J237" s="59">
        <f>ROWS(K207:K237)</f>
        <v>31</v>
      </c>
      <c r="K237" s="60" t="str" cm="1">
        <f t="array" ref="K237">IF(SUMPRODUCT((N237:U237&lt;&gt;"")*1)=0,"",SUMPRODUCT((N237:U237&lt;&gt;"")*(LEN(TRIM(SUBSTITUTE(N237:U237,CHAR(160)," "))) - LEN(SUBSTITUTE(TRIM(SUBSTITUTE(N237:U237,CHAR(160)," "))," ","")) + 1)) &amp; " mot" &amp; IF(SUMPRODUCT((N237:U237&lt;&gt;"")*(LEN(TRIM(SUBSTITUTE(N237:U237,CHAR(160)," "))) - LEN(SUBSTITUTE(TRIM(SUBSTITUTE(N237:U237,CHAR(160)," "))," ","")) + 1))&gt;1,"s",""))</f>
        <v/>
      </c>
      <c r="L237" s="795" t="str" cm="1">
        <f t="array" ref="L237">SUMPRODUCT(--(N237:U237&lt;&gt;""), LEN(TRIM(SUBSTITUTE(N237:U237, CHAR(160), "")))) &amp; " Car."</f>
        <v>0 Car.</v>
      </c>
      <c r="M237" s="71" t="str">
        <f>IF(ISBLANK(N237),"",LARGE(M211:M236,1)+1)</f>
        <v/>
      </c>
      <c r="N237" s="87"/>
      <c r="O237" s="87"/>
      <c r="P237" s="87"/>
      <c r="Q237" s="87"/>
      <c r="R237" s="87"/>
      <c r="S237" s="87"/>
      <c r="T237" s="87"/>
      <c r="U237" s="87"/>
      <c r="V237" s="87"/>
      <c r="W237" s="87"/>
      <c r="X237" s="87"/>
      <c r="Y237" s="87"/>
      <c r="Z237" s="87"/>
      <c r="AA237" s="89"/>
      <c r="AB237" s="1014"/>
      <c r="AC237" s="1014"/>
      <c r="AD237" s="1014"/>
      <c r="AE237" s="9">
        <v>1</v>
      </c>
    </row>
    <row r="238" spans="2:31" ht="15.75">
      <c r="B238" s="21" t="str" cm="1">
        <f t="array" ref="B238">IF(SUM(--(N238:U238&lt;&gt;""))&gt;0, "A", "►")</f>
        <v>►</v>
      </c>
      <c r="C238" s="1029" t="str">
        <f>C143</f>
        <v>N NOM DE VOTRE RECETTE | collez la--FAMILLE| Auteur &gt; VOUS</v>
      </c>
      <c r="D238" s="1030">
        <f>D143</f>
        <v>1</v>
      </c>
      <c r="E238" s="1029" t="str">
        <f>E143</f>
        <v>coupe</v>
      </c>
      <c r="F238" s="1031" t="str">
        <f>F143</f>
        <v>Recette mère ► Desserts assiette</v>
      </c>
      <c r="G238" s="820"/>
      <c r="H238" s="820"/>
      <c r="I238" s="820"/>
      <c r="J238" s="59">
        <f>ROWS(K207:K238)</f>
        <v>32</v>
      </c>
      <c r="K238" s="60" t="str" cm="1">
        <f t="array" ref="K238">IF(SUMPRODUCT((N238:U238&lt;&gt;"")*1)=0,"",SUMPRODUCT((N238:U238&lt;&gt;"")*(LEN(TRIM(SUBSTITUTE(N238:U238,CHAR(160)," "))) - LEN(SUBSTITUTE(TRIM(SUBSTITUTE(N238:U238,CHAR(160)," "))," ","")) + 1)) &amp; " mot" &amp; IF(SUMPRODUCT((N238:U238&lt;&gt;"")*(LEN(TRIM(SUBSTITUTE(N238:U238,CHAR(160)," "))) - LEN(SUBSTITUTE(TRIM(SUBSTITUTE(N238:U238,CHAR(160)," "))," ","")) + 1))&gt;1,"s",""))</f>
        <v/>
      </c>
      <c r="L238" s="795" t="str" cm="1">
        <f t="array" ref="L238">SUMPRODUCT(--(N238:U238&lt;&gt;""), LEN(TRIM(SUBSTITUTE(N238:U238, CHAR(160), "")))) &amp; " Car."</f>
        <v>0 Car.</v>
      </c>
      <c r="M238" s="71" t="str">
        <f>IF(ISBLANK(N238),"",LARGE(M211:M237,1)+1)</f>
        <v/>
      </c>
      <c r="N238" s="87"/>
      <c r="O238" s="87"/>
      <c r="P238" s="87"/>
      <c r="Q238" s="87"/>
      <c r="R238" s="87"/>
      <c r="S238" s="87"/>
      <c r="T238" s="87"/>
      <c r="U238" s="87"/>
      <c r="V238" s="87"/>
      <c r="W238" s="87"/>
      <c r="X238" s="87"/>
      <c r="Y238" s="87"/>
      <c r="Z238" s="87"/>
      <c r="AA238" s="89"/>
      <c r="AB238" s="1014"/>
      <c r="AC238" s="1014"/>
      <c r="AD238" s="1014"/>
      <c r="AE238" s="9">
        <v>1</v>
      </c>
    </row>
    <row r="239" spans="2:31" ht="15.75">
      <c r="B239" s="21" t="str" cm="1">
        <f t="array" ref="B239">IF(SUM(--(N239:U239&lt;&gt;""))&gt;0, "A", "►")</f>
        <v>►</v>
      </c>
      <c r="C239" s="1029" t="str">
        <f>C143</f>
        <v>N NOM DE VOTRE RECETTE | collez la--FAMILLE| Auteur &gt; VOUS</v>
      </c>
      <c r="D239" s="1030">
        <f>D143</f>
        <v>1</v>
      </c>
      <c r="E239" s="1029" t="str">
        <f>E143</f>
        <v>coupe</v>
      </c>
      <c r="F239" s="1031" t="str">
        <f>F143</f>
        <v>Recette mère ► Desserts assiette</v>
      </c>
      <c r="G239" s="820"/>
      <c r="H239" s="820"/>
      <c r="I239" s="820"/>
      <c r="J239" s="59">
        <f>ROWS(K207:K239)</f>
        <v>33</v>
      </c>
      <c r="K239" s="60" t="str" cm="1">
        <f t="array" ref="K239">IF(SUMPRODUCT((N239:U239&lt;&gt;"")*1)=0,"",SUMPRODUCT((N239:U239&lt;&gt;"")*(LEN(TRIM(SUBSTITUTE(N239:U239,CHAR(160)," "))) - LEN(SUBSTITUTE(TRIM(SUBSTITUTE(N239:U239,CHAR(160)," "))," ","")) + 1)) &amp; " mot" &amp; IF(SUMPRODUCT((N239:U239&lt;&gt;"")*(LEN(TRIM(SUBSTITUTE(N239:U239,CHAR(160)," "))) - LEN(SUBSTITUTE(TRIM(SUBSTITUTE(N239:U239,CHAR(160)," "))," ","")) + 1))&gt;1,"s",""))</f>
        <v/>
      </c>
      <c r="L239" s="795" t="str" cm="1">
        <f t="array" ref="L239">SUMPRODUCT(--(N239:U239&lt;&gt;""), LEN(TRIM(SUBSTITUTE(N239:U239, CHAR(160), "")))) &amp; " Car."</f>
        <v>0 Car.</v>
      </c>
      <c r="M239" s="71" t="str">
        <f>IF(ISBLANK(N239),"",LARGE(M211:M238,1)+1)</f>
        <v/>
      </c>
      <c r="N239" s="87"/>
      <c r="O239" s="87"/>
      <c r="P239" s="87"/>
      <c r="Q239" s="87"/>
      <c r="R239" s="87"/>
      <c r="S239" s="87"/>
      <c r="T239" s="87"/>
      <c r="U239" s="87"/>
      <c r="V239" s="87"/>
      <c r="W239" s="87"/>
      <c r="X239" s="87"/>
      <c r="Y239" s="87"/>
      <c r="Z239" s="87"/>
      <c r="AA239" s="89"/>
      <c r="AB239" s="1014"/>
      <c r="AC239" s="1014"/>
      <c r="AD239" s="1014"/>
      <c r="AE239" s="9">
        <v>1</v>
      </c>
    </row>
    <row r="240" spans="2:31" ht="15.75">
      <c r="B240" s="21" t="str" cm="1">
        <f t="array" ref="B240">IF(SUM(--(N240:U240&lt;&gt;""))&gt;0, "A", "►")</f>
        <v>►</v>
      </c>
      <c r="C240" s="1029" t="str">
        <f>C143</f>
        <v>N NOM DE VOTRE RECETTE | collez la--FAMILLE| Auteur &gt; VOUS</v>
      </c>
      <c r="D240" s="1030">
        <f>D143</f>
        <v>1</v>
      </c>
      <c r="E240" s="1029" t="str">
        <f>E143</f>
        <v>coupe</v>
      </c>
      <c r="F240" s="1031" t="str">
        <f>F143</f>
        <v>Recette mère ► Desserts assiette</v>
      </c>
      <c r="G240" s="820"/>
      <c r="H240" s="820"/>
      <c r="I240" s="820"/>
      <c r="J240" s="59">
        <f>ROWS(K207:K240)</f>
        <v>34</v>
      </c>
      <c r="K240" s="60" t="str" cm="1">
        <f t="array" ref="K240">IF(SUMPRODUCT((N240:U240&lt;&gt;"")*1)=0,"",SUMPRODUCT((N240:U240&lt;&gt;"")*(LEN(TRIM(SUBSTITUTE(N240:U240,CHAR(160)," "))) - LEN(SUBSTITUTE(TRIM(SUBSTITUTE(N240:U240,CHAR(160)," "))," ","")) + 1)) &amp; " mot" &amp; IF(SUMPRODUCT((N240:U240&lt;&gt;"")*(LEN(TRIM(SUBSTITUTE(N240:U240,CHAR(160)," "))) - LEN(SUBSTITUTE(TRIM(SUBSTITUTE(N240:U240,CHAR(160)," "))," ","")) + 1))&gt;1,"s",""))</f>
        <v/>
      </c>
      <c r="L240" s="795" t="str" cm="1">
        <f t="array" ref="L240">SUMPRODUCT(--(N240:U240&lt;&gt;""), LEN(TRIM(SUBSTITUTE(N240:U240, CHAR(160), "")))) &amp; " Car."</f>
        <v>0 Car.</v>
      </c>
      <c r="M240" s="71" t="str">
        <f>IF(ISBLANK(N240),"",LARGE(M211:M239,1)+1)</f>
        <v/>
      </c>
      <c r="N240" s="87"/>
      <c r="O240" s="87"/>
      <c r="P240" s="87"/>
      <c r="Q240" s="87"/>
      <c r="R240" s="87"/>
      <c r="S240" s="87"/>
      <c r="T240" s="87"/>
      <c r="U240" s="87"/>
      <c r="V240" s="87"/>
      <c r="W240" s="87"/>
      <c r="X240" s="87"/>
      <c r="Y240" s="87"/>
      <c r="Z240" s="87"/>
      <c r="AA240" s="89"/>
      <c r="AB240" s="1014"/>
      <c r="AC240" s="1014"/>
      <c r="AD240" s="1014"/>
      <c r="AE240" s="9">
        <v>1</v>
      </c>
    </row>
    <row r="241" spans="2:31" ht="15.75">
      <c r="B241" s="21" t="str" cm="1">
        <f t="array" ref="B241">IF(SUM(--(N241:U241&lt;&gt;""))&gt;0, "A", "►")</f>
        <v>►</v>
      </c>
      <c r="C241" s="1029" t="str">
        <f>C143</f>
        <v>N NOM DE VOTRE RECETTE | collez la--FAMILLE| Auteur &gt; VOUS</v>
      </c>
      <c r="D241" s="1030">
        <f>D143</f>
        <v>1</v>
      </c>
      <c r="E241" s="1029" t="str">
        <f>E143</f>
        <v>coupe</v>
      </c>
      <c r="F241" s="1031" t="str">
        <f>F143</f>
        <v>Recette mère ► Desserts assiette</v>
      </c>
      <c r="G241" s="820"/>
      <c r="H241" s="820"/>
      <c r="I241" s="820"/>
      <c r="J241" s="59">
        <f>ROWS(K207:K241)</f>
        <v>35</v>
      </c>
      <c r="K241" s="60" t="str" cm="1">
        <f t="array" ref="K241">IF(SUMPRODUCT((N241:U241&lt;&gt;"")*1)=0,"",SUMPRODUCT((N241:U241&lt;&gt;"")*(LEN(TRIM(SUBSTITUTE(N241:U241,CHAR(160)," "))) - LEN(SUBSTITUTE(TRIM(SUBSTITUTE(N241:U241,CHAR(160)," "))," ","")) + 1)) &amp; " mot" &amp; IF(SUMPRODUCT((N241:U241&lt;&gt;"")*(LEN(TRIM(SUBSTITUTE(N241:U241,CHAR(160)," "))) - LEN(SUBSTITUTE(TRIM(SUBSTITUTE(N241:U241,CHAR(160)," "))," ","")) + 1))&gt;1,"s",""))</f>
        <v/>
      </c>
      <c r="L241" s="795" t="str" cm="1">
        <f t="array" ref="L241">SUMPRODUCT(--(N241:U241&lt;&gt;""), LEN(TRIM(SUBSTITUTE(N241:U241, CHAR(160), "")))) &amp; " Car."</f>
        <v>0 Car.</v>
      </c>
      <c r="M241" s="71" t="str">
        <f>IF(ISBLANK(N241),"",LARGE(M211:M240,1)+1)</f>
        <v/>
      </c>
      <c r="N241" s="87"/>
      <c r="O241" s="87"/>
      <c r="P241" s="87"/>
      <c r="Q241" s="87"/>
      <c r="R241" s="87"/>
      <c r="S241" s="87"/>
      <c r="T241" s="87"/>
      <c r="U241" s="87"/>
      <c r="V241" s="87"/>
      <c r="W241" s="87"/>
      <c r="X241" s="87"/>
      <c r="Y241" s="87"/>
      <c r="Z241" s="87"/>
      <c r="AA241" s="89"/>
      <c r="AB241" s="1014"/>
      <c r="AC241" s="1014"/>
      <c r="AD241" s="1014"/>
      <c r="AE241" s="9">
        <v>1</v>
      </c>
    </row>
    <row r="242" spans="2:31" ht="15.75">
      <c r="B242" s="21" t="str" cm="1">
        <f t="array" ref="B242">IF(SUM(--(N242:U242&lt;&gt;""))&gt;0, "A", "►")</f>
        <v>►</v>
      </c>
      <c r="C242" s="1029" t="str">
        <f>C143</f>
        <v>N NOM DE VOTRE RECETTE | collez la--FAMILLE| Auteur &gt; VOUS</v>
      </c>
      <c r="D242" s="1030">
        <f>D143</f>
        <v>1</v>
      </c>
      <c r="E242" s="1029" t="str">
        <f>E143</f>
        <v>coupe</v>
      </c>
      <c r="F242" s="1031" t="str">
        <f>F143</f>
        <v>Recette mère ► Desserts assiette</v>
      </c>
      <c r="G242" s="820"/>
      <c r="H242" s="820"/>
      <c r="I242" s="820"/>
      <c r="J242" s="59">
        <f>ROWS(K207:K242)</f>
        <v>36</v>
      </c>
      <c r="K242" s="60" t="str" cm="1">
        <f t="array" ref="K242">IF(SUMPRODUCT((N242:U242&lt;&gt;"")*1)=0,"",SUMPRODUCT((N242:U242&lt;&gt;"")*(LEN(TRIM(SUBSTITUTE(N242:U242,CHAR(160)," "))) - LEN(SUBSTITUTE(TRIM(SUBSTITUTE(N242:U242,CHAR(160)," "))," ","")) + 1)) &amp; " mot" &amp; IF(SUMPRODUCT((N242:U242&lt;&gt;"")*(LEN(TRIM(SUBSTITUTE(N242:U242,CHAR(160)," "))) - LEN(SUBSTITUTE(TRIM(SUBSTITUTE(N242:U242,CHAR(160)," "))," ","")) + 1))&gt;1,"s",""))</f>
        <v/>
      </c>
      <c r="L242" s="795" t="str" cm="1">
        <f t="array" ref="L242">SUMPRODUCT(--(N242:U242&lt;&gt;""), LEN(TRIM(SUBSTITUTE(N242:U242, CHAR(160), "")))) &amp; " Car."</f>
        <v>0 Car.</v>
      </c>
      <c r="M242" s="71" t="str">
        <f>IF(ISBLANK(N242),"",LARGE(M211:M241,1)+1)</f>
        <v/>
      </c>
      <c r="N242" s="87"/>
      <c r="O242" s="87"/>
      <c r="P242" s="87"/>
      <c r="Q242" s="87"/>
      <c r="R242" s="87"/>
      <c r="S242" s="87"/>
      <c r="T242" s="87"/>
      <c r="U242" s="87"/>
      <c r="V242" s="87"/>
      <c r="W242" s="87"/>
      <c r="X242" s="87"/>
      <c r="Y242" s="87"/>
      <c r="Z242" s="87"/>
      <c r="AA242" s="89"/>
      <c r="AB242" s="1014"/>
      <c r="AC242" s="1014"/>
      <c r="AD242" s="1014"/>
      <c r="AE242" s="9">
        <v>1</v>
      </c>
    </row>
    <row r="243" spans="2:31" ht="15.75">
      <c r="B243" s="21" t="str" cm="1">
        <f t="array" ref="B243">IF(SUM(--(N243:U243&lt;&gt;""))&gt;0, "A", "►")</f>
        <v>►</v>
      </c>
      <c r="C243" s="1029" t="str">
        <f>C143</f>
        <v>N NOM DE VOTRE RECETTE | collez la--FAMILLE| Auteur &gt; VOUS</v>
      </c>
      <c r="D243" s="1030">
        <f>D143</f>
        <v>1</v>
      </c>
      <c r="E243" s="1029" t="str">
        <f>E143</f>
        <v>coupe</v>
      </c>
      <c r="F243" s="1031" t="str">
        <f>F143</f>
        <v>Recette mère ► Desserts assiette</v>
      </c>
      <c r="G243" s="820"/>
      <c r="H243" s="820"/>
      <c r="I243" s="820"/>
      <c r="J243" s="59">
        <f>ROWS(K207:K243)</f>
        <v>37</v>
      </c>
      <c r="K243" s="60" t="str" cm="1">
        <f t="array" ref="K243">IF(SUMPRODUCT((N243:U243&lt;&gt;"")*1)=0,"",SUMPRODUCT((N243:U243&lt;&gt;"")*(LEN(TRIM(SUBSTITUTE(N243:U243,CHAR(160)," "))) - LEN(SUBSTITUTE(TRIM(SUBSTITUTE(N243:U243,CHAR(160)," "))," ","")) + 1)) &amp; " mot" &amp; IF(SUMPRODUCT((N243:U243&lt;&gt;"")*(LEN(TRIM(SUBSTITUTE(N243:U243,CHAR(160)," "))) - LEN(SUBSTITUTE(TRIM(SUBSTITUTE(N243:U243,CHAR(160)," "))," ","")) + 1))&gt;1,"s",""))</f>
        <v/>
      </c>
      <c r="L243" s="795" t="str" cm="1">
        <f t="array" ref="L243">SUMPRODUCT(--(N243:U243&lt;&gt;""), LEN(TRIM(SUBSTITUTE(N243:U243, CHAR(160), "")))) &amp; " Car."</f>
        <v>0 Car.</v>
      </c>
      <c r="M243" s="71" t="str">
        <f>IF(ISBLANK(N243),"",LARGE(M211:M242,1)+1)</f>
        <v/>
      </c>
      <c r="N243" s="87"/>
      <c r="O243" s="87"/>
      <c r="P243" s="87"/>
      <c r="Q243" s="87"/>
      <c r="R243" s="87"/>
      <c r="S243" s="87"/>
      <c r="T243" s="87"/>
      <c r="U243" s="87"/>
      <c r="V243" s="87"/>
      <c r="W243" s="87"/>
      <c r="X243" s="87"/>
      <c r="Y243" s="87"/>
      <c r="Z243" s="87"/>
      <c r="AA243" s="89"/>
      <c r="AB243" s="1014"/>
      <c r="AC243" s="1014"/>
      <c r="AD243" s="1014"/>
      <c r="AE243" s="9">
        <v>1</v>
      </c>
    </row>
    <row r="244" spans="2:31" ht="15.75">
      <c r="B244" s="21" t="str" cm="1">
        <f t="array" ref="B244">IF(SUM(--(N244:U244&lt;&gt;""))&gt;0, "A", "►")</f>
        <v>►</v>
      </c>
      <c r="C244" s="1029" t="str">
        <f>C143</f>
        <v>N NOM DE VOTRE RECETTE | collez la--FAMILLE| Auteur &gt; VOUS</v>
      </c>
      <c r="D244" s="1030">
        <f>D143</f>
        <v>1</v>
      </c>
      <c r="E244" s="1029" t="str">
        <f>E143</f>
        <v>coupe</v>
      </c>
      <c r="F244" s="1031" t="str">
        <f>F143</f>
        <v>Recette mère ► Desserts assiette</v>
      </c>
      <c r="G244" s="820"/>
      <c r="H244" s="820"/>
      <c r="I244" s="820"/>
      <c r="J244" s="59">
        <f>ROWS(K207:K244)</f>
        <v>38</v>
      </c>
      <c r="K244" s="60" t="str" cm="1">
        <f t="array" ref="K244">IF(SUMPRODUCT((N244:U244&lt;&gt;"")*1)=0,"",SUMPRODUCT((N244:U244&lt;&gt;"")*(LEN(TRIM(SUBSTITUTE(N244:U244,CHAR(160)," "))) - LEN(SUBSTITUTE(TRIM(SUBSTITUTE(N244:U244,CHAR(160)," "))," ","")) + 1)) &amp; " mot" &amp; IF(SUMPRODUCT((N244:U244&lt;&gt;"")*(LEN(TRIM(SUBSTITUTE(N244:U244,CHAR(160)," "))) - LEN(SUBSTITUTE(TRIM(SUBSTITUTE(N244:U244,CHAR(160)," "))," ","")) + 1))&gt;1,"s",""))</f>
        <v/>
      </c>
      <c r="L244" s="795" t="str" cm="1">
        <f t="array" ref="L244">SUMPRODUCT(--(N244:U244&lt;&gt;""), LEN(TRIM(SUBSTITUTE(N244:U244, CHAR(160), "")))) &amp; " Car."</f>
        <v>0 Car.</v>
      </c>
      <c r="M244" s="71" t="str">
        <f>IF(ISBLANK(N244),"",LARGE(M211:M243,1)+1)</f>
        <v/>
      </c>
      <c r="N244" s="87"/>
      <c r="O244" s="87"/>
      <c r="P244" s="87"/>
      <c r="Q244" s="87"/>
      <c r="R244" s="87"/>
      <c r="S244" s="87"/>
      <c r="T244" s="87"/>
      <c r="U244" s="87"/>
      <c r="V244" s="87"/>
      <c r="W244" s="87"/>
      <c r="X244" s="87"/>
      <c r="Y244" s="87"/>
      <c r="Z244" s="87"/>
      <c r="AA244" s="89"/>
      <c r="AB244" s="1014"/>
      <c r="AC244" s="1014"/>
      <c r="AD244" s="1014"/>
      <c r="AE244" s="9">
        <v>1</v>
      </c>
    </row>
    <row r="245" spans="2:31" ht="15.75">
      <c r="B245" s="21" t="str" cm="1">
        <f t="array" ref="B245">IF(SUM(--(N245:U245&lt;&gt;""))&gt;0, "A", "►")</f>
        <v>►</v>
      </c>
      <c r="C245" s="1029" t="str">
        <f>C143</f>
        <v>N NOM DE VOTRE RECETTE | collez la--FAMILLE| Auteur &gt; VOUS</v>
      </c>
      <c r="D245" s="1030">
        <f>D143</f>
        <v>1</v>
      </c>
      <c r="E245" s="1029" t="str">
        <f>E143</f>
        <v>coupe</v>
      </c>
      <c r="F245" s="1031" t="str">
        <f>F143</f>
        <v>Recette mère ► Desserts assiette</v>
      </c>
      <c r="G245" s="820"/>
      <c r="H245" s="820"/>
      <c r="I245" s="820"/>
      <c r="J245" s="59">
        <f>ROWS(K207:K245)</f>
        <v>39</v>
      </c>
      <c r="K245" s="60" t="str" cm="1">
        <f t="array" ref="K245">IF(SUMPRODUCT((N245:U245&lt;&gt;"")*1)=0,"",SUMPRODUCT((N245:U245&lt;&gt;"")*(LEN(TRIM(SUBSTITUTE(N245:U245,CHAR(160)," "))) - LEN(SUBSTITUTE(TRIM(SUBSTITUTE(N245:U245,CHAR(160)," "))," ","")) + 1)) &amp; " mot" &amp; IF(SUMPRODUCT((N245:U245&lt;&gt;"")*(LEN(TRIM(SUBSTITUTE(N245:U245,CHAR(160)," "))) - LEN(SUBSTITUTE(TRIM(SUBSTITUTE(N245:U245,CHAR(160)," "))," ","")) + 1))&gt;1,"s",""))</f>
        <v/>
      </c>
      <c r="L245" s="795" t="str" cm="1">
        <f t="array" ref="L245">SUMPRODUCT(--(N245:U245&lt;&gt;""), LEN(TRIM(SUBSTITUTE(N245:U245, CHAR(160), "")))) &amp; " Car."</f>
        <v>0 Car.</v>
      </c>
      <c r="M245" s="71" t="str">
        <f>IF(ISBLANK(N245),"",LARGE(M211:M244,1)+1)</f>
        <v/>
      </c>
      <c r="N245" s="87"/>
      <c r="O245" s="87"/>
      <c r="P245" s="87"/>
      <c r="Q245" s="87"/>
      <c r="R245" s="87"/>
      <c r="S245" s="87"/>
      <c r="T245" s="87"/>
      <c r="U245" s="87"/>
      <c r="V245" s="87"/>
      <c r="W245" s="87"/>
      <c r="X245" s="87"/>
      <c r="Y245" s="87"/>
      <c r="Z245" s="87"/>
      <c r="AA245" s="89"/>
      <c r="AB245" s="1014"/>
      <c r="AC245" s="1014"/>
      <c r="AD245" s="1014"/>
      <c r="AE245" s="9">
        <v>1</v>
      </c>
    </row>
    <row r="246" spans="2:31" ht="15.75">
      <c r="B246" s="1438" t="s">
        <v>6</v>
      </c>
      <c r="C246" s="1029" t="str">
        <f>C143</f>
        <v>N NOM DE VOTRE RECETTE | collez la--FAMILLE| Auteur &gt; VOUS</v>
      </c>
      <c r="D246" s="1030">
        <f>D143</f>
        <v>1</v>
      </c>
      <c r="E246" s="1029" t="str">
        <f>E143</f>
        <v>coupe</v>
      </c>
      <c r="F246" s="1031" t="str">
        <f>F143</f>
        <v>Recette mère ► Desserts assiette</v>
      </c>
      <c r="G246" s="820"/>
      <c r="H246" s="820"/>
      <c r="I246" s="820"/>
      <c r="J246" s="59">
        <f>ROWS(K207:K246)</f>
        <v>40</v>
      </c>
      <c r="K246" s="60" t="str" cm="1">
        <f t="array" ref="K246">IF(SUMPRODUCT((N246:U246&lt;&gt;"")*1)=0,"",SUMPRODUCT((N246:U246&lt;&gt;"")*(LEN(TRIM(SUBSTITUTE(N246:U246,CHAR(160)," "))) - LEN(SUBSTITUTE(TRIM(SUBSTITUTE(N246:U246,CHAR(160)," "))," ","")) + 1)) &amp; " mot" &amp; IF(SUMPRODUCT((N246:U246&lt;&gt;"")*(LEN(TRIM(SUBSTITUTE(N246:U246,CHAR(160)," "))) - LEN(SUBSTITUTE(TRIM(SUBSTITUTE(N246:U246,CHAR(160)," "))," ","")) + 1))&gt;1,"s",""))</f>
        <v/>
      </c>
      <c r="L246" s="795" t="str" cm="1">
        <f t="array" ref="L246">SUMPRODUCT(--(N246:U246&lt;&gt;""), LEN(TRIM(SUBSTITUTE(N246:U246, CHAR(160), "")))) &amp; " Car."</f>
        <v>0 Car.</v>
      </c>
      <c r="M246" s="71" t="str">
        <f>IF(ISBLANK(N246),"",LARGE(M211:M245,1)+1)</f>
        <v/>
      </c>
      <c r="N246" s="87"/>
      <c r="O246" s="87"/>
      <c r="P246" s="87"/>
      <c r="Q246" s="87"/>
      <c r="R246" s="87"/>
      <c r="S246" s="87"/>
      <c r="T246" s="87"/>
      <c r="U246" s="87"/>
      <c r="V246" s="87"/>
      <c r="W246" s="87"/>
      <c r="X246" s="87"/>
      <c r="Y246" s="87"/>
      <c r="Z246" s="87"/>
      <c r="AA246" s="89"/>
      <c r="AB246" s="1014"/>
      <c r="AC246" s="1014"/>
      <c r="AD246" s="1014"/>
      <c r="AE246" s="9">
        <v>1</v>
      </c>
    </row>
    <row r="247" spans="2:31" ht="15.75">
      <c r="B247" s="1438" t="s">
        <v>6</v>
      </c>
      <c r="C247" s="1029" t="str">
        <f>C143</f>
        <v>N NOM DE VOTRE RECETTE | collez la--FAMILLE| Auteur &gt; VOUS</v>
      </c>
      <c r="D247" s="1030">
        <f>D143</f>
        <v>1</v>
      </c>
      <c r="E247" s="1029" t="str">
        <f>E143</f>
        <v>coupe</v>
      </c>
      <c r="F247" s="1031" t="str">
        <f>F143</f>
        <v>Recette mère ► Desserts assiette</v>
      </c>
      <c r="G247" s="820"/>
      <c r="H247" s="820"/>
      <c r="I247" s="820"/>
      <c r="J247" s="820"/>
      <c r="K247" s="60" t="str" cm="1">
        <f t="array" ref="K247">IF(SUMPRODUCT((N247:V247&lt;&gt;"")*1)=0,"",SUMPRODUCT((N247:V247&lt;&gt;"")*(LEN(TRIM(SUBSTITUTE(N247:V247,CHAR(160)," "))) - LEN(SUBSTITUTE(TRIM(SUBSTITUTE(N247:V247,CHAR(160)," "))," ","")) + 1)) &amp; " mot" &amp; IF(SUMPRODUCT((N247:V247&lt;&gt;"")*(LEN(TRIM(SUBSTITUTE(N247:V247,CHAR(160)," "))) - LEN(SUBSTITUTE(TRIM(SUBSTITUTE(N247:V247,CHAR(160)," "))," ","")) + 1))&gt;1,"s",""))</f>
        <v/>
      </c>
      <c r="L247" s="76" t="s">
        <v>92</v>
      </c>
      <c r="M247" s="727"/>
      <c r="N247" s="87"/>
      <c r="O247" s="87"/>
      <c r="P247" s="87"/>
      <c r="Q247" s="87"/>
      <c r="R247" s="87"/>
      <c r="S247" s="87"/>
      <c r="T247" s="87"/>
      <c r="U247" s="87"/>
      <c r="V247" s="87"/>
      <c r="W247" s="87"/>
      <c r="X247" s="87"/>
      <c r="Y247" s="87"/>
      <c r="Z247" s="87"/>
      <c r="AA247" s="89"/>
      <c r="AB247" s="1014"/>
      <c r="AC247" s="1014"/>
      <c r="AD247" s="1014"/>
      <c r="AE247" s="9">
        <v>1</v>
      </c>
    </row>
    <row r="248" spans="2:31" ht="15.75">
      <c r="B248" s="1438" t="s">
        <v>6</v>
      </c>
      <c r="C248" s="1029" t="str">
        <f>C143</f>
        <v>N NOM DE VOTRE RECETTE | collez la--FAMILLE| Auteur &gt; VOUS</v>
      </c>
      <c r="D248" s="1030">
        <f>D143</f>
        <v>1</v>
      </c>
      <c r="E248" s="1029" t="str">
        <f>E143</f>
        <v>coupe</v>
      </c>
      <c r="F248" s="1031" t="str">
        <f>F143</f>
        <v>Recette mère ► Desserts assiette</v>
      </c>
      <c r="G248" s="796"/>
      <c r="H248" s="797"/>
      <c r="I248" s="798"/>
      <c r="J248" s="799"/>
      <c r="K248" s="60" t="str" cm="1">
        <f t="array" ref="K248">IF(SUMPRODUCT((N248:V248&lt;&gt;"")*1)=0,"",SUMPRODUCT((N248:V248&lt;&gt;"")*(LEN(TRIM(SUBSTITUTE(N248:V248,CHAR(160)," "))) - LEN(SUBSTITUTE(TRIM(SUBSTITUTE(N248:V248,CHAR(160)," "))," ","")) + 1)) &amp; " mot" &amp; IF(SUMPRODUCT((N248:V248&lt;&gt;"")*(LEN(TRIM(SUBSTITUTE(N248:V248,CHAR(160)," "))) - LEN(SUBSTITUTE(TRIM(SUBSTITUTE(N248:V248,CHAR(160)," "))," ","")) + 1))&gt;1,"s",""))</f>
        <v>15 mots</v>
      </c>
      <c r="L248" s="800"/>
      <c r="M248" s="801"/>
      <c r="N248" s="73" t="s">
        <v>91</v>
      </c>
      <c r="O248" s="73"/>
      <c r="P248" s="73"/>
      <c r="Q248" s="73"/>
      <c r="R248" s="802"/>
      <c r="S248" s="802"/>
      <c r="T248" s="74"/>
      <c r="U248" s="74"/>
      <c r="V248" s="74"/>
      <c r="W248" s="74"/>
      <c r="X248" s="74"/>
      <c r="Y248" s="74"/>
      <c r="Z248" s="75"/>
      <c r="AA248" s="823"/>
      <c r="AB248" s="1014"/>
      <c r="AC248" s="1014"/>
      <c r="AD248" s="1014"/>
      <c r="AE248" s="9">
        <v>1</v>
      </c>
    </row>
    <row r="249" spans="2:31" ht="16.5" thickBot="1">
      <c r="B249" s="1455" t="s">
        <v>6</v>
      </c>
      <c r="C249" s="1456"/>
      <c r="D249" s="1456"/>
      <c r="E249" s="1456"/>
      <c r="F249" s="1456"/>
      <c r="G249" s="1457" t="s">
        <v>90</v>
      </c>
      <c r="H249" s="1458" t="str">
        <f ca="1">CELL("nomfichier")</f>
        <v>D:\Données\1.UPRT\0-UPRT.fait\1-UPRT.FR-SITE-WEB\ff-fiches-fabrications\ff.fiches.fabrication.2023\ffr.restaurant.2023\[ff.26.COLONNES.04.02.2026.17h04.xlsx]Modèles.a.dupliquer</v>
      </c>
      <c r="I249" s="1458"/>
      <c r="J249" s="1458"/>
      <c r="K249" s="1458"/>
      <c r="L249" s="1458"/>
      <c r="M249" s="1458"/>
      <c r="N249" s="1459" t="s">
        <v>90</v>
      </c>
      <c r="O249" s="1459"/>
      <c r="P249" s="1459"/>
      <c r="Q249" s="1459"/>
      <c r="R249" s="1460" t="str">
        <f ca="1">CELL("nomfichier")</f>
        <v>D:\Données\1.UPRT\0-UPRT.fait\1-UPRT.FR-SITE-WEB\ff-fiches-fabrications\ff.fiches.fabrication.2023\ffr.restaurant.2023\[ff.26.COLONNES.04.02.2026.17h04.xlsx]Modèles.a.dupliquer</v>
      </c>
      <c r="S249" s="1458"/>
      <c r="T249" s="1458"/>
      <c r="U249" s="1458"/>
      <c r="V249" s="1458"/>
      <c r="W249" s="1458"/>
      <c r="X249" s="1458"/>
      <c r="Y249" s="1458"/>
      <c r="Z249" s="1461"/>
      <c r="AA249" s="1462"/>
      <c r="AB249" s="1014"/>
      <c r="AC249" s="1014"/>
      <c r="AD249" s="1014"/>
      <c r="AE249" s="9">
        <v>1</v>
      </c>
    </row>
    <row r="250" spans="2:31" ht="16.5" thickBot="1">
      <c r="B250" s="694" t="s">
        <v>6</v>
      </c>
      <c r="C250" s="694"/>
      <c r="D250" s="694"/>
      <c r="E250" s="694"/>
      <c r="F250" s="694"/>
      <c r="G250" s="806" t="s">
        <v>93</v>
      </c>
      <c r="H250" s="807"/>
      <c r="I250" s="808"/>
      <c r="J250" s="809"/>
      <c r="K250" s="810"/>
      <c r="L250" s="811"/>
      <c r="M250" s="811"/>
      <c r="N250" s="809"/>
      <c r="O250" s="809"/>
      <c r="P250" s="809"/>
      <c r="Q250" s="809"/>
      <c r="R250" s="807"/>
      <c r="S250" s="807"/>
      <c r="T250" s="807"/>
      <c r="U250" s="807"/>
      <c r="V250" s="807"/>
      <c r="W250" s="807"/>
      <c r="X250" s="807"/>
      <c r="Y250" s="807"/>
      <c r="Z250" s="807"/>
      <c r="AA250" s="807" t="s">
        <v>94</v>
      </c>
      <c r="AB250" s="1014"/>
      <c r="AC250" s="1014"/>
      <c r="AD250" s="1014"/>
      <c r="AE250" s="9">
        <v>1</v>
      </c>
    </row>
    <row r="251" spans="2:31">
      <c r="B251" s="15" t="s">
        <v>6</v>
      </c>
      <c r="C251" s="1482" t="str">
        <f t="shared" ref="C251:AA251" si="21">SUBSTITUTE(ADDRESS(1,COLUMN(),4),"1","")</f>
        <v>C</v>
      </c>
      <c r="D251" s="1482" t="str">
        <f t="shared" si="21"/>
        <v>D</v>
      </c>
      <c r="E251" s="1482" t="str">
        <f t="shared" si="21"/>
        <v>E</v>
      </c>
      <c r="F251" s="1482" t="str">
        <f t="shared" si="21"/>
        <v>F</v>
      </c>
      <c r="G251" s="1482" t="str">
        <f t="shared" si="21"/>
        <v>G</v>
      </c>
      <c r="H251" s="1482" t="str">
        <f t="shared" si="21"/>
        <v>H</v>
      </c>
      <c r="I251" s="1482" t="str">
        <f t="shared" si="21"/>
        <v>I</v>
      </c>
      <c r="J251" s="1482" t="str">
        <f t="shared" si="21"/>
        <v>J</v>
      </c>
      <c r="K251" s="1482" t="str">
        <f t="shared" si="21"/>
        <v>K</v>
      </c>
      <c r="L251" s="1482" t="str">
        <f t="shared" si="21"/>
        <v>L</v>
      </c>
      <c r="M251" s="1482" t="str">
        <f t="shared" si="21"/>
        <v>M</v>
      </c>
      <c r="N251" s="1482" t="str">
        <f t="shared" si="21"/>
        <v>N</v>
      </c>
      <c r="O251" s="1482" t="str">
        <f t="shared" si="21"/>
        <v>O</v>
      </c>
      <c r="P251" s="1482" t="str">
        <f t="shared" si="21"/>
        <v>P</v>
      </c>
      <c r="Q251" s="1482" t="str">
        <f t="shared" si="21"/>
        <v>Q</v>
      </c>
      <c r="R251" s="1482" t="str">
        <f t="shared" si="21"/>
        <v>R</v>
      </c>
      <c r="S251" s="1482" t="str">
        <f t="shared" si="21"/>
        <v>S</v>
      </c>
      <c r="T251" s="1482" t="str">
        <f t="shared" si="21"/>
        <v>T</v>
      </c>
      <c r="U251" s="1482" t="str">
        <f t="shared" si="21"/>
        <v>U</v>
      </c>
      <c r="V251" s="1482" t="str">
        <f t="shared" si="21"/>
        <v>V</v>
      </c>
      <c r="W251" s="1482" t="str">
        <f t="shared" si="21"/>
        <v>W</v>
      </c>
      <c r="X251" s="1482" t="str">
        <f t="shared" si="21"/>
        <v>X</v>
      </c>
      <c r="Y251" s="1482" t="str">
        <f t="shared" si="21"/>
        <v>Y</v>
      </c>
      <c r="Z251" s="1482" t="str">
        <f t="shared" si="21"/>
        <v>Z</v>
      </c>
      <c r="AA251" s="1483" t="str">
        <f t="shared" si="21"/>
        <v>AA</v>
      </c>
      <c r="AB251" s="1014"/>
      <c r="AC251" s="1014"/>
      <c r="AD251" s="1014"/>
      <c r="AE251" s="9">
        <v>1</v>
      </c>
    </row>
    <row r="252" spans="2:31" ht="15.75">
      <c r="B252" s="1484" t="s">
        <v>6</v>
      </c>
      <c r="C252" s="3">
        <f t="shared" ref="C252:AA252" ca="1" si="22">CELL("largeur",C252)</f>
        <v>3</v>
      </c>
      <c r="D252" s="3">
        <f t="shared" ca="1" si="22"/>
        <v>3</v>
      </c>
      <c r="E252" s="3">
        <f t="shared" ca="1" si="22"/>
        <v>3</v>
      </c>
      <c r="F252" s="3">
        <f t="shared" ca="1" si="22"/>
        <v>5</v>
      </c>
      <c r="G252" s="3">
        <f t="shared" ca="1" si="22"/>
        <v>12</v>
      </c>
      <c r="H252" s="3">
        <f t="shared" ca="1" si="22"/>
        <v>12</v>
      </c>
      <c r="I252" s="3">
        <f t="shared" ca="1" si="22"/>
        <v>3</v>
      </c>
      <c r="J252" s="3">
        <f t="shared" ca="1" si="22"/>
        <v>12</v>
      </c>
      <c r="K252" s="3">
        <f t="shared" ca="1" si="22"/>
        <v>12</v>
      </c>
      <c r="L252" s="3">
        <f t="shared" ca="1" si="22"/>
        <v>12</v>
      </c>
      <c r="M252" s="3">
        <f t="shared" ca="1" si="22"/>
        <v>12</v>
      </c>
      <c r="N252" s="3">
        <f t="shared" ca="1" si="22"/>
        <v>40</v>
      </c>
      <c r="O252" s="3">
        <f t="shared" ca="1" si="22"/>
        <v>17</v>
      </c>
      <c r="P252" s="3">
        <f t="shared" ca="1" si="22"/>
        <v>9</v>
      </c>
      <c r="Q252" s="3">
        <f t="shared" ca="1" si="22"/>
        <v>11</v>
      </c>
      <c r="R252" s="3">
        <f t="shared" ca="1" si="22"/>
        <v>13</v>
      </c>
      <c r="S252" s="3">
        <f t="shared" ca="1" si="22"/>
        <v>13</v>
      </c>
      <c r="T252" s="3">
        <f t="shared" ca="1" si="22"/>
        <v>13</v>
      </c>
      <c r="U252" s="3">
        <f t="shared" ca="1" si="22"/>
        <v>13</v>
      </c>
      <c r="V252" s="3">
        <f t="shared" ca="1" si="22"/>
        <v>13</v>
      </c>
      <c r="W252" s="3">
        <f t="shared" ca="1" si="22"/>
        <v>13</v>
      </c>
      <c r="X252" s="3">
        <f t="shared" ca="1" si="22"/>
        <v>14</v>
      </c>
      <c r="Y252" s="3">
        <f t="shared" ca="1" si="22"/>
        <v>25</v>
      </c>
      <c r="Z252" s="3">
        <f t="shared" ca="1" si="22"/>
        <v>20</v>
      </c>
      <c r="AA252" s="748">
        <f t="shared" ca="1" si="22"/>
        <v>20</v>
      </c>
      <c r="AB252" s="1014"/>
      <c r="AC252" s="1014"/>
      <c r="AD252" s="1014"/>
      <c r="AE252" s="9">
        <v>1</v>
      </c>
    </row>
    <row r="253" spans="2:31" ht="15.75">
      <c r="B253" s="1484" t="s">
        <v>6</v>
      </c>
      <c r="C253" s="731">
        <v>3</v>
      </c>
      <c r="D253" s="731">
        <v>3</v>
      </c>
      <c r="E253" s="731">
        <v>3</v>
      </c>
      <c r="F253" s="731">
        <v>5</v>
      </c>
      <c r="G253" s="731">
        <v>12</v>
      </c>
      <c r="H253" s="731">
        <v>12</v>
      </c>
      <c r="I253" s="731">
        <v>3</v>
      </c>
      <c r="J253" s="731">
        <v>12</v>
      </c>
      <c r="K253" s="731">
        <v>12</v>
      </c>
      <c r="L253" s="731">
        <v>12</v>
      </c>
      <c r="M253" s="731">
        <v>12</v>
      </c>
      <c r="N253" s="731">
        <v>40</v>
      </c>
      <c r="O253" s="731">
        <v>17</v>
      </c>
      <c r="P253" s="731">
        <v>9</v>
      </c>
      <c r="Q253" s="731">
        <v>11</v>
      </c>
      <c r="R253" s="731">
        <v>13</v>
      </c>
      <c r="S253" s="731">
        <v>13</v>
      </c>
      <c r="T253" s="731">
        <v>13</v>
      </c>
      <c r="U253" s="731">
        <v>13</v>
      </c>
      <c r="V253" s="731">
        <v>13</v>
      </c>
      <c r="W253" s="731">
        <v>13</v>
      </c>
      <c r="X253" s="731">
        <f ca="1">X252</f>
        <v>14</v>
      </c>
      <c r="Y253" s="731">
        <v>25</v>
      </c>
      <c r="Z253" s="731">
        <v>20</v>
      </c>
      <c r="AA253" s="749">
        <v>20</v>
      </c>
      <c r="AB253" s="1014"/>
      <c r="AC253" s="1014"/>
      <c r="AD253" s="1014"/>
      <c r="AE253" s="9">
        <v>1</v>
      </c>
    </row>
    <row r="254" spans="2:31" ht="26.25">
      <c r="B254" s="1484" t="s">
        <v>6</v>
      </c>
      <c r="C254" s="1492" t="str">
        <f t="shared" ref="C254:F254" si="23">C259</f>
        <v>N NOM DE VOTRE RECETTE | collez la--FAMILLE| Auteur &gt; VOUS</v>
      </c>
      <c r="D254" s="1493">
        <f t="shared" si="23"/>
        <v>1</v>
      </c>
      <c r="E254" s="1493" t="str">
        <f t="shared" si="23"/>
        <v>coupe</v>
      </c>
      <c r="F254" s="1494" t="str">
        <f t="shared" si="23"/>
        <v>Recette mère ► Desserts assiette</v>
      </c>
      <c r="G254" s="1495" t="s">
        <v>7</v>
      </c>
      <c r="H254" s="1496" t="s">
        <v>8</v>
      </c>
      <c r="I254" s="1496"/>
      <c r="J254" s="1599" t="s">
        <v>9</v>
      </c>
      <c r="K254" s="1599"/>
      <c r="L254" s="1599"/>
      <c r="M254" s="1599"/>
      <c r="N254" s="1599"/>
      <c r="O254" s="1599"/>
      <c r="P254" s="1599"/>
      <c r="Q254" s="1599"/>
      <c r="R254" s="1599"/>
      <c r="S254" s="1599"/>
      <c r="T254" s="1599"/>
      <c r="U254" s="1599"/>
      <c r="V254" s="1599"/>
      <c r="W254" s="1599"/>
      <c r="X254" s="1491"/>
      <c r="Y254" s="1568" t="s">
        <v>10</v>
      </c>
      <c r="Z254" s="1568"/>
      <c r="AA254" s="1600" t="str">
        <f>IF(J254="","",UPPER(LEFT(TRIM(SUBSTITUTE(J254,CHAR(160),"")),1)))</f>
        <v>N</v>
      </c>
      <c r="AB254" s="1014"/>
      <c r="AC254" s="1014"/>
      <c r="AD254" s="1014"/>
      <c r="AE254" s="9">
        <v>1</v>
      </c>
    </row>
    <row r="255" spans="2:31" ht="26.25">
      <c r="B255" s="1484" t="s">
        <v>6</v>
      </c>
      <c r="C255" s="1492" t="str">
        <f t="shared" ref="C255:F255" si="24">C260</f>
        <v>N NOM DE VOTRE RECETTE | collez la--FAMILLE| Auteur &gt; VOUS</v>
      </c>
      <c r="D255" s="1493">
        <f t="shared" si="24"/>
        <v>1</v>
      </c>
      <c r="E255" s="1493" t="str">
        <f t="shared" si="24"/>
        <v>coupe</v>
      </c>
      <c r="F255" s="1494" t="str">
        <f t="shared" si="24"/>
        <v>Recette mère ► Desserts assiette</v>
      </c>
      <c r="G255" s="1497" t="s">
        <v>12</v>
      </c>
      <c r="H255" s="1498" t="s">
        <v>13</v>
      </c>
      <c r="I255" s="1498"/>
      <c r="J255" s="1599"/>
      <c r="K255" s="1599"/>
      <c r="L255" s="1599"/>
      <c r="M255" s="1599"/>
      <c r="N255" s="1599"/>
      <c r="O255" s="1599"/>
      <c r="P255" s="1599"/>
      <c r="Q255" s="1599"/>
      <c r="R255" s="1599"/>
      <c r="S255" s="1599"/>
      <c r="T255" s="1599"/>
      <c r="U255" s="1599"/>
      <c r="V255" s="1599"/>
      <c r="W255" s="1599"/>
      <c r="X255" s="1491"/>
      <c r="Y255" s="1568"/>
      <c r="Z255" s="1568"/>
      <c r="AA255" s="1600"/>
      <c r="AB255" s="1014"/>
      <c r="AC255" s="1014"/>
      <c r="AD255" s="1014"/>
      <c r="AE255" s="9">
        <v>1</v>
      </c>
    </row>
    <row r="256" spans="2:31" ht="18.75">
      <c r="B256" s="1484" t="s">
        <v>6</v>
      </c>
      <c r="C256" s="1216" t="str">
        <f>C260</f>
        <v>N NOM DE VOTRE RECETTE | collez la--FAMILLE| Auteur &gt; VOUS</v>
      </c>
      <c r="D256" s="1217">
        <f>D260</f>
        <v>1</v>
      </c>
      <c r="E256" s="1217" t="str">
        <f>E260</f>
        <v>coupe</v>
      </c>
      <c r="F256" s="1218" t="str">
        <f>F260</f>
        <v>Recette mère ► Desserts assiette</v>
      </c>
      <c r="G256" s="818"/>
      <c r="H256" s="818"/>
      <c r="I256" s="818"/>
      <c r="J256" s="818"/>
      <c r="K256" s="818"/>
      <c r="L256" s="441" t="s">
        <v>699</v>
      </c>
      <c r="M256" s="758" t="s">
        <v>15</v>
      </c>
      <c r="N256" s="940" t="s">
        <v>16</v>
      </c>
      <c r="O256" s="940"/>
      <c r="P256" s="940"/>
      <c r="Q256" s="940"/>
      <c r="R256" s="787"/>
      <c r="S256" s="759"/>
      <c r="T256" s="759"/>
      <c r="U256" s="742"/>
      <c r="V256" s="742"/>
      <c r="W256" s="742"/>
      <c r="X256" s="742"/>
      <c r="Y256" s="742"/>
      <c r="Z256" s="357"/>
      <c r="AA256" s="20" t="str" cm="1">
        <f t="array" aca="1" ref="AA256" ca="1">IF(COUNTIF(C252:AA252,"&lt;0.5")=0,"Aucune colonne masquée ",COUNTIF(C252:AA252,"&lt;0.5") &amp; " " &amp; IF(COUNTIF(C252:AA252,"&lt;0.5")&gt;1,"colonnes masquées","colonne masquée") &amp; " " &amp; _xlfn.TEXTJOIN(" ", TRUE, IF(C252:AA252&lt;0.5,(C251:AA251),"")))&amp;" "</f>
        <v xml:space="preserve">Aucune colonne masquée  </v>
      </c>
      <c r="AB256" s="1014"/>
      <c r="AC256" s="1014"/>
      <c r="AD256" s="1014"/>
      <c r="AE256" s="9">
        <v>1</v>
      </c>
    </row>
    <row r="257" spans="2:31" ht="18.75">
      <c r="B257" s="1484" t="s">
        <v>6</v>
      </c>
      <c r="C257" s="1029" t="str">
        <f>C260</f>
        <v>N NOM DE VOTRE RECETTE | collez la--FAMILLE| Auteur &gt; VOUS</v>
      </c>
      <c r="D257" s="1030">
        <f>D260</f>
        <v>1</v>
      </c>
      <c r="E257" s="1030" t="str">
        <f>E260</f>
        <v>coupe</v>
      </c>
      <c r="F257" s="1031" t="str">
        <f>F260</f>
        <v>Recette mère ► Desserts assiette</v>
      </c>
      <c r="G257" s="760" t="s">
        <v>18</v>
      </c>
      <c r="H257" s="761"/>
      <c r="I257" s="761"/>
      <c r="J257" s="813"/>
      <c r="K257" s="814"/>
      <c r="L257" s="814"/>
      <c r="M257" s="814"/>
      <c r="N257" s="1572" t="str">
        <f>M260&amp;" - "&amp;N260&amp;" - "&amp;"Famille "&amp;" - "&amp;Y254&amp;" - "&amp;J254&amp;" - "&amp;P317&amp;" - "&amp;W323&amp;" - "&amp;X323&amp;" g- "&amp;W324&amp;" - "&amp;X324&amp;" g- "&amp;W326&amp;" -"&amp;X326&amp;" - "&amp;Y257&amp;" - "&amp;Z257&amp;" - "&amp;AA257</f>
        <v>Recette mère ► - Desserts assiette - Famille  - collez la--FAMILLE - NOM DE VOTRE RECETTE - Total Allergènes 0 - Poids garniture principale par convive - 120 g- Poids de sauce par barquette(s) - 60 g- Nb de  barquette(s) -250 - ⓫  Dupliquée pour - 727 - portions</v>
      </c>
      <c r="O257" s="1572"/>
      <c r="P257" s="1572"/>
      <c r="Q257" s="1572"/>
      <c r="R257" s="1572"/>
      <c r="S257" s="1572"/>
      <c r="T257" s="85"/>
      <c r="U257" s="753" t="str">
        <f>Z314</f>
        <v>Jour de fabrication ►</v>
      </c>
      <c r="V257" s="1574">
        <f>AA314</f>
        <v>46055.744381828707</v>
      </c>
      <c r="W257" s="1574"/>
      <c r="X257" s="970"/>
      <c r="Y257" s="762" t="s">
        <v>19</v>
      </c>
      <c r="Z257" s="23">
        <v>727</v>
      </c>
      <c r="AA257" s="763" t="str">
        <f>AA259</f>
        <v>portions</v>
      </c>
      <c r="AB257" s="1014"/>
      <c r="AC257" s="1014"/>
      <c r="AD257" s="1014"/>
      <c r="AE257" s="9">
        <v>1</v>
      </c>
    </row>
    <row r="258" spans="2:31" ht="15.75">
      <c r="B258" s="1484" t="s">
        <v>6</v>
      </c>
      <c r="C258" s="1029" t="str">
        <f>C260</f>
        <v>N NOM DE VOTRE RECETTE | collez la--FAMILLE| Auteur &gt; VOUS</v>
      </c>
      <c r="D258" s="1030">
        <f>D260</f>
        <v>1</v>
      </c>
      <c r="E258" s="1030" t="str">
        <f>E260</f>
        <v>coupe</v>
      </c>
      <c r="F258" s="1031" t="str">
        <f>F260</f>
        <v>Recette mère ► Desserts assiette</v>
      </c>
      <c r="G258" s="24">
        <v>1</v>
      </c>
      <c r="H258" s="764" t="s">
        <v>20</v>
      </c>
      <c r="I258" s="760"/>
      <c r="J258" s="760"/>
      <c r="K258" s="814"/>
      <c r="L258" s="814"/>
      <c r="M258" s="814"/>
      <c r="N258" s="1572"/>
      <c r="O258" s="1572"/>
      <c r="P258" s="1572"/>
      <c r="Q258" s="1572"/>
      <c r="R258" s="1572"/>
      <c r="S258" s="1572"/>
      <c r="T258" s="85"/>
      <c r="U258" s="754" t="str">
        <f>Z315</f>
        <v>DLC  ►</v>
      </c>
      <c r="V258" s="1574">
        <f>AA315</f>
        <v>46057.744386574072</v>
      </c>
      <c r="W258" s="1574"/>
      <c r="X258" s="970"/>
      <c r="Y258" s="357"/>
      <c r="Z258" s="787"/>
      <c r="AA258" s="815"/>
      <c r="AB258" s="1014"/>
      <c r="AC258" s="1014"/>
      <c r="AD258" s="1014"/>
      <c r="AE258" s="9">
        <v>1</v>
      </c>
    </row>
    <row r="259" spans="2:31" ht="18.75">
      <c r="B259" s="1484" t="s">
        <v>6</v>
      </c>
      <c r="C259" s="1029" t="str">
        <f>C260</f>
        <v>N NOM DE VOTRE RECETTE | collez la--FAMILLE| Auteur &gt; VOUS</v>
      </c>
      <c r="D259" s="1030">
        <f>D260</f>
        <v>1</v>
      </c>
      <c r="E259" s="1030" t="str">
        <f>E260</f>
        <v>coupe</v>
      </c>
      <c r="F259" s="1031" t="str">
        <f>F260</f>
        <v>Recette mère ► Desserts assiette</v>
      </c>
      <c r="G259" s="765"/>
      <c r="H259" s="765" t="s">
        <v>614</v>
      </c>
      <c r="I259" s="1575">
        <f>L309</f>
        <v>0</v>
      </c>
      <c r="J259" s="1575"/>
      <c r="K259" s="766"/>
      <c r="L259" s="27">
        <f>IFERROR(Z257/Z259,0)</f>
        <v>72.7</v>
      </c>
      <c r="M259" s="27"/>
      <c r="N259" s="1573"/>
      <c r="O259" s="1573"/>
      <c r="P259" s="1573"/>
      <c r="Q259" s="1572"/>
      <c r="R259" s="1572"/>
      <c r="S259" s="1572"/>
      <c r="T259" s="1197"/>
      <c r="U259" s="1197"/>
      <c r="V259" s="1197"/>
      <c r="W259" s="753" t="s">
        <v>636</v>
      </c>
      <c r="X259" s="753"/>
      <c r="Y259" s="743" t="s">
        <v>24</v>
      </c>
      <c r="Z259" s="29">
        <v>10</v>
      </c>
      <c r="AA259" s="1223" t="s">
        <v>594</v>
      </c>
      <c r="AB259" s="1014"/>
      <c r="AC259" s="1014"/>
      <c r="AD259" s="1014"/>
      <c r="AE259" s="9">
        <v>1</v>
      </c>
    </row>
    <row r="260" spans="2:31" ht="15.75">
      <c r="B260" s="1484" t="s">
        <v>6</v>
      </c>
      <c r="C260" s="1043" t="str">
        <f>G260</f>
        <v>N NOM DE VOTRE RECETTE | collez la--FAMILLE| Auteur &gt; VOUS</v>
      </c>
      <c r="D260" s="1044">
        <f>G258</f>
        <v>1</v>
      </c>
      <c r="E260" s="1043" t="str">
        <f>H258</f>
        <v>coupe</v>
      </c>
      <c r="F260" s="1045" t="str">
        <f>M260&amp;" "&amp;N260</f>
        <v>Recette mère ► Desserts assiette</v>
      </c>
      <c r="G260" s="1046" t="str">
        <f>UPPER(LEFT(J254,1))&amp;" "&amp;J254&amp;" | "&amp;Y254&amp;"| "&amp;M256&amp;" "&amp;N256</f>
        <v>N NOM DE VOTRE RECETTE | collez la--FAMILLE| Auteur &gt; VOUS</v>
      </c>
      <c r="H260" s="1047" t="s">
        <v>710</v>
      </c>
      <c r="I260" s="1576" t="s">
        <v>711</v>
      </c>
      <c r="J260" s="1576"/>
      <c r="K260" s="1576"/>
      <c r="L260" s="1048"/>
      <c r="M260" s="1048" t="str">
        <f>IF(ISTEXT(N260),"Recette mère ►",H260)</f>
        <v>Recette mère ►</v>
      </c>
      <c r="N260" s="1049" t="s">
        <v>1167</v>
      </c>
      <c r="O260" s="1272"/>
      <c r="P260" s="1272"/>
      <c r="Q260" s="19"/>
      <c r="R260" s="19"/>
      <c r="S260" s="19"/>
      <c r="T260" s="19"/>
      <c r="U260" s="19"/>
      <c r="V260" s="1197"/>
      <c r="W260"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X260" s="1273"/>
      <c r="Y260" s="743"/>
      <c r="Z260" s="743"/>
      <c r="AA260" s="1224"/>
      <c r="AB260" s="1014"/>
      <c r="AC260" s="1014"/>
      <c r="AD260" s="1014"/>
      <c r="AE260" s="9">
        <v>1</v>
      </c>
    </row>
    <row r="261" spans="2:31" ht="15.75">
      <c r="B261" s="1484" t="s">
        <v>6</v>
      </c>
      <c r="C261" s="1485" t="str">
        <f>C260</f>
        <v>N NOM DE VOTRE RECETTE | collez la--FAMILLE| Auteur &gt; VOUS</v>
      </c>
      <c r="D261" s="1485">
        <f>D260</f>
        <v>1</v>
      </c>
      <c r="E261" s="1485" t="str">
        <f>E260</f>
        <v>coupe</v>
      </c>
      <c r="F261" s="1486" t="str">
        <f>F260</f>
        <v>Recette mère ► Desserts assiette</v>
      </c>
      <c r="G261" s="1487" t="s">
        <v>25</v>
      </c>
      <c r="H261" s="1487" t="s">
        <v>26</v>
      </c>
      <c r="I261" s="1487" t="s">
        <v>27</v>
      </c>
      <c r="J261" s="1487" t="s">
        <v>28</v>
      </c>
      <c r="K261" s="1488" t="s">
        <v>29</v>
      </c>
      <c r="L261" s="1487" t="s">
        <v>30</v>
      </c>
      <c r="M261" s="33" t="s">
        <v>31</v>
      </c>
      <c r="N261" s="1489" t="s">
        <v>32</v>
      </c>
      <c r="O261" s="1487" t="s">
        <v>33</v>
      </c>
      <c r="P261" s="1487" t="s">
        <v>34</v>
      </c>
      <c r="Q261" s="1487" t="s">
        <v>35</v>
      </c>
      <c r="R261" s="1487" t="s">
        <v>36</v>
      </c>
      <c r="S261" s="1487" t="s">
        <v>713</v>
      </c>
      <c r="T261" s="1487" t="s">
        <v>714</v>
      </c>
      <c r="U261" s="1487" t="s">
        <v>715</v>
      </c>
      <c r="V261" s="1487" t="s">
        <v>1139</v>
      </c>
      <c r="W261" s="1487" t="s">
        <v>1140</v>
      </c>
      <c r="X261" s="1487" t="s">
        <v>1141</v>
      </c>
      <c r="Y261" s="1487" t="s">
        <v>1142</v>
      </c>
      <c r="Z261" s="1487" t="s">
        <v>1143</v>
      </c>
      <c r="AA261" s="1490" t="s">
        <v>1170</v>
      </c>
      <c r="AB261" s="1014"/>
      <c r="AC261" s="1014"/>
      <c r="AD261" s="1014"/>
      <c r="AE261" s="9">
        <v>1</v>
      </c>
    </row>
    <row r="262" spans="2:31" ht="18.75">
      <c r="B262" s="1484" t="s">
        <v>6</v>
      </c>
      <c r="C262" s="1029" t="str">
        <f>C260</f>
        <v>N NOM DE VOTRE RECETTE | collez la--FAMILLE| Auteur &gt; VOUS</v>
      </c>
      <c r="D262" s="1030">
        <f>D260</f>
        <v>1</v>
      </c>
      <c r="E262" s="1029" t="str">
        <f>E260</f>
        <v>coupe</v>
      </c>
      <c r="F262" s="1031" t="str">
        <f>F260</f>
        <v>Recette mère ► Desserts assiette</v>
      </c>
      <c r="G262" s="34" t="s">
        <v>37</v>
      </c>
      <c r="H262" s="35" t="s">
        <v>1</v>
      </c>
      <c r="I262" s="36"/>
      <c r="J262" s="1577" t="s">
        <v>38</v>
      </c>
      <c r="K262" s="1579" t="s">
        <v>39</v>
      </c>
      <c r="L262" s="1581" t="s">
        <v>44</v>
      </c>
      <c r="M262" s="1583" t="s">
        <v>40</v>
      </c>
      <c r="N262" s="1259" t="str">
        <f>"Colonne "&amp;SUBSTITUTE(ADDRESS(1,COLUMN(),4),"1","")</f>
        <v>Colonne N</v>
      </c>
      <c r="O262" s="1260" t="str">
        <f>"Colonne "&amp;SUBSTITUTE(ADDRESS(1,COLUMN(),4),"1","")</f>
        <v>Colonne O</v>
      </c>
      <c r="P262" s="1274" t="s">
        <v>43</v>
      </c>
      <c r="Q262" s="37" t="s">
        <v>3</v>
      </c>
      <c r="R262" s="1585" t="s">
        <v>3</v>
      </c>
      <c r="S262" s="1585" t="s">
        <v>45</v>
      </c>
      <c r="T262" s="1593" t="s">
        <v>46</v>
      </c>
      <c r="U262" s="1585" t="s">
        <v>47</v>
      </c>
      <c r="V262" s="1595" t="s">
        <v>322</v>
      </c>
      <c r="W262" s="1597" t="s">
        <v>323</v>
      </c>
      <c r="X262" s="1278"/>
      <c r="Y262" s="1587" t="s">
        <v>611</v>
      </c>
      <c r="Z262" s="1587" t="s">
        <v>612</v>
      </c>
      <c r="AA262" s="1589" t="s">
        <v>589</v>
      </c>
      <c r="AB262" s="1014"/>
      <c r="AC262" s="1014"/>
      <c r="AD262" s="1014"/>
      <c r="AE262" s="9">
        <v>1</v>
      </c>
    </row>
    <row r="263" spans="2:31" ht="15.75">
      <c r="B263" s="1484" t="s">
        <v>6</v>
      </c>
      <c r="C263" s="1029" t="str">
        <f>C260</f>
        <v>N NOM DE VOTRE RECETTE | collez la--FAMILLE| Auteur &gt; VOUS</v>
      </c>
      <c r="D263" s="1030">
        <f>D260</f>
        <v>1</v>
      </c>
      <c r="E263" s="1029" t="str">
        <f>E260</f>
        <v>coupe</v>
      </c>
      <c r="F263" s="1031" t="str">
        <f>F260</f>
        <v>Recette mère ► Desserts assiette</v>
      </c>
      <c r="G263" s="38" t="s">
        <v>48</v>
      </c>
      <c r="H263" s="4" t="s">
        <v>2</v>
      </c>
      <c r="I263" s="39" t="s">
        <v>49</v>
      </c>
      <c r="J263" s="1578"/>
      <c r="K263" s="1580"/>
      <c r="L263" s="1582"/>
      <c r="M263" s="1584"/>
      <c r="N263" s="692" t="s">
        <v>1148</v>
      </c>
      <c r="O263" s="1206" t="s">
        <v>1124</v>
      </c>
      <c r="P263" s="1207" t="s">
        <v>50</v>
      </c>
      <c r="Q263" s="1205">
        <v>1</v>
      </c>
      <c r="R263" s="1586"/>
      <c r="S263" s="1586"/>
      <c r="T263" s="1594"/>
      <c r="U263" s="1586"/>
      <c r="V263" s="1596"/>
      <c r="W263" s="1598"/>
      <c r="X263" s="1279" t="s">
        <v>1148</v>
      </c>
      <c r="Y263" s="1588"/>
      <c r="Z263" s="1588"/>
      <c r="AA263" s="1590"/>
      <c r="AB263" s="1014"/>
      <c r="AC263" s="1014"/>
      <c r="AD263" s="1014"/>
      <c r="AE263" s="9">
        <v>1</v>
      </c>
    </row>
    <row r="264" spans="2:31" ht="15.75">
      <c r="B264" s="1484" t="s">
        <v>6</v>
      </c>
      <c r="C264" s="1029" t="str">
        <f>C260</f>
        <v>N NOM DE VOTRE RECETTE | collez la--FAMILLE| Auteur &gt; VOUS</v>
      </c>
      <c r="D264" s="1030">
        <f>D260</f>
        <v>1</v>
      </c>
      <c r="E264" s="1029" t="str">
        <f>E260</f>
        <v>coupe</v>
      </c>
      <c r="F264" s="1031" t="str">
        <f>F260</f>
        <v>Recette mère ► Desserts assiette</v>
      </c>
      <c r="G264" s="41"/>
      <c r="H264" s="5"/>
      <c r="I264" s="22" t="str">
        <f t="shared" ref="I264:I308" si="25">IF(OR(ISTEXT(G264), G264&lt;=0, J264&lt;=0), "", "de")</f>
        <v/>
      </c>
      <c r="J264" s="50"/>
      <c r="K264" s="711"/>
      <c r="L264" s="732">
        <f>IF(OR(M264="",M264=0),0,M264*IFERROR(_xlfn.XLOOKUP(K264,K318:AA318,K319:AA319,"",0,1)*J264*IF(G264&gt;0,G264,1),IFERROR(_xlfn.XLOOKUP(K264,K320:AA320,K321:AA321,"",0,1)*J264*IF(G264&gt;0,G264,1),0)))</f>
        <v>0</v>
      </c>
      <c r="M264" s="712">
        <v>1</v>
      </c>
      <c r="N264" s="713"/>
      <c r="O264" s="1261"/>
      <c r="P264" s="1208">
        <f>IF(L309=0,0,(L264/L309)*Q263*1000)</f>
        <v>0</v>
      </c>
      <c r="Q264" s="46">
        <f>IF(L309=0,0,(G264/L309)*Q263)</f>
        <v>0</v>
      </c>
      <c r="R264" s="733">
        <f>IF(Z259&lt;&gt;0,G264*M264*L259,0)</f>
        <v>0</v>
      </c>
      <c r="S264" s="767">
        <f t="shared" ref="S264:S308" si="26">H264</f>
        <v>0</v>
      </c>
      <c r="T264" s="44" t="str">
        <f>IF(OR(Z259="",Z259=0,L264=0),"",L264*M264*L259)</f>
        <v/>
      </c>
      <c r="U264" s="378" t="str">
        <f>IF(K264="","",IF(T264="","",IF(T264=0,0,IF(SUM(COUNTIF(K318:U318,SUBSTITUTE(TRIM(K264)," (s)","")),COUNTIF(K320:U320,SUBSTITUTE(TRIM(K264)," (s)","")),COUNTIF(K319:U319,SUBSTITUTE(TRIM(K264)," (s)","")),COUNTIF(K321:U321,SUBSTITUTE(TRIM(K264)," (s)","")))&gt;0,IF(ROUND(T264,3)&gt;=1,ROUND(T264,3)&amp;" L",ROUND(T264*100,0)&amp;" cl"),IF(SUM(COUNTIF(V318:AA318,SUBSTITUTE(TRIM(K264)," (s)","")),COUNTIF(V320:AA320,SUBSTITUTE(TRIM(K264)," (s)","")),COUNTIF(V319:AA319,SUBSTITUTE(TRIM(K264)," (s)","")),COUNTIF(V321:AA321,SUBSTITUTE(TRIM(K264)," (s)","")))&gt;0,IF(ROUND(T264,3)&gt;=1,ROUND(T264,3)&amp;" Kg",ROUND(T264*1000,0)&amp;" g"),"")))))</f>
        <v/>
      </c>
      <c r="V264" s="379"/>
      <c r="W264" s="714">
        <f>IF(OR(V264="",V264=0),0,IF(ISTEXT(G264),0,IFERROR(IF(OR(T264="",T264=0),R264,T264)*V264,0)))</f>
        <v>0</v>
      </c>
      <c r="X264" s="982">
        <f>N264</f>
        <v>0</v>
      </c>
      <c r="Y264" s="1221"/>
      <c r="Z264" s="769"/>
      <c r="AA264" s="770"/>
      <c r="AB264" s="1014"/>
      <c r="AC264" s="1014"/>
      <c r="AD264" s="1014"/>
      <c r="AE264" s="9">
        <v>1</v>
      </c>
    </row>
    <row r="265" spans="2:31" ht="15.75">
      <c r="B265" s="1484" t="s">
        <v>6</v>
      </c>
      <c r="C265" s="1029" t="str">
        <f>C260</f>
        <v>N NOM DE VOTRE RECETTE | collez la--FAMILLE| Auteur &gt; VOUS</v>
      </c>
      <c r="D265" s="1030">
        <f>D260</f>
        <v>1</v>
      </c>
      <c r="E265" s="1029" t="str">
        <f>E260</f>
        <v>coupe</v>
      </c>
      <c r="F265" s="1031" t="str">
        <f>F260</f>
        <v>Recette mère ► Desserts assiette</v>
      </c>
      <c r="G265" s="41"/>
      <c r="H265" s="6"/>
      <c r="I265" s="22" t="str">
        <f t="shared" si="25"/>
        <v/>
      </c>
      <c r="J265" s="50"/>
      <c r="K265" s="711"/>
      <c r="L265" s="732">
        <f>IF(OR(M265="",M265=0),0,M265*IFERROR(_xlfn.XLOOKUP(K265,K318:AA318,K319:AA319,"",0,1)*J265*IF(G265&gt;0,G265,1),IFERROR(_xlfn.XLOOKUP(K265,K320:AA320,K321:AA321,"",0,1)*J265*IF(G265&gt;0,G265,1),0)))</f>
        <v>0</v>
      </c>
      <c r="M265" s="712">
        <v>1</v>
      </c>
      <c r="N265" s="713"/>
      <c r="O265" s="1261"/>
      <c r="P265" s="1208">
        <f>IF(L309=0,0,(L265/L309)*Q263*1000)</f>
        <v>0</v>
      </c>
      <c r="Q265" s="46">
        <f>IF(L309=0,0,(G265/L309)*Q263)</f>
        <v>0</v>
      </c>
      <c r="R265" s="734">
        <f>IF(Z259&lt;&gt;0,G265*M265*L259,0)</f>
        <v>0</v>
      </c>
      <c r="S265" s="771">
        <f t="shared" si="26"/>
        <v>0</v>
      </c>
      <c r="T265" s="44" t="str">
        <f>IF(OR(Z259="",Z259=0,L265=0),"",L265*M265*L259)</f>
        <v/>
      </c>
      <c r="U265" s="380" t="str">
        <f>IF(K265="","",IF(T265="","",IF(T265=0,0,IF(SUM(COUNTIF(K318:U318,SUBSTITUTE(TRIM(K265)," (s)","")),COUNTIF(K320:U320,SUBSTITUTE(TRIM(K265)," (s)","")),COUNTIF(K319:U319,SUBSTITUTE(TRIM(K265)," (s)","")),COUNTIF(K321:U321,SUBSTITUTE(TRIM(K265)," (s)","")))&gt;0,IF(ROUND(T265,3)&gt;=1,ROUND(T265,3)&amp;" L",ROUND(T265*100,0)&amp;" cl"),IF(SUM(COUNTIF(V318:AA318,SUBSTITUTE(TRIM(K265)," (s)","")),COUNTIF(V320:AA320,SUBSTITUTE(TRIM(K265)," (s)","")),COUNTIF(V319:AA319,SUBSTITUTE(TRIM(K265)," (s)","")),COUNTIF(V321:AA321,SUBSTITUTE(TRIM(K265)," (s)","")))&gt;0,IF(ROUND(T265,3)&gt;=1,ROUND(T265,3)&amp;" Kg",ROUND(T265*1000,0)&amp;" g"),"")))))</f>
        <v/>
      </c>
      <c r="V265" s="379">
        <v>1</v>
      </c>
      <c r="W265" s="714">
        <f>IF(OR(V265="",V265=0),0,IF(ISTEXT(G265),0,IFERROR(IF(OR(T265="",T265=0),R265,T265)*V265,0)))</f>
        <v>0</v>
      </c>
      <c r="X265" s="982">
        <f t="shared" ref="X265:X308" si="27">N265</f>
        <v>0</v>
      </c>
      <c r="Y265" s="768"/>
      <c r="Z265" s="769"/>
      <c r="AA265" s="770"/>
      <c r="AB265" s="1014"/>
      <c r="AC265" s="1014"/>
      <c r="AD265" s="1014"/>
      <c r="AE265" s="9">
        <v>1</v>
      </c>
    </row>
    <row r="266" spans="2:31" ht="15.75">
      <c r="B266" s="695" t="str">
        <f>IF(N266&lt;&gt;"","A","►")</f>
        <v>►</v>
      </c>
      <c r="C266" s="1029" t="str">
        <f>C260</f>
        <v>N NOM DE VOTRE RECETTE | collez la--FAMILLE| Auteur &gt; VOUS</v>
      </c>
      <c r="D266" s="1030">
        <f>D260</f>
        <v>1</v>
      </c>
      <c r="E266" s="1029" t="str">
        <f>E260</f>
        <v>coupe</v>
      </c>
      <c r="F266" s="1031" t="str">
        <f>F260</f>
        <v>Recette mère ► Desserts assiette</v>
      </c>
      <c r="G266" s="41"/>
      <c r="H266" s="6"/>
      <c r="I266" s="22" t="str">
        <f t="shared" si="25"/>
        <v/>
      </c>
      <c r="J266" s="50"/>
      <c r="K266" s="711"/>
      <c r="L266" s="732">
        <f>IF(OR(M266="",M266=0),0,M266*IFERROR(_xlfn.XLOOKUP(K266,K318:AA318,K319:AA319,"",0,1)*J266*IF(G266&gt;0,G266,1),IFERROR(_xlfn.XLOOKUP(K266,K320:AA320,K321:AA321,"",0,1)*J266*IF(G266&gt;0,G266,1),0)))</f>
        <v>0</v>
      </c>
      <c r="M266" s="712">
        <v>1</v>
      </c>
      <c r="N266" s="713"/>
      <c r="O266" s="1261"/>
      <c r="P266" s="1208">
        <f>IF(L309=0,0,(L266/L309)*Q263*1000)</f>
        <v>0</v>
      </c>
      <c r="Q266" s="46">
        <f>IF(L309=0,0,(G266/L309)*Q263)</f>
        <v>0</v>
      </c>
      <c r="R266" s="735">
        <f>IF(Z259&lt;&gt;0,G266*M266*L259,0)</f>
        <v>0</v>
      </c>
      <c r="S266" s="772">
        <f t="shared" si="26"/>
        <v>0</v>
      </c>
      <c r="T266" s="44" t="str">
        <f>IF(OR(Z259="",Z259=0,L266=0),"",L266*M266*L259)</f>
        <v/>
      </c>
      <c r="U266" s="384" t="str">
        <f>IF(K266="","",IF(T266="","",IF(T266=0,0,IF(SUM(COUNTIF(K318:U318,SUBSTITUTE(TRIM(K266)," (s)","")),COUNTIF(K320:U320,SUBSTITUTE(TRIM(K266)," (s)","")),COUNTIF(K319:U319,SUBSTITUTE(TRIM(K266)," (s)","")),COUNTIF(K321:U321,SUBSTITUTE(TRIM(K266)," (s)","")))&gt;0,IF(ROUND(T266,3)&gt;=1,ROUND(T266,3)&amp;" L",ROUND(T266*100,0)&amp;" cl"),IF(SUM(COUNTIF(V318:AA318,SUBSTITUTE(TRIM(K266)," (s)","")),COUNTIF(V320:AA320,SUBSTITUTE(TRIM(K266)," (s)","")),COUNTIF(V319:AA319,SUBSTITUTE(TRIM(K266)," (s)","")),COUNTIF(V321:AA321,SUBSTITUTE(TRIM(K266)," (s)","")))&gt;0,IF(ROUND(T266,3)&gt;=1,ROUND(T266,3)&amp;" Kg",ROUND(T266*1000,0)&amp;" g"),"")))))</f>
        <v/>
      </c>
      <c r="V266" s="379">
        <v>1</v>
      </c>
      <c r="W266" s="714">
        <f t="shared" ref="W266:W308" si="28">IF(OR(V266="",V266=0),0,IF(ISTEXT(G266),0,IFERROR(IF(OR(T266="",T266=0),R266,T266)*V266,0)))</f>
        <v>0</v>
      </c>
      <c r="X266" s="982">
        <f t="shared" si="27"/>
        <v>0</v>
      </c>
      <c r="Y266" s="768"/>
      <c r="Z266" s="769"/>
      <c r="AA266" s="770"/>
      <c r="AB266" s="1014"/>
      <c r="AC266" s="1014"/>
      <c r="AD266" s="1014"/>
      <c r="AE266" s="9">
        <v>1</v>
      </c>
    </row>
    <row r="267" spans="2:31" ht="15.75">
      <c r="B267" s="695" t="str">
        <f t="shared" ref="B267:B270" si="29">IF(N267&lt;&gt;"","A","►")</f>
        <v>►</v>
      </c>
      <c r="C267" s="1029" t="str">
        <f>C260</f>
        <v>N NOM DE VOTRE RECETTE | collez la--FAMILLE| Auteur &gt; VOUS</v>
      </c>
      <c r="D267" s="1030">
        <f>D260</f>
        <v>1</v>
      </c>
      <c r="E267" s="1029" t="str">
        <f>E260</f>
        <v>coupe</v>
      </c>
      <c r="F267" s="1031" t="str">
        <f>F260</f>
        <v>Recette mère ► Desserts assiette</v>
      </c>
      <c r="G267" s="41"/>
      <c r="H267" s="6"/>
      <c r="I267" s="22" t="str">
        <f t="shared" si="25"/>
        <v/>
      </c>
      <c r="J267" s="50"/>
      <c r="K267" s="711"/>
      <c r="L267" s="732">
        <f>IF(OR(M267="",M267=0),0,M267*IFERROR(_xlfn.XLOOKUP(K267,K318:AA318,K319:AA319,"",0,1)*J267*IF(G267&gt;0,G267,1),IFERROR(_xlfn.XLOOKUP(K267,K320:AA320,K321:AA321,"",0,1)*J267*IF(G267&gt;0,G267,1),0)))</f>
        <v>0</v>
      </c>
      <c r="M267" s="712">
        <v>1</v>
      </c>
      <c r="N267" s="713"/>
      <c r="O267" s="1261"/>
      <c r="P267" s="1208">
        <f>IF(L309=0,0,(L267/L309)*Q263*1000)</f>
        <v>0</v>
      </c>
      <c r="Q267" s="46">
        <f>IF(L309=0,0,(G267/L309)*Q263)</f>
        <v>0</v>
      </c>
      <c r="R267" s="734">
        <f>IF(Z259&lt;&gt;0,G267*M267*L259,0)</f>
        <v>0</v>
      </c>
      <c r="S267" s="771">
        <f t="shared" si="26"/>
        <v>0</v>
      </c>
      <c r="T267" s="44" t="str">
        <f>IF(OR(Z259="",Z259=0,L267=0),"",L267*M267*L259)</f>
        <v/>
      </c>
      <c r="U267" s="380" t="str">
        <f>IF(K267="","",IF(T267="","",IF(T267=0,0,IF(SUM(COUNTIF(K318:U318,SUBSTITUTE(TRIM(K267)," (s)","")),COUNTIF(K320:U320,SUBSTITUTE(TRIM(K267)," (s)","")),COUNTIF(K319:U319,SUBSTITUTE(TRIM(K267)," (s)","")),COUNTIF(K321:U321,SUBSTITUTE(TRIM(K267)," (s)","")))&gt;0,IF(ROUND(T267,3)&gt;=1,ROUND(T267,3)&amp;" L",ROUND(T267*100,0)&amp;" cl"),IF(SUM(COUNTIF(V318:AA318,SUBSTITUTE(TRIM(K267)," (s)","")),COUNTIF(V320:AA320,SUBSTITUTE(TRIM(K267)," (s)","")),COUNTIF(V319:AA319,SUBSTITUTE(TRIM(K267)," (s)","")),COUNTIF(V321:AA321,SUBSTITUTE(TRIM(K267)," (s)","")))&gt;0,IF(ROUND(T267,3)&gt;=1,ROUND(T267,3)&amp;" Kg",ROUND(T267*1000,0)&amp;" g"),"")))))</f>
        <v/>
      </c>
      <c r="V267" s="379">
        <v>1</v>
      </c>
      <c r="W267" s="714">
        <f t="shared" si="28"/>
        <v>0</v>
      </c>
      <c r="X267" s="982">
        <f t="shared" si="27"/>
        <v>0</v>
      </c>
      <c r="Y267" s="768"/>
      <c r="Z267" s="769"/>
      <c r="AA267" s="770"/>
      <c r="AB267" s="1014"/>
      <c r="AC267" s="1014"/>
      <c r="AD267" s="1014"/>
      <c r="AE267" s="9">
        <v>1</v>
      </c>
    </row>
    <row r="268" spans="2:31" ht="15.75">
      <c r="B268" s="695" t="str">
        <f t="shared" si="29"/>
        <v>►</v>
      </c>
      <c r="C268" s="1029" t="str">
        <f>C260</f>
        <v>N NOM DE VOTRE RECETTE | collez la--FAMILLE| Auteur &gt; VOUS</v>
      </c>
      <c r="D268" s="1030">
        <f>D260</f>
        <v>1</v>
      </c>
      <c r="E268" s="1029" t="str">
        <f>E260</f>
        <v>coupe</v>
      </c>
      <c r="F268" s="1031" t="str">
        <f>F260</f>
        <v>Recette mère ► Desserts assiette</v>
      </c>
      <c r="G268" s="41"/>
      <c r="H268" s="6"/>
      <c r="I268" s="22" t="str">
        <f t="shared" si="25"/>
        <v/>
      </c>
      <c r="J268" s="50"/>
      <c r="K268" s="711"/>
      <c r="L268" s="732">
        <f>IF(OR(M268="",M268=0),0,M268*IFERROR(_xlfn.XLOOKUP(K268,K318:AA318,K319:AA319,"",0,1)*J268*IF(G268&gt;0,G268,1),IFERROR(_xlfn.XLOOKUP(K268,K320:AA320,K321:AA321,"",0,1)*J268*IF(G268&gt;0,G268,1),0)))</f>
        <v>0</v>
      </c>
      <c r="M268" s="712">
        <v>1</v>
      </c>
      <c r="N268" s="713"/>
      <c r="O268" s="1261"/>
      <c r="P268" s="1208">
        <f>IF(L309=0,0,(L268/L309)*Q263*1000)</f>
        <v>0</v>
      </c>
      <c r="Q268" s="46">
        <f>IF(L309=0,0,(G268/L309)*Q263)</f>
        <v>0</v>
      </c>
      <c r="R268" s="735">
        <f>IF(Z259&lt;&gt;0,G268*M268*L259,0)</f>
        <v>0</v>
      </c>
      <c r="S268" s="772">
        <f t="shared" si="26"/>
        <v>0</v>
      </c>
      <c r="T268" s="44" t="str">
        <f>IF(OR(Z259="",Z259=0,L268=0),"",L268*M268*L259)</f>
        <v/>
      </c>
      <c r="U268" s="384" t="str">
        <f>IF(K268="","",IF(T268="","",IF(T268=0,0,IF(SUM(COUNTIF(K318:U318,SUBSTITUTE(TRIM(K268)," (s)","")),COUNTIF(K320:U320,SUBSTITUTE(TRIM(K268)," (s)","")),COUNTIF(K319:U319,SUBSTITUTE(TRIM(K268)," (s)","")),COUNTIF(K321:U321,SUBSTITUTE(TRIM(K268)," (s)","")))&gt;0,IF(ROUND(T268,3)&gt;=1,ROUND(T268,3)&amp;" L",ROUND(T268*100,0)&amp;" cl"),IF(SUM(COUNTIF(V318:AA318,SUBSTITUTE(TRIM(K268)," (s)","")),COUNTIF(V320:AA320,SUBSTITUTE(TRIM(K268)," (s)","")),COUNTIF(V319:AA319,SUBSTITUTE(TRIM(K268)," (s)","")),COUNTIF(V321:AA321,SUBSTITUTE(TRIM(K268)," (s)","")))&gt;0,IF(ROUND(T268,3)&gt;=1,ROUND(T268,3)&amp;" Kg",ROUND(T268*1000,0)&amp;" g"),"")))))</f>
        <v/>
      </c>
      <c r="V268" s="379">
        <v>1</v>
      </c>
      <c r="W268" s="714">
        <f t="shared" si="28"/>
        <v>0</v>
      </c>
      <c r="X268" s="982">
        <f t="shared" si="27"/>
        <v>0</v>
      </c>
      <c r="Y268" s="768"/>
      <c r="Z268" s="769"/>
      <c r="AA268" s="770"/>
      <c r="AB268" s="1014"/>
      <c r="AC268" s="1014"/>
      <c r="AD268" s="1014"/>
      <c r="AE268" s="9">
        <v>1</v>
      </c>
    </row>
    <row r="269" spans="2:31" ht="15.75">
      <c r="B269" s="695" t="str">
        <f t="shared" si="29"/>
        <v>►</v>
      </c>
      <c r="C269" s="1029" t="str">
        <f>C260</f>
        <v>N NOM DE VOTRE RECETTE | collez la--FAMILLE| Auteur &gt; VOUS</v>
      </c>
      <c r="D269" s="1030">
        <f>D260</f>
        <v>1</v>
      </c>
      <c r="E269" s="1029" t="str">
        <f>E260</f>
        <v>coupe</v>
      </c>
      <c r="F269" s="1031" t="str">
        <f>F260</f>
        <v>Recette mère ► Desserts assiette</v>
      </c>
      <c r="G269" s="41"/>
      <c r="H269" s="6"/>
      <c r="I269" s="22" t="str">
        <f t="shared" si="25"/>
        <v/>
      </c>
      <c r="J269" s="50"/>
      <c r="K269" s="711"/>
      <c r="L269" s="732">
        <f>IF(OR(M269="",M269=0),0,M269*IFERROR(_xlfn.XLOOKUP(K269,K318:AA318,K319:AA319,"",0,1)*J269*IF(G269&gt;0,G269,1),IFERROR(_xlfn.XLOOKUP(K269,K320:AA320,K321:AA321,"",0,1)*J269*IF(G269&gt;0,G269,1),0)))</f>
        <v>0</v>
      </c>
      <c r="M269" s="712">
        <v>1</v>
      </c>
      <c r="N269" s="713"/>
      <c r="O269" s="1261"/>
      <c r="P269" s="1208">
        <f>IF(L309=0,0,(L269/L309)*Q263*1000)</f>
        <v>0</v>
      </c>
      <c r="Q269" s="46">
        <f>IF(L309=0,0,(G269/L309)*Q263)</f>
        <v>0</v>
      </c>
      <c r="R269" s="734">
        <f>IF(Z259&lt;&gt;0,G269*M269*L259,0)</f>
        <v>0</v>
      </c>
      <c r="S269" s="771">
        <f t="shared" si="26"/>
        <v>0</v>
      </c>
      <c r="T269" s="44" t="str">
        <f>IF(OR(Z259="",Z259=0,L269=0),"",L269*M269*L259)</f>
        <v/>
      </c>
      <c r="U269" s="380" t="str">
        <f>IF(K269="","",IF(T269="","",IF(T269=0,0,IF(SUM(COUNTIF(K318:U318,SUBSTITUTE(TRIM(K269)," (s)","")),COUNTIF(K320:U320,SUBSTITUTE(TRIM(K269)," (s)","")),COUNTIF(K319:U319,SUBSTITUTE(TRIM(K269)," (s)","")),COUNTIF(K321:U321,SUBSTITUTE(TRIM(K269)," (s)","")))&gt;0,IF(ROUND(T269,3)&gt;=1,ROUND(T269,3)&amp;" L",ROUND(T269*100,0)&amp;" cl"),IF(SUM(COUNTIF(V318:AA318,SUBSTITUTE(TRIM(K269)," (s)","")),COUNTIF(V320:AA320,SUBSTITUTE(TRIM(K269)," (s)","")),COUNTIF(V319:AA319,SUBSTITUTE(TRIM(K269)," (s)","")),COUNTIF(V321:AA321,SUBSTITUTE(TRIM(K269)," (s)","")))&gt;0,IF(ROUND(T269,3)&gt;=1,ROUND(T269,3)&amp;" Kg",ROUND(T269*1000,0)&amp;" g"),"")))))</f>
        <v/>
      </c>
      <c r="V269" s="379">
        <v>1</v>
      </c>
      <c r="W269" s="714">
        <f t="shared" si="28"/>
        <v>0</v>
      </c>
      <c r="X269" s="982">
        <f t="shared" si="27"/>
        <v>0</v>
      </c>
      <c r="Y269" s="768"/>
      <c r="Z269" s="769"/>
      <c r="AA269" s="770"/>
      <c r="AB269" s="1014"/>
      <c r="AC269" s="1014"/>
      <c r="AD269" s="1014"/>
      <c r="AE269" s="9">
        <v>1</v>
      </c>
    </row>
    <row r="270" spans="2:31" ht="15.75">
      <c r="B270" s="695" t="str">
        <f t="shared" si="29"/>
        <v>►</v>
      </c>
      <c r="C270" s="1029" t="str">
        <f>C260</f>
        <v>N NOM DE VOTRE RECETTE | collez la--FAMILLE| Auteur &gt; VOUS</v>
      </c>
      <c r="D270" s="1030">
        <f>D260</f>
        <v>1</v>
      </c>
      <c r="E270" s="1029" t="str">
        <f>E260</f>
        <v>coupe</v>
      </c>
      <c r="F270" s="1031" t="str">
        <f>F260</f>
        <v>Recette mère ► Desserts assiette</v>
      </c>
      <c r="G270" s="41"/>
      <c r="H270" s="6"/>
      <c r="I270" s="22" t="str">
        <f t="shared" si="25"/>
        <v/>
      </c>
      <c r="J270" s="50"/>
      <c r="K270" s="711"/>
      <c r="L270" s="732">
        <f>IF(OR(M270="",M270=0),0,M270*IFERROR(_xlfn.XLOOKUP(K270,K318:AA318,K319:AA319,"",0,1)*J270*IF(G270&gt;0,G270,1),IFERROR(_xlfn.XLOOKUP(K270,K320:AA320,K321:AA321,"",0,1)*J270*IF(G270&gt;0,G270,1),0)))</f>
        <v>0</v>
      </c>
      <c r="M270" s="712">
        <v>1</v>
      </c>
      <c r="N270" s="713"/>
      <c r="O270" s="1261"/>
      <c r="P270" s="1208">
        <f>IF(L309=0,0,(L270/L309)*Q263*1000)</f>
        <v>0</v>
      </c>
      <c r="Q270" s="46">
        <f>IF(L309=0,0,(G270/L309)*Q263)</f>
        <v>0</v>
      </c>
      <c r="R270" s="735">
        <f>IF(Z259&lt;&gt;0,G270*M270*L259,0)</f>
        <v>0</v>
      </c>
      <c r="S270" s="772">
        <f t="shared" si="26"/>
        <v>0</v>
      </c>
      <c r="T270" s="44" t="str">
        <f>IF(OR(Z259="",Z259=0,L270=0),"",L270*M270*L259)</f>
        <v/>
      </c>
      <c r="U270" s="387" t="str">
        <f>IF(K270="","",IF(T270="","",IF(T270=0,0,IF(SUM(COUNTIF(K318:U318,SUBSTITUTE(TRIM(K270)," (s)","")),COUNTIF(K320:U320,SUBSTITUTE(TRIM(K270)," (s)","")),COUNTIF(K319:U319,SUBSTITUTE(TRIM(K270)," (s)","")),COUNTIF(K321:U321,SUBSTITUTE(TRIM(K270)," (s)","")))&gt;0,IF(ROUND(T270,3)&gt;=1,ROUND(T270,3)&amp;" L",ROUND(T270*100,0)&amp;" cl"),IF(SUM(COUNTIF(V318:AA318,SUBSTITUTE(TRIM(K270)," (s)","")),COUNTIF(V320:AA320,SUBSTITUTE(TRIM(K270)," (s)","")),COUNTIF(V319:AA319,SUBSTITUTE(TRIM(K270)," (s)","")),COUNTIF(V321:AA321,SUBSTITUTE(TRIM(K270)," (s)","")))&gt;0,IF(ROUND(T270,3)&gt;=1,ROUND(T270,3)&amp;" Kg",ROUND(T270*1000,0)&amp;" g"),"")))))</f>
        <v/>
      </c>
      <c r="V270" s="379"/>
      <c r="W270" s="714">
        <f t="shared" si="28"/>
        <v>0</v>
      </c>
      <c r="X270" s="982">
        <f t="shared" si="27"/>
        <v>0</v>
      </c>
      <c r="Y270" s="768"/>
      <c r="Z270" s="769"/>
      <c r="AA270" s="770"/>
      <c r="AB270" s="1014"/>
      <c r="AC270" s="1014"/>
      <c r="AD270" s="1014"/>
      <c r="AE270" s="9">
        <v>1</v>
      </c>
    </row>
    <row r="271" spans="2:31" ht="15.75">
      <c r="B271" s="695" t="str">
        <f>IF(N271&lt;&gt;"","A","►")</f>
        <v>►</v>
      </c>
      <c r="C271" s="1029" t="str">
        <f>C260</f>
        <v>N NOM DE VOTRE RECETTE | collez la--FAMILLE| Auteur &gt; VOUS</v>
      </c>
      <c r="D271" s="1030">
        <f>D260</f>
        <v>1</v>
      </c>
      <c r="E271" s="1029" t="str">
        <f>E260</f>
        <v>coupe</v>
      </c>
      <c r="F271" s="1031" t="str">
        <f>F260</f>
        <v>Recette mère ► Desserts assiette</v>
      </c>
      <c r="G271" s="41"/>
      <c r="H271" s="6"/>
      <c r="I271" s="22" t="str">
        <f t="shared" si="25"/>
        <v/>
      </c>
      <c r="J271" s="50"/>
      <c r="K271" s="711"/>
      <c r="L271" s="732">
        <f>IF(OR(M271="",M271=0),0,M271*IFERROR(_xlfn.XLOOKUP(K271,K318:AA318,K319:AA319,"",0,1)*J271*IF(G271&gt;0,G271,1),IFERROR(_xlfn.XLOOKUP(K271,K320:AA320,K321:AA321,"",0,1)*J271*IF(G271&gt;0,G271,1),0)))</f>
        <v>0</v>
      </c>
      <c r="M271" s="712">
        <v>1</v>
      </c>
      <c r="N271" s="713"/>
      <c r="O271" s="1261"/>
      <c r="P271" s="1208">
        <f>IF(L309=0,0,(L271/L309)*Q263*1000)</f>
        <v>0</v>
      </c>
      <c r="Q271" s="46">
        <f>IF(L309=0,0,(G271/L309)*Q263)</f>
        <v>0</v>
      </c>
      <c r="R271" s="734">
        <f>IF(Z259&lt;&gt;0,G271*M271*L259,0)</f>
        <v>0</v>
      </c>
      <c r="S271" s="771">
        <f t="shared" si="26"/>
        <v>0</v>
      </c>
      <c r="T271" s="44" t="str">
        <f>IF(OR(Z259="",Z259=0,L271=0),"",L271*M271*L259)</f>
        <v/>
      </c>
      <c r="U271" s="380" t="str">
        <f>IF(K271="","",IF(T271="","",IF(T271=0,0,IF(SUM(COUNTIF(K318:U318,SUBSTITUTE(TRIM(K271)," (s)","")),COUNTIF(K320:U320,SUBSTITUTE(TRIM(K271)," (s)","")),COUNTIF(K319:U319,SUBSTITUTE(TRIM(K271)," (s)","")),COUNTIF(K321:U321,SUBSTITUTE(TRIM(K271)," (s)","")))&gt;0,IF(ROUND(T271,3)&gt;=1,ROUND(T271,3)&amp;" L",ROUND(T271*100,0)&amp;" cl"),IF(SUM(COUNTIF(V318:AA318,SUBSTITUTE(TRIM(K271)," (s)","")),COUNTIF(V320:AA320,SUBSTITUTE(TRIM(K271)," (s)","")),COUNTIF(V319:AA319,SUBSTITUTE(TRIM(K271)," (s)","")),COUNTIF(V321:AA321,SUBSTITUTE(TRIM(K271)," (s)","")))&gt;0,IF(ROUND(T271,3)&gt;=1,ROUND(T271,3)&amp;" Kg",ROUND(T271*1000,0)&amp;" g"),"")))))</f>
        <v/>
      </c>
      <c r="V271" s="379"/>
      <c r="W271" s="714">
        <f t="shared" si="28"/>
        <v>0</v>
      </c>
      <c r="X271" s="982">
        <f t="shared" si="27"/>
        <v>0</v>
      </c>
      <c r="Y271" s="1221" t="s">
        <v>641</v>
      </c>
      <c r="Z271" s="769">
        <v>46055.744381828707</v>
      </c>
      <c r="AA271" s="770">
        <v>46060.744386574072</v>
      </c>
      <c r="AB271" s="1014"/>
      <c r="AC271" s="1014"/>
      <c r="AD271" s="1014"/>
      <c r="AE271" s="9">
        <v>1</v>
      </c>
    </row>
    <row r="272" spans="2:31" ht="15.75">
      <c r="B272" s="695" t="str">
        <f t="shared" ref="B272:B306" si="30">IF(N272&lt;&gt;"","A","►")</f>
        <v>►</v>
      </c>
      <c r="C272" s="1029" t="str">
        <f>C260</f>
        <v>N NOM DE VOTRE RECETTE | collez la--FAMILLE| Auteur &gt; VOUS</v>
      </c>
      <c r="D272" s="1030">
        <f>D260</f>
        <v>1</v>
      </c>
      <c r="E272" s="1029" t="str">
        <f>E260</f>
        <v>coupe</v>
      </c>
      <c r="F272" s="1031" t="str">
        <f>F260</f>
        <v>Recette mère ► Desserts assiette</v>
      </c>
      <c r="G272" s="41"/>
      <c r="H272" s="6"/>
      <c r="I272" s="22" t="str">
        <f t="shared" si="25"/>
        <v/>
      </c>
      <c r="J272" s="50"/>
      <c r="K272" s="711"/>
      <c r="L272" s="732">
        <f>IF(OR(M272="",M272=0),0,M272*IFERROR(_xlfn.XLOOKUP(K272,K318:AA318,K319:AA319,"",0,1)*J272*IF(G272&gt;0,G272,1),IFERROR(_xlfn.XLOOKUP(K272,K320:AA320,K321:AA321,"",0,1)*J272*IF(G272&gt;0,G272,1),0)))</f>
        <v>0</v>
      </c>
      <c r="M272" s="712">
        <v>1</v>
      </c>
      <c r="N272" s="713"/>
      <c r="O272" s="1261"/>
      <c r="P272" s="1208">
        <f>IF(L309=0,0,(L272/L309)*Q263*1000)</f>
        <v>0</v>
      </c>
      <c r="Q272" s="46">
        <f>IF(L309=0,0,(G272/L309)*Q263)</f>
        <v>0</v>
      </c>
      <c r="R272" s="735">
        <f>IF(Z259&lt;&gt;0,G272*M272*L259,0)</f>
        <v>0</v>
      </c>
      <c r="S272" s="772">
        <f t="shared" si="26"/>
        <v>0</v>
      </c>
      <c r="T272" s="44" t="str">
        <f>IF(OR(Z259="",Z259=0,L272=0),"",L272*M272*L259)</f>
        <v/>
      </c>
      <c r="U272" s="387" t="str">
        <f>IF(K272="","",IF(T272="","",IF(T272=0,0,IF(SUM(COUNTIF(K318:U318,SUBSTITUTE(TRIM(K272)," (s)","")),COUNTIF(K320:U320,SUBSTITUTE(TRIM(K272)," (s)","")),COUNTIF(K319:U319,SUBSTITUTE(TRIM(K272)," (s)","")),COUNTIF(K321:U321,SUBSTITUTE(TRIM(K272)," (s)","")))&gt;0,IF(ROUND(T272,3)&gt;=1,ROUND(T272,3)&amp;" L",ROUND(T272*100,0)&amp;" cl"),IF(SUM(COUNTIF(V318:AA318,SUBSTITUTE(TRIM(K272)," (s)","")),COUNTIF(V320:AA320,SUBSTITUTE(TRIM(K272)," (s)","")),COUNTIF(V319:AA319,SUBSTITUTE(TRIM(K272)," (s)","")),COUNTIF(V321:AA321,SUBSTITUTE(TRIM(K272)," (s)","")))&gt;0,IF(ROUND(T272,3)&gt;=1,ROUND(T272,3)&amp;" Kg",ROUND(T272*1000,0)&amp;" g"),"")))))</f>
        <v/>
      </c>
      <c r="V272" s="379"/>
      <c r="W272" s="714">
        <f t="shared" si="28"/>
        <v>0</v>
      </c>
      <c r="X272" s="982">
        <f t="shared" si="27"/>
        <v>0</v>
      </c>
      <c r="Y272" s="768"/>
      <c r="Z272" s="769"/>
      <c r="AA272" s="770"/>
      <c r="AB272" s="1014"/>
      <c r="AC272" s="1014"/>
      <c r="AD272" s="1014"/>
      <c r="AE272" s="9">
        <v>1</v>
      </c>
    </row>
    <row r="273" spans="2:31" ht="15.75">
      <c r="B273" s="695" t="str">
        <f t="shared" si="30"/>
        <v>►</v>
      </c>
      <c r="C273" s="1029" t="str">
        <f>C260</f>
        <v>N NOM DE VOTRE RECETTE | collez la--FAMILLE| Auteur &gt; VOUS</v>
      </c>
      <c r="D273" s="1030">
        <f>D260</f>
        <v>1</v>
      </c>
      <c r="E273" s="1029" t="str">
        <f>E260</f>
        <v>coupe</v>
      </c>
      <c r="F273" s="1031" t="str">
        <f>F260</f>
        <v>Recette mère ► Desserts assiette</v>
      </c>
      <c r="G273" s="41"/>
      <c r="H273" s="6"/>
      <c r="I273" s="22" t="str">
        <f t="shared" si="25"/>
        <v/>
      </c>
      <c r="J273" s="50"/>
      <c r="K273" s="711"/>
      <c r="L273" s="732">
        <f>IF(OR(M273="",M273=0),0,M273*IFERROR(_xlfn.XLOOKUP(K273,K318:AA318,K319:AA319,"",0,1)*J273*IF(G273&gt;0,G273,1),IFERROR(_xlfn.XLOOKUP(K273,K320:AA320,K321:AA321,"",0,1)*J273*IF(G273&gt;0,G273,1),0)))</f>
        <v>0</v>
      </c>
      <c r="M273" s="712">
        <v>1</v>
      </c>
      <c r="N273" s="713"/>
      <c r="O273" s="1261" t="s">
        <v>623</v>
      </c>
      <c r="P273" s="1208">
        <f>IF(L309=0,0,(L273/L309)*Q263*1000)</f>
        <v>0</v>
      </c>
      <c r="Q273" s="46">
        <f>IF(L309=0,0,(G273/L309)*Q263)</f>
        <v>0</v>
      </c>
      <c r="R273" s="734">
        <f>IF(Z259&lt;&gt;0,G273*M273*L259,0)</f>
        <v>0</v>
      </c>
      <c r="S273" s="771">
        <f t="shared" si="26"/>
        <v>0</v>
      </c>
      <c r="T273" s="44" t="str">
        <f>IF(OR(Z259="",Z259=0,L273=0),"",L273*M273*L259)</f>
        <v/>
      </c>
      <c r="U273" s="380" t="str">
        <f>IF(K273="","",IF(T273="","",IF(T273=0,0,IF(SUM(COUNTIF(K318:U318,SUBSTITUTE(TRIM(K273)," (s)","")),COUNTIF(K320:U320,SUBSTITUTE(TRIM(K273)," (s)","")),COUNTIF(K319:U319,SUBSTITUTE(TRIM(K273)," (s)","")),COUNTIF(K321:U321,SUBSTITUTE(TRIM(K273)," (s)","")))&gt;0,IF(ROUND(T273,3)&gt;=1,ROUND(T273,3)&amp;" L",ROUND(T273*100,0)&amp;" cl"),IF(SUM(COUNTIF(V318:AA318,SUBSTITUTE(TRIM(K273)," (s)","")),COUNTIF(V320:AA320,SUBSTITUTE(TRIM(K273)," (s)","")),COUNTIF(V319:AA319,SUBSTITUTE(TRIM(K273)," (s)","")),COUNTIF(V321:AA321,SUBSTITUTE(TRIM(K273)," (s)","")))&gt;0,IF(ROUND(T273,3)&gt;=1,ROUND(T273,3)&amp;" Kg",ROUND(T273*1000,0)&amp;" g"),"")))))</f>
        <v/>
      </c>
      <c r="V273" s="379"/>
      <c r="W273" s="714">
        <f t="shared" si="28"/>
        <v>0</v>
      </c>
      <c r="X273" s="982">
        <f t="shared" si="27"/>
        <v>0</v>
      </c>
      <c r="Y273" s="768"/>
      <c r="Z273" s="769"/>
      <c r="AA273" s="770"/>
      <c r="AB273" s="1014"/>
      <c r="AC273" s="1014"/>
      <c r="AD273" s="1014"/>
      <c r="AE273" s="9">
        <v>1</v>
      </c>
    </row>
    <row r="274" spans="2:31" ht="15.75">
      <c r="B274" s="695" t="str">
        <f t="shared" si="30"/>
        <v>►</v>
      </c>
      <c r="C274" s="1029" t="str">
        <f>C260</f>
        <v>N NOM DE VOTRE RECETTE | collez la--FAMILLE| Auteur &gt; VOUS</v>
      </c>
      <c r="D274" s="1030">
        <f>D260</f>
        <v>1</v>
      </c>
      <c r="E274" s="1029" t="str">
        <f>E260</f>
        <v>coupe</v>
      </c>
      <c r="F274" s="1031" t="str">
        <f>F260</f>
        <v>Recette mère ► Desserts assiette</v>
      </c>
      <c r="G274" s="41"/>
      <c r="H274" s="6"/>
      <c r="I274" s="22" t="str">
        <f t="shared" si="25"/>
        <v/>
      </c>
      <c r="J274" s="50"/>
      <c r="K274" s="711"/>
      <c r="L274" s="732">
        <f>IF(OR(M274="",M274=0),0,M274*IFERROR(_xlfn.XLOOKUP(K274,K318:AA318,K319:AA319,"",0,1)*J274*IF(G274&gt;0,G274,1),IFERROR(_xlfn.XLOOKUP(K274,K320:AA320,K321:AA321,"",0,1)*J274*IF(G274&gt;0,G274,1),0)))</f>
        <v>0</v>
      </c>
      <c r="M274" s="712">
        <v>1</v>
      </c>
      <c r="N274" s="713"/>
      <c r="O274" s="1261" t="s">
        <v>623</v>
      </c>
      <c r="P274" s="1208">
        <f>IF(L309=0,0,(L274/L309)*Q263*1000)</f>
        <v>0</v>
      </c>
      <c r="Q274" s="46">
        <f>IF(L309=0,0,(G274/L309)*Q263)</f>
        <v>0</v>
      </c>
      <c r="R274" s="735">
        <f>IF(Z259&lt;&gt;0,G274*M274*L259,0)</f>
        <v>0</v>
      </c>
      <c r="S274" s="772">
        <f t="shared" si="26"/>
        <v>0</v>
      </c>
      <c r="T274" s="44" t="str">
        <f>IF(OR(Z259="",Z259=0,L274=0),"",L274*M274*L259)</f>
        <v/>
      </c>
      <c r="U274" s="388" t="str">
        <f>IF(K274="","",IF(T274="","",IF(T274=0,0,IF(SUM(COUNTIF(K318:U318,SUBSTITUTE(TRIM(K274)," (s)","")),COUNTIF(K320:U320,SUBSTITUTE(TRIM(K274)," (s)","")),COUNTIF(K319:U319,SUBSTITUTE(TRIM(K274)," (s)","")),COUNTIF(K321:U321,SUBSTITUTE(TRIM(K274)," (s)","")))&gt;0,IF(ROUND(T274,3)&gt;=1,ROUND(T274,3)&amp;" L",ROUND(T274*100,0)&amp;" cl"),IF(SUM(COUNTIF(V318:AA318,SUBSTITUTE(TRIM(K274)," (s)","")),COUNTIF(V320:AA320,SUBSTITUTE(TRIM(K274)," (s)","")),COUNTIF(V319:AA319,SUBSTITUTE(TRIM(K274)," (s)","")),COUNTIF(V321:AA321,SUBSTITUTE(TRIM(K274)," (s)","")))&gt;0,IF(ROUND(T274,3)&gt;=1,ROUND(T274,3)&amp;" Kg",ROUND(T274*1000,0)&amp;" g"),"")))))</f>
        <v/>
      </c>
      <c r="V274" s="379"/>
      <c r="W274" s="714">
        <f t="shared" si="28"/>
        <v>0</v>
      </c>
      <c r="X274" s="982">
        <f t="shared" si="27"/>
        <v>0</v>
      </c>
      <c r="Y274" s="768"/>
      <c r="Z274" s="769"/>
      <c r="AA274" s="770"/>
      <c r="AB274" s="1014"/>
      <c r="AC274" s="1014"/>
      <c r="AD274" s="1014"/>
      <c r="AE274" s="9">
        <v>1</v>
      </c>
    </row>
    <row r="275" spans="2:31" ht="15.75">
      <c r="B275" s="695" t="str">
        <f t="shared" si="30"/>
        <v>►</v>
      </c>
      <c r="C275" s="1029" t="str">
        <f>C260</f>
        <v>N NOM DE VOTRE RECETTE | collez la--FAMILLE| Auteur &gt; VOUS</v>
      </c>
      <c r="D275" s="1030">
        <f>D260</f>
        <v>1</v>
      </c>
      <c r="E275" s="1029" t="str">
        <f>E260</f>
        <v>coupe</v>
      </c>
      <c r="F275" s="1031" t="str">
        <f>F260</f>
        <v>Recette mère ► Desserts assiette</v>
      </c>
      <c r="G275" s="41"/>
      <c r="H275" s="6"/>
      <c r="I275" s="22" t="str">
        <f t="shared" si="25"/>
        <v/>
      </c>
      <c r="J275" s="50"/>
      <c r="K275" s="711"/>
      <c r="L275" s="732">
        <f>IF(OR(M275="",M275=0),0,M275*IFERROR(_xlfn.XLOOKUP(K275,K318:AA318,K319:AA319,"",0,1)*J275*IF(G275&gt;0,G275,1),IFERROR(_xlfn.XLOOKUP(K275,K320:AA320,K321:AA321,"",0,1)*J275*IF(G275&gt;0,G275,1),0)))</f>
        <v>0</v>
      </c>
      <c r="M275" s="712">
        <v>1</v>
      </c>
      <c r="N275" s="713"/>
      <c r="O275" s="1261" t="s">
        <v>623</v>
      </c>
      <c r="P275" s="1208">
        <f>IF(L309=0,0,(L275/L309)*Q263*1000)</f>
        <v>0</v>
      </c>
      <c r="Q275" s="46">
        <f>IF(L309=0,0,(G275/L309)*Q263)</f>
        <v>0</v>
      </c>
      <c r="R275" s="734">
        <f>IF(Z259&lt;&gt;0,G275*M275*L259,0)</f>
        <v>0</v>
      </c>
      <c r="S275" s="771">
        <f t="shared" si="26"/>
        <v>0</v>
      </c>
      <c r="T275" s="44" t="str">
        <f>IF(OR(Z259="",Z259=0,L275=0),"",L275*M275*L259)</f>
        <v/>
      </c>
      <c r="U275" s="380" t="str">
        <f>IF(K275="","",IF(T275="","",IF(T275=0,0,IF(SUM(COUNTIF(K318:U318,SUBSTITUTE(TRIM(K275)," (s)","")),COUNTIF(K320:U320,SUBSTITUTE(TRIM(K275)," (s)","")),COUNTIF(K319:U319,SUBSTITUTE(TRIM(K275)," (s)","")),COUNTIF(K321:U321,SUBSTITUTE(TRIM(K275)," (s)","")))&gt;0,IF(ROUND(T275,3)&gt;=1,ROUND(T275,3)&amp;" L",ROUND(T275*100,0)&amp;" cl"),IF(SUM(COUNTIF(V318:AA318,SUBSTITUTE(TRIM(K275)," (s)","")),COUNTIF(V320:AA320,SUBSTITUTE(TRIM(K275)," (s)","")),COUNTIF(V319:AA319,SUBSTITUTE(TRIM(K275)," (s)","")),COUNTIF(V321:AA321,SUBSTITUTE(TRIM(K275)," (s)","")))&gt;0,IF(ROUND(T275,3)&gt;=1,ROUND(T275,3)&amp;" Kg",ROUND(T275*1000,0)&amp;" g"),"")))))</f>
        <v/>
      </c>
      <c r="V275" s="379"/>
      <c r="W275" s="714">
        <f t="shared" si="28"/>
        <v>0</v>
      </c>
      <c r="X275" s="982">
        <f t="shared" si="27"/>
        <v>0</v>
      </c>
      <c r="Y275" s="768"/>
      <c r="Z275" s="769"/>
      <c r="AA275" s="770"/>
      <c r="AB275" s="1014"/>
      <c r="AC275" s="1014"/>
      <c r="AD275" s="1014"/>
      <c r="AE275" s="9">
        <v>1</v>
      </c>
    </row>
    <row r="276" spans="2:31" ht="15.75">
      <c r="B276" s="695" t="str">
        <f t="shared" si="30"/>
        <v>►</v>
      </c>
      <c r="C276" s="1029" t="str">
        <f>C260</f>
        <v>N NOM DE VOTRE RECETTE | collez la--FAMILLE| Auteur &gt; VOUS</v>
      </c>
      <c r="D276" s="1030">
        <f>D260</f>
        <v>1</v>
      </c>
      <c r="E276" s="1029" t="str">
        <f>E260</f>
        <v>coupe</v>
      </c>
      <c r="F276" s="1031" t="str">
        <f>F260</f>
        <v>Recette mère ► Desserts assiette</v>
      </c>
      <c r="G276" s="41"/>
      <c r="H276" s="6"/>
      <c r="I276" s="22" t="str">
        <f t="shared" si="25"/>
        <v/>
      </c>
      <c r="J276" s="50"/>
      <c r="K276" s="711"/>
      <c r="L276" s="732">
        <f>IF(OR(M276="",M276=0),0,M276*IFERROR(_xlfn.XLOOKUP(K276,K318:AA318,K319:AA319,"",0,1)*J276*IF(G276&gt;0,G276,1),IFERROR(_xlfn.XLOOKUP(K276,K320:AA320,K321:AA321,"",0,1)*J276*IF(G276&gt;0,G276,1),0)))</f>
        <v>0</v>
      </c>
      <c r="M276" s="712">
        <v>1</v>
      </c>
      <c r="N276" s="713"/>
      <c r="O276" s="1261" t="s">
        <v>623</v>
      </c>
      <c r="P276" s="1208">
        <f>IF(L309=0,0,(L276/L309)*Q263*1000)</f>
        <v>0</v>
      </c>
      <c r="Q276" s="46">
        <f>IF(L309=0,0,(G276/L309)*Q263)</f>
        <v>0</v>
      </c>
      <c r="R276" s="735">
        <f>IF(Z259&lt;&gt;0,G276*M276*L259,0)</f>
        <v>0</v>
      </c>
      <c r="S276" s="772">
        <f t="shared" si="26"/>
        <v>0</v>
      </c>
      <c r="T276" s="44" t="str">
        <f>IF(OR(Z259="",Z259=0,L276=0),"",L276*M276*L259)</f>
        <v/>
      </c>
      <c r="U276" s="388" t="str">
        <f>IF(K276="","",IF(T276="","",IF(T276=0,0,IF(SUM(COUNTIF(K318:U318,SUBSTITUTE(TRIM(K276)," (s)","")),COUNTIF(K320:U320,SUBSTITUTE(TRIM(K276)," (s)","")),COUNTIF(K319:U319,SUBSTITUTE(TRIM(K276)," (s)","")),COUNTIF(K321:U321,SUBSTITUTE(TRIM(K276)," (s)","")))&gt;0,IF(ROUND(T276,3)&gt;=1,ROUND(T276,3)&amp;" L",ROUND(T276*100,0)&amp;" cl"),IF(SUM(COUNTIF(V318:AA318,SUBSTITUTE(TRIM(K276)," (s)","")),COUNTIF(V320:AA320,SUBSTITUTE(TRIM(K276)," (s)","")),COUNTIF(V319:AA319,SUBSTITUTE(TRIM(K276)," (s)","")),COUNTIF(V321:AA321,SUBSTITUTE(TRIM(K276)," (s)","")))&gt;0,IF(ROUND(T276,3)&gt;=1,ROUND(T276,3)&amp;" Kg",ROUND(T276*1000,0)&amp;" g"),"")))))</f>
        <v/>
      </c>
      <c r="V276" s="379"/>
      <c r="W276" s="714">
        <f t="shared" si="28"/>
        <v>0</v>
      </c>
      <c r="X276" s="982">
        <f t="shared" si="27"/>
        <v>0</v>
      </c>
      <c r="Y276" s="768"/>
      <c r="Z276" s="769"/>
      <c r="AA276" s="770"/>
      <c r="AB276" s="1014"/>
      <c r="AC276" s="1014"/>
      <c r="AD276" s="1014"/>
      <c r="AE276" s="9">
        <v>1</v>
      </c>
    </row>
    <row r="277" spans="2:31" ht="15.75">
      <c r="B277" s="695" t="str">
        <f t="shared" si="30"/>
        <v>►</v>
      </c>
      <c r="C277" s="1029" t="str">
        <f>C260</f>
        <v>N NOM DE VOTRE RECETTE | collez la--FAMILLE| Auteur &gt; VOUS</v>
      </c>
      <c r="D277" s="1030">
        <f>D260</f>
        <v>1</v>
      </c>
      <c r="E277" s="1029" t="str">
        <f>E260</f>
        <v>coupe</v>
      </c>
      <c r="F277" s="1031" t="str">
        <f>F260</f>
        <v>Recette mère ► Desserts assiette</v>
      </c>
      <c r="G277" s="41"/>
      <c r="H277" s="6"/>
      <c r="I277" s="22" t="str">
        <f t="shared" si="25"/>
        <v/>
      </c>
      <c r="J277" s="50"/>
      <c r="K277" s="711"/>
      <c r="L277" s="732">
        <f>IF(OR(M277="",M277=0),0,M277*IFERROR(_xlfn.XLOOKUP(K277,K318:AA318,K319:AA319,"",0,1)*J277*IF(G277&gt;0,G277,1),IFERROR(_xlfn.XLOOKUP(K277,K320:AA320,K321:AA321,"",0,1)*J277*IF(G277&gt;0,G277,1),0)))</f>
        <v>0</v>
      </c>
      <c r="M277" s="712">
        <v>1</v>
      </c>
      <c r="N277" s="713"/>
      <c r="O277" s="1261" t="s">
        <v>623</v>
      </c>
      <c r="P277" s="1208">
        <f>IF(L309=0,0,(L277/L309)*Q263*1000)</f>
        <v>0</v>
      </c>
      <c r="Q277" s="46">
        <f>IF(L309=0,0,(G277/L309)*Q263)</f>
        <v>0</v>
      </c>
      <c r="R277" s="734">
        <f>IF(Z259&lt;&gt;0,G277*M277*L259,0)</f>
        <v>0</v>
      </c>
      <c r="S277" s="771">
        <f t="shared" si="26"/>
        <v>0</v>
      </c>
      <c r="T277" s="44" t="str">
        <f>IF(OR(Z259="",Z259=0,L277=0),"",L277*M277*L259)</f>
        <v/>
      </c>
      <c r="U277" s="380" t="str">
        <f>IF(K277="","",IF(T277="","",IF(T277=0,0,IF(SUM(COUNTIF(K318:U318,SUBSTITUTE(TRIM(K277)," (s)","")),COUNTIF(K320:U320,SUBSTITUTE(TRIM(K277)," (s)","")),COUNTIF(K319:U319,SUBSTITUTE(TRIM(K277)," (s)","")),COUNTIF(K321:U321,SUBSTITUTE(TRIM(K277)," (s)","")))&gt;0,IF(ROUND(T277,3)&gt;=1,ROUND(T277,3)&amp;" L",ROUND(T277*100,0)&amp;" cl"),IF(SUM(COUNTIF(V318:AA318,SUBSTITUTE(TRIM(K277)," (s)","")),COUNTIF(V320:AA320,SUBSTITUTE(TRIM(K277)," (s)","")),COUNTIF(V319:AA319,SUBSTITUTE(TRIM(K277)," (s)","")),COUNTIF(V321:AA321,SUBSTITUTE(TRIM(K277)," (s)","")))&gt;0,IF(ROUND(T277,3)&gt;=1,ROUND(T277,3)&amp;" Kg",ROUND(T277*1000,0)&amp;" g"),"")))))</f>
        <v/>
      </c>
      <c r="V277" s="379"/>
      <c r="W277" s="714">
        <f t="shared" si="28"/>
        <v>0</v>
      </c>
      <c r="X277" s="982">
        <f t="shared" si="27"/>
        <v>0</v>
      </c>
      <c r="Y277" s="768"/>
      <c r="Z277" s="769"/>
      <c r="AA277" s="770"/>
      <c r="AB277" s="1014"/>
      <c r="AC277" s="1014"/>
      <c r="AD277" s="1014"/>
      <c r="AE277" s="9">
        <v>1</v>
      </c>
    </row>
    <row r="278" spans="2:31" ht="15.75">
      <c r="B278" s="695" t="str">
        <f t="shared" si="30"/>
        <v>►</v>
      </c>
      <c r="C278" s="1029" t="str">
        <f>C260</f>
        <v>N NOM DE VOTRE RECETTE | collez la--FAMILLE| Auteur &gt; VOUS</v>
      </c>
      <c r="D278" s="1030">
        <f>D260</f>
        <v>1</v>
      </c>
      <c r="E278" s="1029" t="str">
        <f>E260</f>
        <v>coupe</v>
      </c>
      <c r="F278" s="1031" t="str">
        <f>F260</f>
        <v>Recette mère ► Desserts assiette</v>
      </c>
      <c r="G278" s="41"/>
      <c r="H278" s="6"/>
      <c r="I278" s="22" t="str">
        <f t="shared" si="25"/>
        <v/>
      </c>
      <c r="J278" s="50"/>
      <c r="K278" s="711"/>
      <c r="L278" s="732">
        <f>IF(OR(M278="",M278=0),0,M278*IFERROR(_xlfn.XLOOKUP(K278,K318:AA318,K319:AA319,"",0,1)*J278*IF(G278&gt;0,G278,1),IFERROR(_xlfn.XLOOKUP(K278,K320:AA320,K321:AA321,"",0,1)*J278*IF(G278&gt;0,G278,1),0)))</f>
        <v>0</v>
      </c>
      <c r="M278" s="712">
        <v>1</v>
      </c>
      <c r="N278" s="713"/>
      <c r="O278" s="1261"/>
      <c r="P278" s="1208">
        <f>IF(L309=0,0,(L278/L309)*Q263*1000)</f>
        <v>0</v>
      </c>
      <c r="Q278" s="46">
        <f>IF(L309=0,0,(G278/L309)*Q263)</f>
        <v>0</v>
      </c>
      <c r="R278" s="735">
        <f>IF(Z259&lt;&gt;0,G278*M278*L259,0)</f>
        <v>0</v>
      </c>
      <c r="S278" s="772">
        <f t="shared" si="26"/>
        <v>0</v>
      </c>
      <c r="T278" s="44" t="str">
        <f>IF(OR(Z259="",Z259=0,L278=0),"",L278*M278*L259)</f>
        <v/>
      </c>
      <c r="U278" s="388" t="str">
        <f>IF(K278="","",IF(T278="","",IF(T278=0,0,IF(SUM(COUNTIF(K318:U318,SUBSTITUTE(TRIM(K278)," (s)","")),COUNTIF(K320:U320,SUBSTITUTE(TRIM(K278)," (s)","")),COUNTIF(K319:U319,SUBSTITUTE(TRIM(K278)," (s)","")),COUNTIF(K321:U321,SUBSTITUTE(TRIM(K278)," (s)","")))&gt;0,IF(ROUND(T278,3)&gt;=1,ROUND(T278,3)&amp;" L",ROUND(T278*100,0)&amp;" cl"),IF(SUM(COUNTIF(V318:AA318,SUBSTITUTE(TRIM(K278)," (s)","")),COUNTIF(V320:AA320,SUBSTITUTE(TRIM(K278)," (s)","")),COUNTIF(V319:AA319,SUBSTITUTE(TRIM(K278)," (s)","")),COUNTIF(V321:AA321,SUBSTITUTE(TRIM(K278)," (s)","")))&gt;0,IF(ROUND(T278,3)&gt;=1,ROUND(T278,3)&amp;" Kg",ROUND(T278*1000,0)&amp;" g"),"")))))</f>
        <v/>
      </c>
      <c r="V278" s="379"/>
      <c r="W278" s="714">
        <f t="shared" si="28"/>
        <v>0</v>
      </c>
      <c r="X278" s="982">
        <f t="shared" si="27"/>
        <v>0</v>
      </c>
      <c r="Y278" s="768"/>
      <c r="Z278" s="769"/>
      <c r="AA278" s="770"/>
      <c r="AB278" s="1014"/>
      <c r="AC278" s="1014"/>
      <c r="AD278" s="1014"/>
      <c r="AE278" s="9">
        <v>1</v>
      </c>
    </row>
    <row r="279" spans="2:31" ht="15.75">
      <c r="B279" s="695" t="str">
        <f t="shared" si="30"/>
        <v>►</v>
      </c>
      <c r="C279" s="1029" t="str">
        <f>C260</f>
        <v>N NOM DE VOTRE RECETTE | collez la--FAMILLE| Auteur &gt; VOUS</v>
      </c>
      <c r="D279" s="1030">
        <f>D260</f>
        <v>1</v>
      </c>
      <c r="E279" s="1029" t="str">
        <f>E260</f>
        <v>coupe</v>
      </c>
      <c r="F279" s="1031" t="str">
        <f>F260</f>
        <v>Recette mère ► Desserts assiette</v>
      </c>
      <c r="G279" s="41"/>
      <c r="H279" s="6"/>
      <c r="I279" s="22" t="str">
        <f t="shared" si="25"/>
        <v/>
      </c>
      <c r="J279" s="50"/>
      <c r="K279" s="711"/>
      <c r="L279" s="732">
        <f>IF(OR(M279="",M279=0),0,M279*IFERROR(_xlfn.XLOOKUP(K279,K318:AA318,K319:AA319,"",0,1)*J279*IF(G279&gt;0,G279,1),IFERROR(_xlfn.XLOOKUP(K279,K320:AA320,K321:AA321,"",0,1)*J279*IF(G279&gt;0,G279,1),0)))</f>
        <v>0</v>
      </c>
      <c r="M279" s="712">
        <v>1</v>
      </c>
      <c r="N279" s="713"/>
      <c r="O279" s="1261"/>
      <c r="P279" s="1208">
        <f>IF(L309=0,0,(L279/L309)*Q263*1000)</f>
        <v>0</v>
      </c>
      <c r="Q279" s="46">
        <f>IF(L309=0,0,(G279/L309)*Q263)</f>
        <v>0</v>
      </c>
      <c r="R279" s="734">
        <f>IF(Z259&lt;&gt;0,G279*M279*L259,0)</f>
        <v>0</v>
      </c>
      <c r="S279" s="771">
        <f t="shared" si="26"/>
        <v>0</v>
      </c>
      <c r="T279" s="44" t="str">
        <f>IF(OR(Z259="",Z259=0,L279=0),"",L279*M279*L259)</f>
        <v/>
      </c>
      <c r="U279" s="380" t="str">
        <f>IF(K279="","",IF(T279="","",IF(T279=0,0,IF(SUM(COUNTIF(K318:U318,SUBSTITUTE(TRIM(K279)," (s)","")),COUNTIF(K320:U320,SUBSTITUTE(TRIM(K279)," (s)","")),COUNTIF(K319:U319,SUBSTITUTE(TRIM(K279)," (s)","")),COUNTIF(K321:U321,SUBSTITUTE(TRIM(K279)," (s)","")))&gt;0,IF(ROUND(T279,3)&gt;=1,ROUND(T279,3)&amp;" L",ROUND(T279*100,0)&amp;" cl"),IF(SUM(COUNTIF(V318:AA318,SUBSTITUTE(TRIM(K279)," (s)","")),COUNTIF(V320:AA320,SUBSTITUTE(TRIM(K279)," (s)","")),COUNTIF(V319:AA319,SUBSTITUTE(TRIM(K279)," (s)","")),COUNTIF(V321:AA321,SUBSTITUTE(TRIM(K279)," (s)","")))&gt;0,IF(ROUND(T279,3)&gt;=1,ROUND(T279,3)&amp;" Kg",ROUND(T279*1000,0)&amp;" g"),"")))))</f>
        <v/>
      </c>
      <c r="V279" s="379"/>
      <c r="W279" s="714">
        <f t="shared" si="28"/>
        <v>0</v>
      </c>
      <c r="X279" s="982">
        <f t="shared" si="27"/>
        <v>0</v>
      </c>
      <c r="Y279" s="768"/>
      <c r="Z279" s="769"/>
      <c r="AA279" s="770"/>
      <c r="AB279" s="1014"/>
      <c r="AC279" s="1014"/>
      <c r="AD279" s="1014"/>
      <c r="AE279" s="9">
        <v>1</v>
      </c>
    </row>
    <row r="280" spans="2:31" ht="15.75">
      <c r="B280" s="695" t="str">
        <f t="shared" si="30"/>
        <v>►</v>
      </c>
      <c r="C280" s="1029" t="str">
        <f>C260</f>
        <v>N NOM DE VOTRE RECETTE | collez la--FAMILLE| Auteur &gt; VOUS</v>
      </c>
      <c r="D280" s="1030">
        <f>D260</f>
        <v>1</v>
      </c>
      <c r="E280" s="1029" t="str">
        <f>E260</f>
        <v>coupe</v>
      </c>
      <c r="F280" s="1031" t="str">
        <f>F260</f>
        <v>Recette mère ► Desserts assiette</v>
      </c>
      <c r="G280" s="41"/>
      <c r="H280" s="6"/>
      <c r="I280" s="22" t="str">
        <f t="shared" si="25"/>
        <v/>
      </c>
      <c r="J280" s="50"/>
      <c r="K280" s="711"/>
      <c r="L280" s="732">
        <f>IF(OR(M280="",M280=0),0,M280*IFERROR(_xlfn.XLOOKUP(K280,K318:AA318,K319:AA319,"",0,1)*J280*IF(G280&gt;0,G280,1),IFERROR(_xlfn.XLOOKUP(K280,K320:AA320,K321:AA321,"",0,1)*J280*IF(G280&gt;0,G280,1),0)))</f>
        <v>0</v>
      </c>
      <c r="M280" s="712">
        <v>1</v>
      </c>
      <c r="N280" s="713"/>
      <c r="O280" s="1261"/>
      <c r="P280" s="1208">
        <f>IF(L309=0,0,(L280/L309)*Q263*1000)</f>
        <v>0</v>
      </c>
      <c r="Q280" s="46">
        <f>IF(L309=0,0,(G280/L309)*Q263)</f>
        <v>0</v>
      </c>
      <c r="R280" s="735">
        <f>IF(Z259&lt;&gt;0,G280*M280*L259,0)</f>
        <v>0</v>
      </c>
      <c r="S280" s="772">
        <f t="shared" si="26"/>
        <v>0</v>
      </c>
      <c r="T280" s="44" t="str">
        <f>IF(OR(Z259="",Z259=0,L280=0),"",L280*M280*L259)</f>
        <v/>
      </c>
      <c r="U280" s="388" t="str">
        <f>IF(K280="","",IF(T280="","",IF(T280=0,0,IF(SUM(COUNTIF(K318:U318,SUBSTITUTE(TRIM(K280)," (s)","")),COUNTIF(K320:U320,SUBSTITUTE(TRIM(K280)," (s)","")),COUNTIF(K319:U319,SUBSTITUTE(TRIM(K280)," (s)","")),COUNTIF(K321:U321,SUBSTITUTE(TRIM(K280)," (s)","")))&gt;0,IF(ROUND(T280,3)&gt;=1,ROUND(T280,3)&amp;" L",ROUND(T280*100,0)&amp;" cl"),IF(SUM(COUNTIF(V318:AA318,SUBSTITUTE(TRIM(K280)," (s)","")),COUNTIF(V320:AA320,SUBSTITUTE(TRIM(K280)," (s)","")),COUNTIF(V319:AA319,SUBSTITUTE(TRIM(K280)," (s)","")),COUNTIF(V321:AA321,SUBSTITUTE(TRIM(K280)," (s)","")))&gt;0,IF(ROUND(T280,3)&gt;=1,ROUND(T280,3)&amp;" Kg",ROUND(T280*1000,0)&amp;" g"),"")))))</f>
        <v/>
      </c>
      <c r="V280" s="379"/>
      <c r="W280" s="714">
        <f t="shared" si="28"/>
        <v>0</v>
      </c>
      <c r="X280" s="982">
        <f t="shared" si="27"/>
        <v>0</v>
      </c>
      <c r="Y280" s="768"/>
      <c r="Z280" s="769"/>
      <c r="AA280" s="770"/>
      <c r="AB280" s="1014"/>
      <c r="AC280" s="1014"/>
      <c r="AD280" s="1014"/>
      <c r="AE280" s="9">
        <v>1</v>
      </c>
    </row>
    <row r="281" spans="2:31" ht="15.75">
      <c r="B281" s="695" t="str">
        <f t="shared" si="30"/>
        <v>►</v>
      </c>
      <c r="C281" s="1029" t="str">
        <f>C260</f>
        <v>N NOM DE VOTRE RECETTE | collez la--FAMILLE| Auteur &gt; VOUS</v>
      </c>
      <c r="D281" s="1030">
        <f>D260</f>
        <v>1</v>
      </c>
      <c r="E281" s="1029" t="str">
        <f>E260</f>
        <v>coupe</v>
      </c>
      <c r="F281" s="1031" t="str">
        <f>F260</f>
        <v>Recette mère ► Desserts assiette</v>
      </c>
      <c r="G281" s="41"/>
      <c r="H281" s="6"/>
      <c r="I281" s="22" t="str">
        <f t="shared" si="25"/>
        <v/>
      </c>
      <c r="J281" s="50"/>
      <c r="K281" s="711"/>
      <c r="L281" s="732">
        <f>IF(OR(M281="",M281=0),0,M281*IFERROR(_xlfn.XLOOKUP(K281,K318:AA318,K319:AA319,"",0,1)*J281*IF(G281&gt;0,G281,1),IFERROR(_xlfn.XLOOKUP(K281,K320:AA320,K321:AA321,"",0,1)*J281*IF(G281&gt;0,G281,1),0)))</f>
        <v>0</v>
      </c>
      <c r="M281" s="712">
        <v>1</v>
      </c>
      <c r="N281" s="713"/>
      <c r="O281" s="1261"/>
      <c r="P281" s="1208">
        <f>IF(L309=0,0,(L281/L309)*Q263*1000)</f>
        <v>0</v>
      </c>
      <c r="Q281" s="46">
        <f>IF(L309=0,0,(G281/L309)*Q263)</f>
        <v>0</v>
      </c>
      <c r="R281" s="734">
        <f>IF(Z259&lt;&gt;0,G281*M281*L259,0)</f>
        <v>0</v>
      </c>
      <c r="S281" s="771">
        <f t="shared" si="26"/>
        <v>0</v>
      </c>
      <c r="T281" s="44" t="str">
        <f>IF(OR(Z259="",Z259=0,L281=0),"",L281*M281*L259)</f>
        <v/>
      </c>
      <c r="U281" s="380" t="str">
        <f>IF(K281="","",IF(T281="","",IF(T281=0,0,IF(SUM(COUNTIF(K318:U318,SUBSTITUTE(TRIM(K281)," (s)","")),COUNTIF(K320:U320,SUBSTITUTE(TRIM(K281)," (s)","")),COUNTIF(K319:U319,SUBSTITUTE(TRIM(K281)," (s)","")),COUNTIF(K321:U321,SUBSTITUTE(TRIM(K281)," (s)","")))&gt;0,IF(ROUND(T281,3)&gt;=1,ROUND(T281,3)&amp;" L",ROUND(T281*100,0)&amp;" cl"),IF(SUM(COUNTIF(V318:AA318,SUBSTITUTE(TRIM(K281)," (s)","")),COUNTIF(V320:AA320,SUBSTITUTE(TRIM(K281)," (s)","")),COUNTIF(V319:AA319,SUBSTITUTE(TRIM(K281)," (s)","")),COUNTIF(V321:AA321,SUBSTITUTE(TRIM(K281)," (s)","")))&gt;0,IF(ROUND(T281,3)&gt;=1,ROUND(T281,3)&amp;" Kg",ROUND(T281*1000,0)&amp;" g"),"")))))</f>
        <v/>
      </c>
      <c r="V281" s="379"/>
      <c r="W281" s="714">
        <f t="shared" si="28"/>
        <v>0</v>
      </c>
      <c r="X281" s="982">
        <f t="shared" si="27"/>
        <v>0</v>
      </c>
      <c r="Y281" s="768"/>
      <c r="Z281" s="769"/>
      <c r="AA281" s="770"/>
      <c r="AB281" s="1014"/>
      <c r="AC281" s="1014"/>
      <c r="AD281" s="1014"/>
      <c r="AE281" s="9">
        <v>1</v>
      </c>
    </row>
    <row r="282" spans="2:31" ht="15.75">
      <c r="B282" s="695" t="str">
        <f t="shared" si="30"/>
        <v>►</v>
      </c>
      <c r="C282" s="1029" t="str">
        <f>C260</f>
        <v>N NOM DE VOTRE RECETTE | collez la--FAMILLE| Auteur &gt; VOUS</v>
      </c>
      <c r="D282" s="1030">
        <f>D260</f>
        <v>1</v>
      </c>
      <c r="E282" s="1029" t="str">
        <f>E260</f>
        <v>coupe</v>
      </c>
      <c r="F282" s="1031" t="str">
        <f>F260</f>
        <v>Recette mère ► Desserts assiette</v>
      </c>
      <c r="G282" s="41"/>
      <c r="H282" s="6"/>
      <c r="I282" s="22" t="str">
        <f t="shared" si="25"/>
        <v/>
      </c>
      <c r="J282" s="50"/>
      <c r="K282" s="711"/>
      <c r="L282" s="732">
        <f>IF(OR(M282="",M282=0),0,M282*IFERROR(_xlfn.XLOOKUP(K282,K318:AA318,K319:AA319,"",0,1)*J282*IF(G282&gt;0,G282,1),IFERROR(_xlfn.XLOOKUP(K282,K320:AA320,K321:AA321,"",0,1)*J282*IF(G282&gt;0,G282,1),0)))</f>
        <v>0</v>
      </c>
      <c r="M282" s="712">
        <v>1</v>
      </c>
      <c r="N282" s="713"/>
      <c r="O282" s="1261"/>
      <c r="P282" s="1208">
        <f>IF(L309=0,0,(L282/L309)*Q263*1000)</f>
        <v>0</v>
      </c>
      <c r="Q282" s="46">
        <f>IF(L309=0,0,(G282/L309)*Q263)</f>
        <v>0</v>
      </c>
      <c r="R282" s="735">
        <f>IF(Z259&lt;&gt;0,G282*M282*L259,0)</f>
        <v>0</v>
      </c>
      <c r="S282" s="772">
        <f t="shared" si="26"/>
        <v>0</v>
      </c>
      <c r="T282" s="44" t="str">
        <f>IF(OR(Z259="",Z259=0,L282=0),"",L282*M282*L259)</f>
        <v/>
      </c>
      <c r="U282" s="388" t="str">
        <f>IF(K282="","",IF(T282="","",IF(T282=0,0,IF(SUM(COUNTIF(K318:U318,SUBSTITUTE(TRIM(K282)," (s)","")),COUNTIF(K320:U320,SUBSTITUTE(TRIM(K282)," (s)","")),COUNTIF(K319:U319,SUBSTITUTE(TRIM(K282)," (s)","")),COUNTIF(K321:U321,SUBSTITUTE(TRIM(K282)," (s)","")))&gt;0,IF(ROUND(T282,3)&gt;=1,ROUND(T282,3)&amp;" L",ROUND(T282*100,0)&amp;" cl"),IF(SUM(COUNTIF(V318:AA318,SUBSTITUTE(TRIM(K282)," (s)","")),COUNTIF(V320:AA320,SUBSTITUTE(TRIM(K282)," (s)","")),COUNTIF(V319:AA319,SUBSTITUTE(TRIM(K282)," (s)","")),COUNTIF(V321:AA321,SUBSTITUTE(TRIM(K282)," (s)","")))&gt;0,IF(ROUND(T282,3)&gt;=1,ROUND(T282,3)&amp;" Kg",ROUND(T282*1000,0)&amp;" g"),"")))))</f>
        <v/>
      </c>
      <c r="V282" s="379"/>
      <c r="W282" s="714">
        <f t="shared" si="28"/>
        <v>0</v>
      </c>
      <c r="X282" s="982">
        <f t="shared" si="27"/>
        <v>0</v>
      </c>
      <c r="Y282" s="768"/>
      <c r="Z282" s="769"/>
      <c r="AA282" s="770"/>
      <c r="AB282" s="1014"/>
      <c r="AC282" s="1014"/>
      <c r="AD282" s="1014"/>
      <c r="AE282" s="9">
        <v>1</v>
      </c>
    </row>
    <row r="283" spans="2:31" ht="15.75">
      <c r="B283" s="695" t="str">
        <f t="shared" si="30"/>
        <v>►</v>
      </c>
      <c r="C283" s="1029" t="str">
        <f>C260</f>
        <v>N NOM DE VOTRE RECETTE | collez la--FAMILLE| Auteur &gt; VOUS</v>
      </c>
      <c r="D283" s="1030">
        <f>D260</f>
        <v>1</v>
      </c>
      <c r="E283" s="1029" t="str">
        <f>E260</f>
        <v>coupe</v>
      </c>
      <c r="F283" s="1031" t="str">
        <f>F260</f>
        <v>Recette mère ► Desserts assiette</v>
      </c>
      <c r="G283" s="41"/>
      <c r="H283" s="6"/>
      <c r="I283" s="22" t="str">
        <f t="shared" si="25"/>
        <v/>
      </c>
      <c r="J283" s="50"/>
      <c r="K283" s="711"/>
      <c r="L283" s="732">
        <f>IF(OR(M283="",M283=0),0,M283*IFERROR(_xlfn.XLOOKUP(K283,K318:AA318,K319:AA319,"",0,1)*J283*IF(G283&gt;0,G283,1),IFERROR(_xlfn.XLOOKUP(K283,K320:AA320,K321:AA321,"",0,1)*J283*IF(G283&gt;0,G283,1),0)))</f>
        <v>0</v>
      </c>
      <c r="M283" s="712">
        <v>1</v>
      </c>
      <c r="N283" s="713"/>
      <c r="O283" s="1261"/>
      <c r="P283" s="1208">
        <f>IF(L309=0,0,(L283/L309)*Q263*1000)</f>
        <v>0</v>
      </c>
      <c r="Q283" s="46">
        <f>IF(L309=0,0,(G283/L309)*Q263)</f>
        <v>0</v>
      </c>
      <c r="R283" s="734">
        <f>IF(Z259&lt;&gt;0,G283*M283*L259,0)</f>
        <v>0</v>
      </c>
      <c r="S283" s="771">
        <f t="shared" si="26"/>
        <v>0</v>
      </c>
      <c r="T283" s="44" t="str">
        <f>IF(OR(Z259="",Z259=0,L283=0),"",L283*M283*L259)</f>
        <v/>
      </c>
      <c r="U283" s="388" t="str">
        <f>IF(K283="","",IF(T283="","",IF(T283=0,0,IF(SUM(COUNTIF(K318:U318,SUBSTITUTE(TRIM(K283)," (s)","")),COUNTIF(K320:U320,SUBSTITUTE(TRIM(K283)," (s)","")),COUNTIF(K319:U319,SUBSTITUTE(TRIM(K283)," (s)","")),COUNTIF(K321:U321,SUBSTITUTE(TRIM(K283)," (s)","")))&gt;0,IF(ROUND(T283,3)&gt;=1,ROUND(T283,3)&amp;" L",ROUND(T283*100,0)&amp;" cl"),IF(SUM(COUNTIF(V318:AA318,SUBSTITUTE(TRIM(K283)," (s)","")),COUNTIF(V320:AA320,SUBSTITUTE(TRIM(K283)," (s)","")),COUNTIF(V319:AA319,SUBSTITUTE(TRIM(K283)," (s)","")),COUNTIF(V321:AA321,SUBSTITUTE(TRIM(K283)," (s)","")))&gt;0,IF(ROUND(T283,3)&gt;=1,ROUND(T283,3)&amp;" Kg",ROUND(T283*1000,0)&amp;" g"),"")))))</f>
        <v/>
      </c>
      <c r="V283" s="379"/>
      <c r="W283" s="714">
        <f t="shared" si="28"/>
        <v>0</v>
      </c>
      <c r="X283" s="982">
        <f t="shared" si="27"/>
        <v>0</v>
      </c>
      <c r="Y283" s="768"/>
      <c r="Z283" s="769"/>
      <c r="AA283" s="770"/>
      <c r="AB283" s="1014"/>
      <c r="AC283" s="1014"/>
      <c r="AD283" s="1014"/>
      <c r="AE283" s="9">
        <v>1</v>
      </c>
    </row>
    <row r="284" spans="2:31" ht="15.75">
      <c r="B284" s="695" t="str">
        <f t="shared" si="30"/>
        <v>►</v>
      </c>
      <c r="C284" s="1029" t="str">
        <f>C260</f>
        <v>N NOM DE VOTRE RECETTE | collez la--FAMILLE| Auteur &gt; VOUS</v>
      </c>
      <c r="D284" s="1030">
        <f>D260</f>
        <v>1</v>
      </c>
      <c r="E284" s="1029" t="str">
        <f>E260</f>
        <v>coupe</v>
      </c>
      <c r="F284" s="1031" t="str">
        <f>F260</f>
        <v>Recette mère ► Desserts assiette</v>
      </c>
      <c r="G284" s="41"/>
      <c r="H284" s="6"/>
      <c r="I284" s="22" t="str">
        <f t="shared" si="25"/>
        <v/>
      </c>
      <c r="J284" s="50"/>
      <c r="K284" s="711"/>
      <c r="L284" s="732">
        <f>IF(OR(M284="",M284=0),0,M284*IFERROR(_xlfn.XLOOKUP(K284,K318:AA318,K319:AA319,"",0,1)*J284*IF(G284&gt;0,G284,1),IFERROR(_xlfn.XLOOKUP(K284,K320:AA320,K321:AA321,"",0,1)*J284*IF(G284&gt;0,G284,1),0)))</f>
        <v>0</v>
      </c>
      <c r="M284" s="712">
        <v>1</v>
      </c>
      <c r="N284" s="713"/>
      <c r="O284" s="1261"/>
      <c r="P284" s="1208">
        <f>IF(L309=0,0,(L284/L309)*Q263*1000)</f>
        <v>0</v>
      </c>
      <c r="Q284" s="46">
        <f>IF(L309=0,0,(G284/L309)*Q263)</f>
        <v>0</v>
      </c>
      <c r="R284" s="735">
        <f>IF(Z259&lt;&gt;0,G284*M284*L259,0)</f>
        <v>0</v>
      </c>
      <c r="S284" s="772">
        <f t="shared" si="26"/>
        <v>0</v>
      </c>
      <c r="T284" s="44" t="str">
        <f>IF(OR(Z259="",Z259=0,L284=0),"",L284*M284*L259)</f>
        <v/>
      </c>
      <c r="U284" s="388" t="str">
        <f>IF(K284="","",IF(T284="","",IF(T284=0,0,IF(SUM(COUNTIF(K318:U318,SUBSTITUTE(TRIM(K284)," (s)","")),COUNTIF(K320:U320,SUBSTITUTE(TRIM(K284)," (s)","")),COUNTIF(K319:U319,SUBSTITUTE(TRIM(K284)," (s)","")),COUNTIF(K321:U321,SUBSTITUTE(TRIM(K284)," (s)","")))&gt;0,IF(ROUND(T284,3)&gt;=1,ROUND(T284,3)&amp;" L",ROUND(T284*100,0)&amp;" cl"),IF(SUM(COUNTIF(V318:AA318,SUBSTITUTE(TRIM(K284)," (s)","")),COUNTIF(V320:AA320,SUBSTITUTE(TRIM(K284)," (s)","")),COUNTIF(V319:AA319,SUBSTITUTE(TRIM(K284)," (s)","")),COUNTIF(V321:AA321,SUBSTITUTE(TRIM(K284)," (s)","")))&gt;0,IF(ROUND(T284,3)&gt;=1,ROUND(T284,3)&amp;" Kg",ROUND(T284*1000,0)&amp;" g"),"")))))</f>
        <v/>
      </c>
      <c r="V284" s="379"/>
      <c r="W284" s="714">
        <f t="shared" si="28"/>
        <v>0</v>
      </c>
      <c r="X284" s="982">
        <f t="shared" si="27"/>
        <v>0</v>
      </c>
      <c r="Y284" s="768"/>
      <c r="Z284" s="769"/>
      <c r="AA284" s="770"/>
      <c r="AB284" s="1014"/>
      <c r="AC284" s="1014"/>
      <c r="AD284" s="1014"/>
      <c r="AE284" s="9">
        <v>1</v>
      </c>
    </row>
    <row r="285" spans="2:31" ht="15.75">
      <c r="B285" s="695" t="str">
        <f t="shared" si="30"/>
        <v>►</v>
      </c>
      <c r="C285" s="1029" t="str">
        <f>C260</f>
        <v>N NOM DE VOTRE RECETTE | collez la--FAMILLE| Auteur &gt; VOUS</v>
      </c>
      <c r="D285" s="1030">
        <f>D260</f>
        <v>1</v>
      </c>
      <c r="E285" s="1029" t="str">
        <f>E260</f>
        <v>coupe</v>
      </c>
      <c r="F285" s="1031" t="str">
        <f>F260</f>
        <v>Recette mère ► Desserts assiette</v>
      </c>
      <c r="G285" s="41"/>
      <c r="H285" s="6"/>
      <c r="I285" s="22" t="str">
        <f t="shared" si="25"/>
        <v/>
      </c>
      <c r="J285" s="50"/>
      <c r="K285" s="711"/>
      <c r="L285" s="732">
        <f>IF(OR(M285="",M285=0),0,M285*IFERROR(_xlfn.XLOOKUP(K285,K318:AA318,K319:AA319,"",0,1)*J285*IF(G285&gt;0,G285,1),IFERROR(_xlfn.XLOOKUP(K285,K320:AA320,K321:AA321,"",0,1)*J285*IF(G285&gt;0,G285,1),0)))</f>
        <v>0</v>
      </c>
      <c r="M285" s="712">
        <v>1</v>
      </c>
      <c r="N285" s="713"/>
      <c r="O285" s="1261"/>
      <c r="P285" s="1208">
        <f>IF(L309=0,0,(L285/L309)*Q263*1000)</f>
        <v>0</v>
      </c>
      <c r="Q285" s="46">
        <f>IF(L309=0,0,(G285/L309)*Q263)</f>
        <v>0</v>
      </c>
      <c r="R285" s="734">
        <f>IF(Z259&lt;&gt;0,G285*M285*L259,0)</f>
        <v>0</v>
      </c>
      <c r="S285" s="771">
        <f t="shared" si="26"/>
        <v>0</v>
      </c>
      <c r="T285" s="44" t="str">
        <f>IF(OR(Z259="",Z259=0,L285=0),"",L285*M285*L259)</f>
        <v/>
      </c>
      <c r="U285" s="388" t="str">
        <f>IF(K285="","",IF(T285="","",IF(T285=0,0,IF(SUM(COUNTIF(K318:U318,SUBSTITUTE(TRIM(K285)," (s)","")),COUNTIF(K320:U320,SUBSTITUTE(TRIM(K285)," (s)","")),COUNTIF(K319:U319,SUBSTITUTE(TRIM(K285)," (s)","")),COUNTIF(K321:U321,SUBSTITUTE(TRIM(K285)," (s)","")))&gt;0,IF(ROUND(T285,3)&gt;=1,ROUND(T285,3)&amp;" L",ROUND(T285*100,0)&amp;" cl"),IF(SUM(COUNTIF(V318:AA318,SUBSTITUTE(TRIM(K285)," (s)","")),COUNTIF(V320:AA320,SUBSTITUTE(TRIM(K285)," (s)","")),COUNTIF(V319:AA319,SUBSTITUTE(TRIM(K285)," (s)","")),COUNTIF(V321:AA321,SUBSTITUTE(TRIM(K285)," (s)","")))&gt;0,IF(ROUND(T285,3)&gt;=1,ROUND(T285,3)&amp;" Kg",ROUND(T285*1000,0)&amp;" g"),"")))))</f>
        <v/>
      </c>
      <c r="V285" s="379"/>
      <c r="W285" s="714">
        <f t="shared" si="28"/>
        <v>0</v>
      </c>
      <c r="X285" s="982">
        <f t="shared" si="27"/>
        <v>0</v>
      </c>
      <c r="Y285" s="768"/>
      <c r="Z285" s="769"/>
      <c r="AA285" s="770"/>
      <c r="AB285" s="1014"/>
      <c r="AC285" s="1014"/>
      <c r="AD285" s="1014"/>
      <c r="AE285" s="9">
        <v>1</v>
      </c>
    </row>
    <row r="286" spans="2:31" ht="15.75">
      <c r="B286" s="695" t="str">
        <f t="shared" si="30"/>
        <v>►</v>
      </c>
      <c r="C286" s="1029" t="str">
        <f>C260</f>
        <v>N NOM DE VOTRE RECETTE | collez la--FAMILLE| Auteur &gt; VOUS</v>
      </c>
      <c r="D286" s="1030">
        <f>D260</f>
        <v>1</v>
      </c>
      <c r="E286" s="1029" t="str">
        <f>E260</f>
        <v>coupe</v>
      </c>
      <c r="F286" s="1031" t="str">
        <f>F260</f>
        <v>Recette mère ► Desserts assiette</v>
      </c>
      <c r="G286" s="41"/>
      <c r="H286" s="6"/>
      <c r="I286" s="22" t="str">
        <f t="shared" si="25"/>
        <v/>
      </c>
      <c r="J286" s="50"/>
      <c r="K286" s="711"/>
      <c r="L286" s="732">
        <f>IF(OR(M286="",M286=0),0,M286*IFERROR(_xlfn.XLOOKUP(K286,K318:AA318,K319:AA319,"",0,1)*J286*IF(G286&gt;0,G286,1),IFERROR(_xlfn.XLOOKUP(K286,K320:AA320,K321:AA321,"",0,1)*J286*IF(G286&gt;0,G286,1),0)))</f>
        <v>0</v>
      </c>
      <c r="M286" s="712">
        <v>1</v>
      </c>
      <c r="N286" s="713"/>
      <c r="O286" s="1261"/>
      <c r="P286" s="1208">
        <f>IF(L309=0,0,(L286/L309)*Q263*1000)</f>
        <v>0</v>
      </c>
      <c r="Q286" s="46">
        <f>IF(L309=0,0,(G286/L309)*Q263)</f>
        <v>0</v>
      </c>
      <c r="R286" s="735">
        <f>IF(Z259&lt;&gt;0,G286*M286*L259,0)</f>
        <v>0</v>
      </c>
      <c r="S286" s="772">
        <f t="shared" si="26"/>
        <v>0</v>
      </c>
      <c r="T286" s="44" t="str">
        <f>IF(OR(Z259="",Z259=0,L286=0),"",L286*M286*L259)</f>
        <v/>
      </c>
      <c r="U286" s="388" t="str">
        <f>IF(K286="","",IF(T286="","",IF(T286=0,0,IF(SUM(COUNTIF(K318:U318,SUBSTITUTE(TRIM(K286)," (s)","")),COUNTIF(K320:U320,SUBSTITUTE(TRIM(K286)," (s)","")),COUNTIF(K319:U319,SUBSTITUTE(TRIM(K286)," (s)","")),COUNTIF(K321:U321,SUBSTITUTE(TRIM(K286)," (s)","")))&gt;0,IF(ROUND(T286,3)&gt;=1,ROUND(T286,3)&amp;" L",ROUND(T286*100,0)&amp;" cl"),IF(SUM(COUNTIF(V318:AA318,SUBSTITUTE(TRIM(K286)," (s)","")),COUNTIF(V320:AA320,SUBSTITUTE(TRIM(K286)," (s)","")),COUNTIF(V319:AA319,SUBSTITUTE(TRIM(K286)," (s)","")),COUNTIF(V321:AA321,SUBSTITUTE(TRIM(K286)," (s)","")))&gt;0,IF(ROUND(T286,3)&gt;=1,ROUND(T286,3)&amp;" Kg",ROUND(T286*1000,0)&amp;" g"),"")))))</f>
        <v/>
      </c>
      <c r="V286" s="379"/>
      <c r="W286" s="714">
        <f t="shared" si="28"/>
        <v>0</v>
      </c>
      <c r="X286" s="982">
        <f t="shared" si="27"/>
        <v>0</v>
      </c>
      <c r="Y286" s="768"/>
      <c r="Z286" s="769"/>
      <c r="AA286" s="770"/>
      <c r="AB286" s="1014"/>
      <c r="AC286" s="1014"/>
      <c r="AD286" s="1014"/>
      <c r="AE286" s="9">
        <v>1</v>
      </c>
    </row>
    <row r="287" spans="2:31" ht="15.75">
      <c r="B287" s="695" t="str">
        <f t="shared" si="30"/>
        <v>►</v>
      </c>
      <c r="C287" s="1029" t="str">
        <f>C260</f>
        <v>N NOM DE VOTRE RECETTE | collez la--FAMILLE| Auteur &gt; VOUS</v>
      </c>
      <c r="D287" s="1030">
        <f>D260</f>
        <v>1</v>
      </c>
      <c r="E287" s="1029" t="str">
        <f>E260</f>
        <v>coupe</v>
      </c>
      <c r="F287" s="1031" t="str">
        <f>F260</f>
        <v>Recette mère ► Desserts assiette</v>
      </c>
      <c r="G287" s="41"/>
      <c r="H287" s="6"/>
      <c r="I287" s="22" t="str">
        <f t="shared" si="25"/>
        <v/>
      </c>
      <c r="J287" s="50"/>
      <c r="K287" s="711"/>
      <c r="L287" s="732">
        <f>IF(OR(M287="",M287=0),0,M287*IFERROR(_xlfn.XLOOKUP(K287,K318:AA318,K319:AA319,"",0,1)*J287*IF(G287&gt;0,G287,1),IFERROR(_xlfn.XLOOKUP(K287,K320:AA320,K321:AA321,"",0,1)*J287*IF(G287&gt;0,G287,1),0)))</f>
        <v>0</v>
      </c>
      <c r="M287" s="712">
        <v>1</v>
      </c>
      <c r="N287" s="713"/>
      <c r="O287" s="1261"/>
      <c r="P287" s="1208">
        <f>IF(L309=0,0,(L287/L309)*Q263*1000)</f>
        <v>0</v>
      </c>
      <c r="Q287" s="46">
        <f>IF(L309=0,0,(G287/L309)*Q263)</f>
        <v>0</v>
      </c>
      <c r="R287" s="734">
        <f>IF(Z259&lt;&gt;0,G287*M287*L259,0)</f>
        <v>0</v>
      </c>
      <c r="S287" s="771">
        <f t="shared" si="26"/>
        <v>0</v>
      </c>
      <c r="T287" s="44" t="str">
        <f>IF(OR(Z259="",Z259=0,L287=0),"",L287*M287*L259)</f>
        <v/>
      </c>
      <c r="U287" s="388" t="str">
        <f>IF(K287="","",IF(T287="","",IF(T287=0,0,IF(SUM(COUNTIF(K318:U318,SUBSTITUTE(TRIM(K287)," (s)","")),COUNTIF(K320:U320,SUBSTITUTE(TRIM(K287)," (s)","")),COUNTIF(K319:U319,SUBSTITUTE(TRIM(K287)," (s)","")),COUNTIF(K321:U321,SUBSTITUTE(TRIM(K287)," (s)","")))&gt;0,IF(ROUND(T287,3)&gt;=1,ROUND(T287,3)&amp;" L",ROUND(T287*100,0)&amp;" cl"),IF(SUM(COUNTIF(V318:AA318,SUBSTITUTE(TRIM(K287)," (s)","")),COUNTIF(V320:AA320,SUBSTITUTE(TRIM(K287)," (s)","")),COUNTIF(V319:AA319,SUBSTITUTE(TRIM(K287)," (s)","")),COUNTIF(V321:AA321,SUBSTITUTE(TRIM(K287)," (s)","")))&gt;0,IF(ROUND(T287,3)&gt;=1,ROUND(T287,3)&amp;" Kg",ROUND(T287*1000,0)&amp;" g"),"")))))</f>
        <v/>
      </c>
      <c r="V287" s="379"/>
      <c r="W287" s="714">
        <f t="shared" si="28"/>
        <v>0</v>
      </c>
      <c r="X287" s="982">
        <f t="shared" si="27"/>
        <v>0</v>
      </c>
      <c r="Y287" s="768"/>
      <c r="Z287" s="769"/>
      <c r="AA287" s="770"/>
      <c r="AB287" s="1014"/>
      <c r="AC287" s="1014"/>
      <c r="AD287" s="1014"/>
      <c r="AE287" s="9">
        <v>1</v>
      </c>
    </row>
    <row r="288" spans="2:31" ht="15.75">
      <c r="B288" s="695" t="str">
        <f t="shared" si="30"/>
        <v>►</v>
      </c>
      <c r="C288" s="1029" t="str">
        <f>C260</f>
        <v>N NOM DE VOTRE RECETTE | collez la--FAMILLE| Auteur &gt; VOUS</v>
      </c>
      <c r="D288" s="1030">
        <f>D260</f>
        <v>1</v>
      </c>
      <c r="E288" s="1029" t="str">
        <f>E260</f>
        <v>coupe</v>
      </c>
      <c r="F288" s="1031" t="str">
        <f>F260</f>
        <v>Recette mère ► Desserts assiette</v>
      </c>
      <c r="G288" s="41"/>
      <c r="H288" s="6"/>
      <c r="I288" s="22" t="str">
        <f t="shared" si="25"/>
        <v/>
      </c>
      <c r="J288" s="50"/>
      <c r="K288" s="711"/>
      <c r="L288" s="732">
        <f>IF(OR(M288="",M288=0),0,M288*IFERROR(_xlfn.XLOOKUP(K288,K318:AA318,K319:AA319,"",0,1)*J288*IF(G288&gt;0,G288,1),IFERROR(_xlfn.XLOOKUP(K288,K320:AA320,K321:AA321,"",0,1)*J288*IF(G288&gt;0,G288,1),0)))</f>
        <v>0</v>
      </c>
      <c r="M288" s="712">
        <v>1</v>
      </c>
      <c r="N288" s="713"/>
      <c r="O288" s="1261"/>
      <c r="P288" s="1208">
        <f>IF(L309=0,0,(L288/L309)*Q263*1000)</f>
        <v>0</v>
      </c>
      <c r="Q288" s="46">
        <f>IF(L309=0,0,(G288/L309)*Q263)</f>
        <v>0</v>
      </c>
      <c r="R288" s="735">
        <f>IF(Z259&lt;&gt;0,G288*M288*L259,0)</f>
        <v>0</v>
      </c>
      <c r="S288" s="772">
        <f t="shared" si="26"/>
        <v>0</v>
      </c>
      <c r="T288" s="44" t="str">
        <f>IF(OR(Z259="",Z259=0,L288=0),"",L288*M288*L259)</f>
        <v/>
      </c>
      <c r="U288" s="388" t="str">
        <f>IF(K288="","",IF(T288="","",IF(T288=0,0,IF(SUM(COUNTIF(K318:U318,SUBSTITUTE(TRIM(K288)," (s)","")),COUNTIF(K320:U320,SUBSTITUTE(TRIM(K288)," (s)","")),COUNTIF(K319:U319,SUBSTITUTE(TRIM(K288)," (s)","")),COUNTIF(K321:U321,SUBSTITUTE(TRIM(K288)," (s)","")))&gt;0,IF(ROUND(T288,3)&gt;=1,ROUND(T288,3)&amp;" L",ROUND(T288*100,0)&amp;" cl"),IF(SUM(COUNTIF(V318:AA318,SUBSTITUTE(TRIM(K288)," (s)","")),COUNTIF(V320:AA320,SUBSTITUTE(TRIM(K288)," (s)","")),COUNTIF(V319:AA319,SUBSTITUTE(TRIM(K288)," (s)","")),COUNTIF(V321:AA321,SUBSTITUTE(TRIM(K288)," (s)","")))&gt;0,IF(ROUND(T288,3)&gt;=1,ROUND(T288,3)&amp;" Kg",ROUND(T288*1000,0)&amp;" g"),"")))))</f>
        <v/>
      </c>
      <c r="V288" s="379"/>
      <c r="W288" s="714">
        <f t="shared" si="28"/>
        <v>0</v>
      </c>
      <c r="X288" s="982">
        <f t="shared" si="27"/>
        <v>0</v>
      </c>
      <c r="Y288" s="768"/>
      <c r="Z288" s="769"/>
      <c r="AA288" s="770"/>
      <c r="AB288" s="1014"/>
      <c r="AC288" s="1014"/>
      <c r="AD288" s="1014"/>
      <c r="AE288" s="9">
        <v>1</v>
      </c>
    </row>
    <row r="289" spans="2:31" ht="15.75">
      <c r="B289" s="695" t="str">
        <f t="shared" si="30"/>
        <v>►</v>
      </c>
      <c r="C289" s="1029" t="str">
        <f>C260</f>
        <v>N NOM DE VOTRE RECETTE | collez la--FAMILLE| Auteur &gt; VOUS</v>
      </c>
      <c r="D289" s="1030">
        <f>D260</f>
        <v>1</v>
      </c>
      <c r="E289" s="1029" t="str">
        <f>E260</f>
        <v>coupe</v>
      </c>
      <c r="F289" s="1031" t="str">
        <f>F260</f>
        <v>Recette mère ► Desserts assiette</v>
      </c>
      <c r="G289" s="41"/>
      <c r="H289" s="6"/>
      <c r="I289" s="22" t="str">
        <f t="shared" si="25"/>
        <v/>
      </c>
      <c r="J289" s="50"/>
      <c r="K289" s="711"/>
      <c r="L289" s="732">
        <f>IF(OR(M289="",M289=0),0,M289*IFERROR(_xlfn.XLOOKUP(K289,K318:AA318,K319:AA319,"",0,1)*J289*IF(G289&gt;0,G289,1),IFERROR(_xlfn.XLOOKUP(K289,K320:AA320,K321:AA321,"",0,1)*J289*IF(G289&gt;0,G289,1),0)))</f>
        <v>0</v>
      </c>
      <c r="M289" s="712">
        <v>1</v>
      </c>
      <c r="N289" s="713"/>
      <c r="O289" s="1261"/>
      <c r="P289" s="1208">
        <f>IF(L309=0,0,(L289/L309)*Q263*1000)</f>
        <v>0</v>
      </c>
      <c r="Q289" s="46">
        <f>IF(L309=0,0,(G289/L309)*Q263)</f>
        <v>0</v>
      </c>
      <c r="R289" s="734">
        <f>IF(Z259&lt;&gt;0,G289*M289*L259,0)</f>
        <v>0</v>
      </c>
      <c r="S289" s="771">
        <f t="shared" si="26"/>
        <v>0</v>
      </c>
      <c r="T289" s="44" t="str">
        <f>IF(OR(Z259="",Z259=0,L289=0),"",L289*M289*L259)</f>
        <v/>
      </c>
      <c r="U289" s="388" t="str">
        <f>IF(K289="","",IF(T289="","",IF(T289=0,0,IF(SUM(COUNTIF(K318:U318,SUBSTITUTE(TRIM(K289)," (s)","")),COUNTIF(K320:U320,SUBSTITUTE(TRIM(K289)," (s)","")),COUNTIF(K319:U319,SUBSTITUTE(TRIM(K289)," (s)","")),COUNTIF(K321:U321,SUBSTITUTE(TRIM(K289)," (s)","")))&gt;0,IF(ROUND(T289,3)&gt;=1,ROUND(T289,3)&amp;" L",ROUND(T289*100,0)&amp;" cl"),IF(SUM(COUNTIF(V318:AA318,SUBSTITUTE(TRIM(K289)," (s)","")),COUNTIF(V320:AA320,SUBSTITUTE(TRIM(K289)," (s)","")),COUNTIF(V319:AA319,SUBSTITUTE(TRIM(K289)," (s)","")),COUNTIF(V321:AA321,SUBSTITUTE(TRIM(K289)," (s)","")))&gt;0,IF(ROUND(T289,3)&gt;=1,ROUND(T289,3)&amp;" Kg",ROUND(T289*1000,0)&amp;" g"),"")))))</f>
        <v/>
      </c>
      <c r="V289" s="379"/>
      <c r="W289" s="714">
        <f t="shared" si="28"/>
        <v>0</v>
      </c>
      <c r="X289" s="982">
        <f t="shared" si="27"/>
        <v>0</v>
      </c>
      <c r="Y289" s="768"/>
      <c r="Z289" s="769"/>
      <c r="AA289" s="770"/>
      <c r="AB289" s="1014"/>
      <c r="AC289" s="1014"/>
      <c r="AD289" s="1014"/>
      <c r="AE289" s="9">
        <v>1</v>
      </c>
    </row>
    <row r="290" spans="2:31" ht="15.75">
      <c r="B290" s="695" t="str">
        <f t="shared" si="30"/>
        <v>►</v>
      </c>
      <c r="C290" s="1029" t="str">
        <f>C260</f>
        <v>N NOM DE VOTRE RECETTE | collez la--FAMILLE| Auteur &gt; VOUS</v>
      </c>
      <c r="D290" s="1030">
        <f>D260</f>
        <v>1</v>
      </c>
      <c r="E290" s="1029" t="str">
        <f>E260</f>
        <v>coupe</v>
      </c>
      <c r="F290" s="1031" t="str">
        <f>F260</f>
        <v>Recette mère ► Desserts assiette</v>
      </c>
      <c r="G290" s="41"/>
      <c r="H290" s="6"/>
      <c r="I290" s="22" t="str">
        <f t="shared" si="25"/>
        <v/>
      </c>
      <c r="J290" s="50"/>
      <c r="K290" s="711"/>
      <c r="L290" s="732">
        <f>IF(OR(M290="",M290=0),0,M290*IFERROR(_xlfn.XLOOKUP(K290,K318:AA318,K319:AA319,"",0,1)*J290*IF(G290&gt;0,G290,1),IFERROR(_xlfn.XLOOKUP(K290,K320:AA320,K321:AA321,"",0,1)*J290*IF(G290&gt;0,G290,1),0)))</f>
        <v>0</v>
      </c>
      <c r="M290" s="712">
        <v>1</v>
      </c>
      <c r="N290" s="713"/>
      <c r="O290" s="1261"/>
      <c r="P290" s="1208">
        <f>IF(L309=0,0,(L290/L309)*Q263*1000)</f>
        <v>0</v>
      </c>
      <c r="Q290" s="46">
        <f>IF(L309=0,0,(G290/L309)*Q263)</f>
        <v>0</v>
      </c>
      <c r="R290" s="735">
        <f>IF(Z259&lt;&gt;0,G290*M290*L259,0)</f>
        <v>0</v>
      </c>
      <c r="S290" s="772">
        <f t="shared" si="26"/>
        <v>0</v>
      </c>
      <c r="T290" s="44" t="str">
        <f>IF(OR(Z259="",Z259=0,L290=0),"",L290*M290*L259)</f>
        <v/>
      </c>
      <c r="U290" s="388" t="str">
        <f>IF(K290="","",IF(T290="","",IF(T290=0,0,IF(SUM(COUNTIF(K318:U318,SUBSTITUTE(TRIM(K290)," (s)","")),COUNTIF(K320:U320,SUBSTITUTE(TRIM(K290)," (s)","")),COUNTIF(K319:U319,SUBSTITUTE(TRIM(K290)," (s)","")),COUNTIF(K321:U321,SUBSTITUTE(TRIM(K290)," (s)","")))&gt;0,IF(ROUND(T290,3)&gt;=1,ROUND(T290,3)&amp;" L",ROUND(T290*100,0)&amp;" cl"),IF(SUM(COUNTIF(V318:AA318,SUBSTITUTE(TRIM(K290)," (s)","")),COUNTIF(V320:AA320,SUBSTITUTE(TRIM(K290)," (s)","")),COUNTIF(V319:AA319,SUBSTITUTE(TRIM(K290)," (s)","")),COUNTIF(V321:AA321,SUBSTITUTE(TRIM(K290)," (s)","")))&gt;0,IF(ROUND(T290,3)&gt;=1,ROUND(T290,3)&amp;" Kg",ROUND(T290*1000,0)&amp;" g"),"")))))</f>
        <v/>
      </c>
      <c r="V290" s="379"/>
      <c r="W290" s="714">
        <f t="shared" si="28"/>
        <v>0</v>
      </c>
      <c r="X290" s="982">
        <f t="shared" si="27"/>
        <v>0</v>
      </c>
      <c r="Y290" s="768"/>
      <c r="Z290" s="769"/>
      <c r="AA290" s="770"/>
      <c r="AB290" s="1014"/>
      <c r="AC290" s="1014"/>
      <c r="AD290" s="1014"/>
      <c r="AE290" s="9">
        <v>1</v>
      </c>
    </row>
    <row r="291" spans="2:31" ht="15.75">
      <c r="B291" s="695" t="str">
        <f t="shared" si="30"/>
        <v>►</v>
      </c>
      <c r="C291" s="1029" t="str">
        <f>C260</f>
        <v>N NOM DE VOTRE RECETTE | collez la--FAMILLE| Auteur &gt; VOUS</v>
      </c>
      <c r="D291" s="1030">
        <f>D260</f>
        <v>1</v>
      </c>
      <c r="E291" s="1029" t="str">
        <f>E260</f>
        <v>coupe</v>
      </c>
      <c r="F291" s="1031" t="str">
        <f>F260</f>
        <v>Recette mère ► Desserts assiette</v>
      </c>
      <c r="G291" s="41"/>
      <c r="H291" s="6"/>
      <c r="I291" s="22" t="str">
        <f t="shared" si="25"/>
        <v/>
      </c>
      <c r="J291" s="50"/>
      <c r="K291" s="711"/>
      <c r="L291" s="732">
        <f>IF(OR(M291="",M291=0),0,M291*IFERROR(_xlfn.XLOOKUP(K291,K318:AA318,K319:AA319,"",0,1)*J291*IF(G291&gt;0,G291,1),IFERROR(_xlfn.XLOOKUP(K291,K320:AA320,K321:AA321,"",0,1)*J291*IF(G291&gt;0,G291,1),0)))</f>
        <v>0</v>
      </c>
      <c r="M291" s="712">
        <v>1</v>
      </c>
      <c r="N291" s="713"/>
      <c r="O291" s="1261"/>
      <c r="P291" s="1208">
        <f>IF(L309=0,0,(L291/L309)*Q263*1000)</f>
        <v>0</v>
      </c>
      <c r="Q291" s="46">
        <f>IF(L309=0,0,(G291/L309)*Q263)</f>
        <v>0</v>
      </c>
      <c r="R291" s="734">
        <f>IF(Z259&lt;&gt;0,G291*M291*L259,0)</f>
        <v>0</v>
      </c>
      <c r="S291" s="771">
        <f t="shared" si="26"/>
        <v>0</v>
      </c>
      <c r="T291" s="44" t="str">
        <f>IF(OR(Z259="",Z259=0,L291=0),"",L291*M291*L259)</f>
        <v/>
      </c>
      <c r="U291" s="388" t="str">
        <f>IF(K291="","",IF(T291="","",IF(T291=0,0,IF(SUM(COUNTIF(K318:U318,SUBSTITUTE(TRIM(K291)," (s)","")),COUNTIF(K320:U320,SUBSTITUTE(TRIM(K291)," (s)","")),COUNTIF(K319:U319,SUBSTITUTE(TRIM(K291)," (s)","")),COUNTIF(K321:U321,SUBSTITUTE(TRIM(K291)," (s)","")))&gt;0,IF(ROUND(T291,3)&gt;=1,ROUND(T291,3)&amp;" L",ROUND(T291*100,0)&amp;" cl"),IF(SUM(COUNTIF(V318:AA318,SUBSTITUTE(TRIM(K291)," (s)","")),COUNTIF(V320:AA320,SUBSTITUTE(TRIM(K291)," (s)","")),COUNTIF(V319:AA319,SUBSTITUTE(TRIM(K291)," (s)","")),COUNTIF(V321:AA321,SUBSTITUTE(TRIM(K291)," (s)","")))&gt;0,IF(ROUND(T291,3)&gt;=1,ROUND(T291,3)&amp;" Kg",ROUND(T291*1000,0)&amp;" g"),"")))))</f>
        <v/>
      </c>
      <c r="V291" s="379"/>
      <c r="W291" s="714">
        <f t="shared" si="28"/>
        <v>0</v>
      </c>
      <c r="X291" s="982">
        <f t="shared" si="27"/>
        <v>0</v>
      </c>
      <c r="Y291" s="768"/>
      <c r="Z291" s="769"/>
      <c r="AA291" s="770"/>
      <c r="AB291" s="1014"/>
      <c r="AC291" s="1014"/>
      <c r="AD291" s="1014"/>
      <c r="AE291" s="9">
        <v>1</v>
      </c>
    </row>
    <row r="292" spans="2:31" ht="15.75">
      <c r="B292" s="695" t="str">
        <f t="shared" si="30"/>
        <v>►</v>
      </c>
      <c r="C292" s="1029" t="str">
        <f>C260</f>
        <v>N NOM DE VOTRE RECETTE | collez la--FAMILLE| Auteur &gt; VOUS</v>
      </c>
      <c r="D292" s="1030">
        <f>D260</f>
        <v>1</v>
      </c>
      <c r="E292" s="1029" t="str">
        <f>E260</f>
        <v>coupe</v>
      </c>
      <c r="F292" s="1031" t="str">
        <f>F260</f>
        <v>Recette mère ► Desserts assiette</v>
      </c>
      <c r="G292" s="41"/>
      <c r="H292" s="6"/>
      <c r="I292" s="22" t="str">
        <f t="shared" si="25"/>
        <v/>
      </c>
      <c r="J292" s="50"/>
      <c r="K292" s="711"/>
      <c r="L292" s="732">
        <f>IF(OR(M292="",M292=0),0,M292*IFERROR(_xlfn.XLOOKUP(K292,K318:AA318,K319:AA319,"",0,1)*J292*IF(G292&gt;0,G292,1),IFERROR(_xlfn.XLOOKUP(K292,K320:AA320,K321:AA321,"",0,1)*J292*IF(G292&gt;0,G292,1),0)))</f>
        <v>0</v>
      </c>
      <c r="M292" s="712">
        <v>1</v>
      </c>
      <c r="N292" s="713"/>
      <c r="O292" s="1261"/>
      <c r="P292" s="1208">
        <f>IF(L309=0,0,(L292/L309)*Q263*1000)</f>
        <v>0</v>
      </c>
      <c r="Q292" s="46">
        <f>IF(L309=0,0,(G292/L309)*Q263)</f>
        <v>0</v>
      </c>
      <c r="R292" s="735">
        <f>IF(Z259&lt;&gt;0,G292*M292*L259,0)</f>
        <v>0</v>
      </c>
      <c r="S292" s="772">
        <f t="shared" si="26"/>
        <v>0</v>
      </c>
      <c r="T292" s="44" t="str">
        <f>IF(OR(Z259="",Z259=0,L292=0),"",L292*M292*L259)</f>
        <v/>
      </c>
      <c r="U292" s="388" t="str">
        <f>IF(K292="","",IF(T292="","",IF(T292=0,0,IF(SUM(COUNTIF(K318:U318,SUBSTITUTE(TRIM(K292)," (s)","")),COUNTIF(K320:U320,SUBSTITUTE(TRIM(K292)," (s)","")),COUNTIF(K319:U319,SUBSTITUTE(TRIM(K292)," (s)","")),COUNTIF(K321:U321,SUBSTITUTE(TRIM(K292)," (s)","")))&gt;0,IF(ROUND(T292,3)&gt;=1,ROUND(T292,3)&amp;" L",ROUND(T292*100,0)&amp;" cl"),IF(SUM(COUNTIF(V318:AA318,SUBSTITUTE(TRIM(K292)," (s)","")),COUNTIF(V320:AA320,SUBSTITUTE(TRIM(K292)," (s)","")),COUNTIF(V319:AA319,SUBSTITUTE(TRIM(K292)," (s)","")),COUNTIF(V321:AA321,SUBSTITUTE(TRIM(K292)," (s)","")))&gt;0,IF(ROUND(T292,3)&gt;=1,ROUND(T292,3)&amp;" Kg",ROUND(T292*1000,0)&amp;" g"),"")))))</f>
        <v/>
      </c>
      <c r="V292" s="379"/>
      <c r="W292" s="714">
        <f t="shared" si="28"/>
        <v>0</v>
      </c>
      <c r="X292" s="982">
        <f t="shared" si="27"/>
        <v>0</v>
      </c>
      <c r="Y292" s="768"/>
      <c r="Z292" s="769"/>
      <c r="AA292" s="770"/>
      <c r="AB292" s="1014"/>
      <c r="AC292" s="1014"/>
      <c r="AD292" s="1014"/>
      <c r="AE292" s="9">
        <v>1</v>
      </c>
    </row>
    <row r="293" spans="2:31" ht="15.75">
      <c r="B293" s="695" t="str">
        <f t="shared" si="30"/>
        <v>►</v>
      </c>
      <c r="C293" s="1029" t="str">
        <f>C260</f>
        <v>N NOM DE VOTRE RECETTE | collez la--FAMILLE| Auteur &gt; VOUS</v>
      </c>
      <c r="D293" s="1030">
        <f>D260</f>
        <v>1</v>
      </c>
      <c r="E293" s="1029" t="str">
        <f>E260</f>
        <v>coupe</v>
      </c>
      <c r="F293" s="1031" t="str">
        <f>F260</f>
        <v>Recette mère ► Desserts assiette</v>
      </c>
      <c r="G293" s="41"/>
      <c r="H293" s="6"/>
      <c r="I293" s="22" t="str">
        <f t="shared" si="25"/>
        <v/>
      </c>
      <c r="J293" s="50"/>
      <c r="K293" s="711"/>
      <c r="L293" s="732">
        <f>IF(OR(M293="",M293=0),0,M293*IFERROR(_xlfn.XLOOKUP(K293,K318:AA318,K319:AA319,"",0,1)*J293*IF(G293&gt;0,G293,1),IFERROR(_xlfn.XLOOKUP(K293,K320:AA320,K321:AA321,"",0,1)*J293*IF(G293&gt;0,G293,1),0)))</f>
        <v>0</v>
      </c>
      <c r="M293" s="712">
        <v>1</v>
      </c>
      <c r="N293" s="713"/>
      <c r="O293" s="1261"/>
      <c r="P293" s="1208">
        <f>IF(L309=0,0,(L293/L309)*Q263*1000)</f>
        <v>0</v>
      </c>
      <c r="Q293" s="46">
        <f>IF(L309=0,0,(G293/L309)*Q263)</f>
        <v>0</v>
      </c>
      <c r="R293" s="734">
        <f>IF(Z259&lt;&gt;0,G293*M293*L259,0)</f>
        <v>0</v>
      </c>
      <c r="S293" s="771">
        <f t="shared" si="26"/>
        <v>0</v>
      </c>
      <c r="T293" s="44" t="str">
        <f>IF(OR(Z259="",Z259=0,L293=0),"",L293*M293*L259)</f>
        <v/>
      </c>
      <c r="U293" s="388" t="str">
        <f>IF(K293="","",IF(T293="","",IF(T293=0,0,IF(SUM(COUNTIF(K318:U318,SUBSTITUTE(TRIM(K293)," (s)","")),COUNTIF(K320:U320,SUBSTITUTE(TRIM(K293)," (s)","")),COUNTIF(K319:U319,SUBSTITUTE(TRIM(K293)," (s)","")),COUNTIF(K321:U321,SUBSTITUTE(TRIM(K293)," (s)","")))&gt;0,IF(ROUND(T293,3)&gt;=1,ROUND(T293,3)&amp;" L",ROUND(T293*100,0)&amp;" cl"),IF(SUM(COUNTIF(V318:AA318,SUBSTITUTE(TRIM(K293)," (s)","")),COUNTIF(V320:AA320,SUBSTITUTE(TRIM(K293)," (s)","")),COUNTIF(V319:AA319,SUBSTITUTE(TRIM(K293)," (s)","")),COUNTIF(V321:AA321,SUBSTITUTE(TRIM(K293)," (s)","")))&gt;0,IF(ROUND(T293,3)&gt;=1,ROUND(T293,3)&amp;" Kg",ROUND(T293*1000,0)&amp;" g"),"")))))</f>
        <v/>
      </c>
      <c r="V293" s="379"/>
      <c r="W293" s="714">
        <f t="shared" si="28"/>
        <v>0</v>
      </c>
      <c r="X293" s="982">
        <f t="shared" si="27"/>
        <v>0</v>
      </c>
      <c r="Y293" s="768"/>
      <c r="Z293" s="769"/>
      <c r="AA293" s="770"/>
      <c r="AB293" s="1014"/>
      <c r="AC293" s="1014"/>
      <c r="AD293" s="1014"/>
      <c r="AE293" s="9">
        <v>1</v>
      </c>
    </row>
    <row r="294" spans="2:31" ht="15.75">
      <c r="B294" s="695" t="str">
        <f t="shared" si="30"/>
        <v>►</v>
      </c>
      <c r="C294" s="1029" t="str">
        <f>C260</f>
        <v>N NOM DE VOTRE RECETTE | collez la--FAMILLE| Auteur &gt; VOUS</v>
      </c>
      <c r="D294" s="1030">
        <f>D260</f>
        <v>1</v>
      </c>
      <c r="E294" s="1029" t="str">
        <f>E260</f>
        <v>coupe</v>
      </c>
      <c r="F294" s="1031" t="str">
        <f>F260</f>
        <v>Recette mère ► Desserts assiette</v>
      </c>
      <c r="G294" s="41"/>
      <c r="H294" s="6"/>
      <c r="I294" s="22" t="str">
        <f t="shared" si="25"/>
        <v/>
      </c>
      <c r="J294" s="50"/>
      <c r="K294" s="711"/>
      <c r="L294" s="732">
        <f>IF(OR(M294="",M294=0),0,M294*IFERROR(_xlfn.XLOOKUP(K294,K318:AA318,K319:AA319,"",0,1)*J294*IF(G294&gt;0,G294,1),IFERROR(_xlfn.XLOOKUP(K294,K320:AA320,K321:AA321,"",0,1)*J294*IF(G294&gt;0,G294,1),0)))</f>
        <v>0</v>
      </c>
      <c r="M294" s="712">
        <v>1</v>
      </c>
      <c r="N294" s="713"/>
      <c r="O294" s="1261"/>
      <c r="P294" s="1208">
        <f>IF(L309=0,0,(L294/L309)*Q263*1000)</f>
        <v>0</v>
      </c>
      <c r="Q294" s="46">
        <f>IF(L309=0,0,(G294/L309)*Q263)</f>
        <v>0</v>
      </c>
      <c r="R294" s="735">
        <f>IF(Z259&lt;&gt;0,G294*M294*L259,0)</f>
        <v>0</v>
      </c>
      <c r="S294" s="772">
        <f t="shared" si="26"/>
        <v>0</v>
      </c>
      <c r="T294" s="44" t="str">
        <f>IF(OR(Z259="",Z259=0,L294=0),"",L294*M294*L259)</f>
        <v/>
      </c>
      <c r="U294" s="388" t="str">
        <f>IF(K294="","",IF(T294="","",IF(T294=0,0,IF(SUM(COUNTIF(K318:U318,SUBSTITUTE(TRIM(K294)," (s)","")),COUNTIF(K320:U320,SUBSTITUTE(TRIM(K294)," (s)","")),COUNTIF(K319:U319,SUBSTITUTE(TRIM(K294)," (s)","")),COUNTIF(K321:U321,SUBSTITUTE(TRIM(K294)," (s)","")))&gt;0,IF(ROUND(T294,3)&gt;=1,ROUND(T294,3)&amp;" L",ROUND(T294*100,0)&amp;" cl"),IF(SUM(COUNTIF(V318:AA318,SUBSTITUTE(TRIM(K294)," (s)","")),COUNTIF(V320:AA320,SUBSTITUTE(TRIM(K294)," (s)","")),COUNTIF(V319:AA319,SUBSTITUTE(TRIM(K294)," (s)","")),COUNTIF(V321:AA321,SUBSTITUTE(TRIM(K294)," (s)","")))&gt;0,IF(ROUND(T294,3)&gt;=1,ROUND(T294,3)&amp;" Kg",ROUND(T294*1000,0)&amp;" g"),"")))))</f>
        <v/>
      </c>
      <c r="V294" s="379"/>
      <c r="W294" s="714">
        <f t="shared" si="28"/>
        <v>0</v>
      </c>
      <c r="X294" s="982">
        <f t="shared" si="27"/>
        <v>0</v>
      </c>
      <c r="Y294" s="768"/>
      <c r="Z294" s="769"/>
      <c r="AA294" s="770"/>
      <c r="AB294" s="1014"/>
      <c r="AC294" s="1014"/>
      <c r="AD294" s="1014"/>
      <c r="AE294" s="9">
        <v>1</v>
      </c>
    </row>
    <row r="295" spans="2:31" ht="15.75">
      <c r="B295" s="695" t="str">
        <f t="shared" si="30"/>
        <v>►</v>
      </c>
      <c r="C295" s="1029" t="str">
        <f>C260</f>
        <v>N NOM DE VOTRE RECETTE | collez la--FAMILLE| Auteur &gt; VOUS</v>
      </c>
      <c r="D295" s="1030">
        <f>D260</f>
        <v>1</v>
      </c>
      <c r="E295" s="1029" t="str">
        <f>E260</f>
        <v>coupe</v>
      </c>
      <c r="F295" s="1031" t="str">
        <f>F260</f>
        <v>Recette mère ► Desserts assiette</v>
      </c>
      <c r="G295" s="41"/>
      <c r="H295" s="6"/>
      <c r="I295" s="22" t="str">
        <f t="shared" si="25"/>
        <v/>
      </c>
      <c r="J295" s="50"/>
      <c r="K295" s="711"/>
      <c r="L295" s="732">
        <f>IF(OR(M295="",M295=0),0,M295*IFERROR(_xlfn.XLOOKUP(K295,K318:AA318,K319:AA319,"",0,1)*J295*IF(G295&gt;0,G295,1),IFERROR(_xlfn.XLOOKUP(K295,K320:AA320,K321:AA321,"",0,1)*J295*IF(G295&gt;0,G295,1),0)))</f>
        <v>0</v>
      </c>
      <c r="M295" s="712">
        <v>1</v>
      </c>
      <c r="N295" s="713"/>
      <c r="O295" s="1261"/>
      <c r="P295" s="1208">
        <f>IF(L309=0,0,(L295/L309)*Q263*1000)</f>
        <v>0</v>
      </c>
      <c r="Q295" s="46">
        <f>IF(L309=0,0,(G295/L309)*Q263)</f>
        <v>0</v>
      </c>
      <c r="R295" s="734">
        <f>IF(Z259&lt;&gt;0,G295*M295*L259,0)</f>
        <v>0</v>
      </c>
      <c r="S295" s="771">
        <f t="shared" si="26"/>
        <v>0</v>
      </c>
      <c r="T295" s="44" t="str">
        <f>IF(OR(Z259="",Z259=0,L295=0),"",L295*M295*L259)</f>
        <v/>
      </c>
      <c r="U295" s="388" t="str">
        <f>IF(K295="","",IF(T295="","",IF(T295=0,0,IF(SUM(COUNTIF(K318:U318,SUBSTITUTE(TRIM(K295)," (s)","")),COUNTIF(K320:U320,SUBSTITUTE(TRIM(K295)," (s)","")),COUNTIF(K319:U319,SUBSTITUTE(TRIM(K295)," (s)","")),COUNTIF(K321:U321,SUBSTITUTE(TRIM(K295)," (s)","")))&gt;0,IF(ROUND(T295,3)&gt;=1,ROUND(T295,3)&amp;" L",ROUND(T295*100,0)&amp;" cl"),IF(SUM(COUNTIF(V318:AA318,SUBSTITUTE(TRIM(K295)," (s)","")),COUNTIF(V320:AA320,SUBSTITUTE(TRIM(K295)," (s)","")),COUNTIF(V319:AA319,SUBSTITUTE(TRIM(K295)," (s)","")),COUNTIF(V321:AA321,SUBSTITUTE(TRIM(K295)," (s)","")))&gt;0,IF(ROUND(T295,3)&gt;=1,ROUND(T295,3)&amp;" Kg",ROUND(T295*1000,0)&amp;" g"),"")))))</f>
        <v/>
      </c>
      <c r="V295" s="379"/>
      <c r="W295" s="714">
        <f t="shared" si="28"/>
        <v>0</v>
      </c>
      <c r="X295" s="982">
        <f t="shared" si="27"/>
        <v>0</v>
      </c>
      <c r="Y295" s="768"/>
      <c r="Z295" s="769"/>
      <c r="AA295" s="770"/>
      <c r="AB295" s="1014"/>
      <c r="AC295" s="1014"/>
      <c r="AD295" s="1014"/>
      <c r="AE295" s="9">
        <v>1</v>
      </c>
    </row>
    <row r="296" spans="2:31" ht="15.75">
      <c r="B296" s="695" t="str">
        <f t="shared" si="30"/>
        <v>►</v>
      </c>
      <c r="C296" s="1029" t="str">
        <f>C260</f>
        <v>N NOM DE VOTRE RECETTE | collez la--FAMILLE| Auteur &gt; VOUS</v>
      </c>
      <c r="D296" s="1030">
        <f>D260</f>
        <v>1</v>
      </c>
      <c r="E296" s="1029" t="str">
        <f>E260</f>
        <v>coupe</v>
      </c>
      <c r="F296" s="1031" t="str">
        <f>F260</f>
        <v>Recette mère ► Desserts assiette</v>
      </c>
      <c r="G296" s="41"/>
      <c r="H296" s="6"/>
      <c r="I296" s="22" t="str">
        <f t="shared" si="25"/>
        <v/>
      </c>
      <c r="J296" s="50"/>
      <c r="K296" s="711"/>
      <c r="L296" s="732">
        <f>IF(OR(M296="",M296=0),0,M296*IFERROR(_xlfn.XLOOKUP(K296,K318:AA318,K319:AA319,"",0,1)*J296*IF(G296&gt;0,G296,1),IFERROR(_xlfn.XLOOKUP(K296,K320:AA320,K321:AA321,"",0,1)*J296*IF(G296&gt;0,G296,1),0)))</f>
        <v>0</v>
      </c>
      <c r="M296" s="712">
        <v>1</v>
      </c>
      <c r="N296" s="713"/>
      <c r="O296" s="1261"/>
      <c r="P296" s="1208">
        <f>IF(L309=0,0,(L296/L309)*Q263*1000)</f>
        <v>0</v>
      </c>
      <c r="Q296" s="46">
        <f>IF(L309=0,0,(G296/L309)*Q263)</f>
        <v>0</v>
      </c>
      <c r="R296" s="735">
        <f>IF(Z259&lt;&gt;0,G296*M296*L259,0)</f>
        <v>0</v>
      </c>
      <c r="S296" s="772">
        <f t="shared" si="26"/>
        <v>0</v>
      </c>
      <c r="T296" s="44" t="str">
        <f>IF(OR(Z259="",Z259=0,L296=0),"",L296*M296*L259)</f>
        <v/>
      </c>
      <c r="U296" s="388" t="str">
        <f>IF(K296="","",IF(T296="","",IF(T296=0,0,IF(SUM(COUNTIF(K318:U318,SUBSTITUTE(TRIM(K296)," (s)","")),COUNTIF(K320:U320,SUBSTITUTE(TRIM(K296)," (s)","")),COUNTIF(K319:U319,SUBSTITUTE(TRIM(K296)," (s)","")),COUNTIF(K321:U321,SUBSTITUTE(TRIM(K296)," (s)","")))&gt;0,IF(ROUND(T296,3)&gt;=1,ROUND(T296,3)&amp;" L",ROUND(T296*100,0)&amp;" cl"),IF(SUM(COUNTIF(V318:AA318,SUBSTITUTE(TRIM(K296)," (s)","")),COUNTIF(V320:AA320,SUBSTITUTE(TRIM(K296)," (s)","")),COUNTIF(V319:AA319,SUBSTITUTE(TRIM(K296)," (s)","")),COUNTIF(V321:AA321,SUBSTITUTE(TRIM(K296)," (s)","")))&gt;0,IF(ROUND(T296,3)&gt;=1,ROUND(T296,3)&amp;" Kg",ROUND(T296*1000,0)&amp;" g"),"")))))</f>
        <v/>
      </c>
      <c r="V296" s="379"/>
      <c r="W296" s="714">
        <f t="shared" si="28"/>
        <v>0</v>
      </c>
      <c r="X296" s="982">
        <f t="shared" si="27"/>
        <v>0</v>
      </c>
      <c r="Y296" s="768"/>
      <c r="Z296" s="769"/>
      <c r="AA296" s="770"/>
      <c r="AB296" s="1014"/>
      <c r="AC296" s="1014"/>
      <c r="AD296" s="1014"/>
      <c r="AE296" s="9">
        <v>1</v>
      </c>
    </row>
    <row r="297" spans="2:31" ht="15.75">
      <c r="B297" s="695" t="str">
        <f t="shared" si="30"/>
        <v>►</v>
      </c>
      <c r="C297" s="1029" t="str">
        <f>C260</f>
        <v>N NOM DE VOTRE RECETTE | collez la--FAMILLE| Auteur &gt; VOUS</v>
      </c>
      <c r="D297" s="1030">
        <f>D260</f>
        <v>1</v>
      </c>
      <c r="E297" s="1029" t="str">
        <f>E260</f>
        <v>coupe</v>
      </c>
      <c r="F297" s="1031" t="str">
        <f>F260</f>
        <v>Recette mère ► Desserts assiette</v>
      </c>
      <c r="G297" s="41"/>
      <c r="H297" s="6"/>
      <c r="I297" s="22" t="str">
        <f t="shared" si="25"/>
        <v/>
      </c>
      <c r="J297" s="50"/>
      <c r="K297" s="711"/>
      <c r="L297" s="732">
        <f>IF(OR(M297="",M297=0),0,M297*IFERROR(_xlfn.XLOOKUP(K297,K318:AA318,K319:AA319,"",0,1)*J297*IF(G297&gt;0,G297,1),IFERROR(_xlfn.XLOOKUP(K297,K320:AA320,K321:AA321,"",0,1)*J297*IF(G297&gt;0,G297,1),0)))</f>
        <v>0</v>
      </c>
      <c r="M297" s="712">
        <v>1</v>
      </c>
      <c r="N297" s="713"/>
      <c r="O297" s="1261"/>
      <c r="P297" s="1208">
        <f>IF(L309=0,0,(L297/L309)*Q263*1000)</f>
        <v>0</v>
      </c>
      <c r="Q297" s="46">
        <f>IF(L309=0,0,(G297/L309)*Q263)</f>
        <v>0</v>
      </c>
      <c r="R297" s="734">
        <f>IF(Z259&lt;&gt;0,G297*M297*L259,0)</f>
        <v>0</v>
      </c>
      <c r="S297" s="771">
        <f t="shared" si="26"/>
        <v>0</v>
      </c>
      <c r="T297" s="44" t="str">
        <f>IF(OR(Z259="",Z259=0,L297=0),"",L297*M297*L259)</f>
        <v/>
      </c>
      <c r="U297" s="388" t="str">
        <f>IF(K297="","",IF(T297="","",IF(T297=0,0,IF(SUM(COUNTIF(K318:U318,SUBSTITUTE(TRIM(K297)," (s)","")),COUNTIF(K320:U320,SUBSTITUTE(TRIM(K297)," (s)","")),COUNTIF(K319:U319,SUBSTITUTE(TRIM(K297)," (s)","")),COUNTIF(K321:U321,SUBSTITUTE(TRIM(K297)," (s)","")))&gt;0,IF(ROUND(T297,3)&gt;=1,ROUND(T297,3)&amp;" L",ROUND(T297*100,0)&amp;" cl"),IF(SUM(COUNTIF(V318:AA318,SUBSTITUTE(TRIM(K297)," (s)","")),COUNTIF(V320:AA320,SUBSTITUTE(TRIM(K297)," (s)","")),COUNTIF(V319:AA319,SUBSTITUTE(TRIM(K297)," (s)","")),COUNTIF(V321:AA321,SUBSTITUTE(TRIM(K297)," (s)","")))&gt;0,IF(ROUND(T297,3)&gt;=1,ROUND(T297,3)&amp;" Kg",ROUND(T297*1000,0)&amp;" g"),"")))))</f>
        <v/>
      </c>
      <c r="V297" s="379"/>
      <c r="W297" s="714">
        <f t="shared" si="28"/>
        <v>0</v>
      </c>
      <c r="X297" s="982">
        <f t="shared" si="27"/>
        <v>0</v>
      </c>
      <c r="Y297" s="768"/>
      <c r="Z297" s="769"/>
      <c r="AA297" s="770"/>
      <c r="AB297" s="1014"/>
      <c r="AC297" s="1014"/>
      <c r="AD297" s="1014"/>
      <c r="AE297" s="9">
        <v>1</v>
      </c>
    </row>
    <row r="298" spans="2:31" ht="15.75">
      <c r="B298" s="695" t="str">
        <f t="shared" si="30"/>
        <v>►</v>
      </c>
      <c r="C298" s="1029" t="str">
        <f>C260</f>
        <v>N NOM DE VOTRE RECETTE | collez la--FAMILLE| Auteur &gt; VOUS</v>
      </c>
      <c r="D298" s="1030">
        <f>D260</f>
        <v>1</v>
      </c>
      <c r="E298" s="1029" t="str">
        <f>E260</f>
        <v>coupe</v>
      </c>
      <c r="F298" s="1031" t="str">
        <f>F260</f>
        <v>Recette mère ► Desserts assiette</v>
      </c>
      <c r="G298" s="41"/>
      <c r="H298" s="6"/>
      <c r="I298" s="22" t="str">
        <f t="shared" si="25"/>
        <v/>
      </c>
      <c r="J298" s="50"/>
      <c r="K298" s="711"/>
      <c r="L298" s="732">
        <f>IF(OR(M298="",M298=0),0,M298*IFERROR(_xlfn.XLOOKUP(K298,K318:AA318,K319:AA319,"",0,1)*J298*IF(G298&gt;0,G298,1),IFERROR(_xlfn.XLOOKUP(K298,K320:AA320,K321:AA321,"",0,1)*J298*IF(G298&gt;0,G298,1),0)))</f>
        <v>0</v>
      </c>
      <c r="M298" s="712">
        <v>1</v>
      </c>
      <c r="N298" s="713"/>
      <c r="O298" s="1261"/>
      <c r="P298" s="1208">
        <f>IF(L309=0,0,(L298/L309)*Q263*1000)</f>
        <v>0</v>
      </c>
      <c r="Q298" s="46">
        <f>IF(L309=0,0,(G298/L309)*Q263)</f>
        <v>0</v>
      </c>
      <c r="R298" s="735">
        <f>IF(Z259&lt;&gt;0,G298*M298*L259,0)</f>
        <v>0</v>
      </c>
      <c r="S298" s="772">
        <f t="shared" si="26"/>
        <v>0</v>
      </c>
      <c r="T298" s="44" t="str">
        <f>IF(OR(Z259="",Z259=0,L298=0),"",L298*M298*L259)</f>
        <v/>
      </c>
      <c r="U298" s="388" t="str">
        <f>IF(K298="","",IF(T298="","",IF(T298=0,0,IF(SUM(COUNTIF(K318:U318,SUBSTITUTE(TRIM(K298)," (s)","")),COUNTIF(K320:U320,SUBSTITUTE(TRIM(K298)," (s)","")),COUNTIF(K319:U319,SUBSTITUTE(TRIM(K298)," (s)","")),COUNTIF(K321:U321,SUBSTITUTE(TRIM(K298)," (s)","")))&gt;0,IF(ROUND(T298,3)&gt;=1,ROUND(T298,3)&amp;" L",ROUND(T298*100,0)&amp;" cl"),IF(SUM(COUNTIF(V318:AA318,SUBSTITUTE(TRIM(K298)," (s)","")),COUNTIF(V320:AA320,SUBSTITUTE(TRIM(K298)," (s)","")),COUNTIF(V319:AA319,SUBSTITUTE(TRIM(K298)," (s)","")),COUNTIF(V321:AA321,SUBSTITUTE(TRIM(K298)," (s)","")))&gt;0,IF(ROUND(T298,3)&gt;=1,ROUND(T298,3)&amp;" Kg",ROUND(T298*1000,0)&amp;" g"),"")))))</f>
        <v/>
      </c>
      <c r="V298" s="379"/>
      <c r="W298" s="714">
        <f t="shared" si="28"/>
        <v>0</v>
      </c>
      <c r="X298" s="982">
        <f t="shared" si="27"/>
        <v>0</v>
      </c>
      <c r="Y298" s="768"/>
      <c r="Z298" s="769"/>
      <c r="AA298" s="770"/>
      <c r="AB298" s="1014"/>
      <c r="AC298" s="1014"/>
      <c r="AD298" s="1014"/>
      <c r="AE298" s="9">
        <v>1</v>
      </c>
    </row>
    <row r="299" spans="2:31" ht="15.75">
      <c r="B299" s="695" t="str">
        <f t="shared" si="30"/>
        <v>►</v>
      </c>
      <c r="C299" s="1029" t="str">
        <f>C260</f>
        <v>N NOM DE VOTRE RECETTE | collez la--FAMILLE| Auteur &gt; VOUS</v>
      </c>
      <c r="D299" s="1030">
        <f>D260</f>
        <v>1</v>
      </c>
      <c r="E299" s="1029" t="str">
        <f>E260</f>
        <v>coupe</v>
      </c>
      <c r="F299" s="1031" t="str">
        <f>F260</f>
        <v>Recette mère ► Desserts assiette</v>
      </c>
      <c r="G299" s="41"/>
      <c r="H299" s="6"/>
      <c r="I299" s="22" t="str">
        <f t="shared" si="25"/>
        <v/>
      </c>
      <c r="J299" s="50"/>
      <c r="K299" s="711"/>
      <c r="L299" s="732">
        <f>IF(OR(M299="",M299=0),0,M299*IFERROR(_xlfn.XLOOKUP(K299,K318:AA318,K319:AA319,"",0,1)*J299*IF(G299&gt;0,G299,1),IFERROR(_xlfn.XLOOKUP(K299,K320:AA320,K321:AA321,"",0,1)*J299*IF(G299&gt;0,G299,1),0)))</f>
        <v>0</v>
      </c>
      <c r="M299" s="712">
        <v>1</v>
      </c>
      <c r="N299" s="713"/>
      <c r="O299" s="1261"/>
      <c r="P299" s="1208">
        <f>IF(L309=0,0,(L299/L309)*Q263*1000)</f>
        <v>0</v>
      </c>
      <c r="Q299" s="46">
        <f>IF(L309=0,0,(G299/L309)*Q263)</f>
        <v>0</v>
      </c>
      <c r="R299" s="734">
        <f>IF(Z259&lt;&gt;0,G299*M299*L259,0)</f>
        <v>0</v>
      </c>
      <c r="S299" s="771">
        <f t="shared" si="26"/>
        <v>0</v>
      </c>
      <c r="T299" s="44" t="str">
        <f>IF(OR(Z259="",Z259=0,L299=0),"",L299*M299*L259)</f>
        <v/>
      </c>
      <c r="U299" s="388" t="str">
        <f>IF(K299="","",IF(T299="","",IF(T299=0,0,IF(SUM(COUNTIF(K318:U318,SUBSTITUTE(TRIM(K299)," (s)","")),COUNTIF(K320:U320,SUBSTITUTE(TRIM(K299)," (s)","")),COUNTIF(K319:U319,SUBSTITUTE(TRIM(K299)," (s)","")),COUNTIF(K321:U321,SUBSTITUTE(TRIM(K299)," (s)","")))&gt;0,IF(ROUND(T299,3)&gt;=1,ROUND(T299,3)&amp;" L",ROUND(T299*100,0)&amp;" cl"),IF(SUM(COUNTIF(V318:AA318,SUBSTITUTE(TRIM(K299)," (s)","")),COUNTIF(V320:AA320,SUBSTITUTE(TRIM(K299)," (s)","")),COUNTIF(V319:AA319,SUBSTITUTE(TRIM(K299)," (s)","")),COUNTIF(V321:AA321,SUBSTITUTE(TRIM(K299)," (s)","")))&gt;0,IF(ROUND(T299,3)&gt;=1,ROUND(T299,3)&amp;" Kg",ROUND(T299*1000,0)&amp;" g"),"")))))</f>
        <v/>
      </c>
      <c r="V299" s="379"/>
      <c r="W299" s="714">
        <f t="shared" si="28"/>
        <v>0</v>
      </c>
      <c r="X299" s="982">
        <f t="shared" si="27"/>
        <v>0</v>
      </c>
      <c r="Y299" s="768"/>
      <c r="Z299" s="769"/>
      <c r="AA299" s="770"/>
      <c r="AB299" s="1014"/>
      <c r="AC299" s="1014"/>
      <c r="AD299" s="1014"/>
      <c r="AE299" s="9">
        <v>1</v>
      </c>
    </row>
    <row r="300" spans="2:31" ht="15.75">
      <c r="B300" s="695" t="str">
        <f t="shared" si="30"/>
        <v>►</v>
      </c>
      <c r="C300" s="1029" t="str">
        <f>C260</f>
        <v>N NOM DE VOTRE RECETTE | collez la--FAMILLE| Auteur &gt; VOUS</v>
      </c>
      <c r="D300" s="1030">
        <f>D260</f>
        <v>1</v>
      </c>
      <c r="E300" s="1029" t="str">
        <f>E260</f>
        <v>coupe</v>
      </c>
      <c r="F300" s="1031" t="str">
        <f>F260</f>
        <v>Recette mère ► Desserts assiette</v>
      </c>
      <c r="G300" s="41"/>
      <c r="H300" s="6"/>
      <c r="I300" s="22" t="str">
        <f t="shared" si="25"/>
        <v/>
      </c>
      <c r="J300" s="50"/>
      <c r="K300" s="711"/>
      <c r="L300" s="732">
        <f>IF(OR(M300="",M300=0),0,M300*IFERROR(_xlfn.XLOOKUP(K300,K318:AA318,K319:AA319,"",0,1)*J300*IF(G300&gt;0,G300,1),IFERROR(_xlfn.XLOOKUP(K300,K320:AA320,K321:AA321,"",0,1)*J300*IF(G300&gt;0,G300,1),0)))</f>
        <v>0</v>
      </c>
      <c r="M300" s="712">
        <v>1</v>
      </c>
      <c r="N300" s="713"/>
      <c r="O300" s="1261"/>
      <c r="P300" s="1208">
        <f>IF(L309=0,0,(L300/L309)*Q263*1000)</f>
        <v>0</v>
      </c>
      <c r="Q300" s="46">
        <f>IF(L309=0,0,(G300/L309)*Q263)</f>
        <v>0</v>
      </c>
      <c r="R300" s="735">
        <f>IF(Z259&lt;&gt;0,G300*M300*L259,0)</f>
        <v>0</v>
      </c>
      <c r="S300" s="772">
        <f t="shared" si="26"/>
        <v>0</v>
      </c>
      <c r="T300" s="44" t="str">
        <f>IF(OR(Z259="",Z259=0,L300=0),"",L300*M300*L259)</f>
        <v/>
      </c>
      <c r="U300" s="388" t="str">
        <f>IF(K300="","",IF(T300="","",IF(T300=0,0,IF(SUM(COUNTIF(K318:U318,SUBSTITUTE(TRIM(K300)," (s)","")),COUNTIF(K320:U320,SUBSTITUTE(TRIM(K300)," (s)","")),COUNTIF(K319:U319,SUBSTITUTE(TRIM(K300)," (s)","")),COUNTIF(K321:U321,SUBSTITUTE(TRIM(K300)," (s)","")))&gt;0,IF(ROUND(T300,3)&gt;=1,ROUND(T300,3)&amp;" L",ROUND(T300*100,0)&amp;" cl"),IF(SUM(COUNTIF(V318:AA318,SUBSTITUTE(TRIM(K300)," (s)","")),COUNTIF(V320:AA320,SUBSTITUTE(TRIM(K300)," (s)","")),COUNTIF(V319:AA319,SUBSTITUTE(TRIM(K300)," (s)","")),COUNTIF(V321:AA321,SUBSTITUTE(TRIM(K300)," (s)","")))&gt;0,IF(ROUND(T300,3)&gt;=1,ROUND(T300,3)&amp;" Kg",ROUND(T300*1000,0)&amp;" g"),"")))))</f>
        <v/>
      </c>
      <c r="V300" s="379"/>
      <c r="W300" s="714">
        <f t="shared" si="28"/>
        <v>0</v>
      </c>
      <c r="X300" s="982">
        <f t="shared" si="27"/>
        <v>0</v>
      </c>
      <c r="Y300" s="768"/>
      <c r="Z300" s="769"/>
      <c r="AA300" s="770"/>
      <c r="AB300" s="1014"/>
      <c r="AC300" s="1014"/>
      <c r="AD300" s="1014"/>
      <c r="AE300" s="9">
        <v>1</v>
      </c>
    </row>
    <row r="301" spans="2:31" ht="15.75">
      <c r="B301" s="695" t="str">
        <f t="shared" si="30"/>
        <v>►</v>
      </c>
      <c r="C301" s="1029" t="str">
        <f>C260</f>
        <v>N NOM DE VOTRE RECETTE | collez la--FAMILLE| Auteur &gt; VOUS</v>
      </c>
      <c r="D301" s="1030">
        <f>D260</f>
        <v>1</v>
      </c>
      <c r="E301" s="1029" t="str">
        <f>E260</f>
        <v>coupe</v>
      </c>
      <c r="F301" s="1031" t="str">
        <f>F260</f>
        <v>Recette mère ► Desserts assiette</v>
      </c>
      <c r="G301" s="41"/>
      <c r="H301" s="6"/>
      <c r="I301" s="22" t="str">
        <f t="shared" si="25"/>
        <v/>
      </c>
      <c r="J301" s="50"/>
      <c r="K301" s="711"/>
      <c r="L301" s="732">
        <f>IF(OR(M301="",M301=0),0,M301*IFERROR(_xlfn.XLOOKUP(K301,K318:AA318,K319:AA319,"",0,1)*J301*IF(G301&gt;0,G301,1),IFERROR(_xlfn.XLOOKUP(K301,K320:AA320,K321:AA321,"",0,1)*J301*IF(G301&gt;0,G301,1),0)))</f>
        <v>0</v>
      </c>
      <c r="M301" s="712">
        <v>1</v>
      </c>
      <c r="N301" s="713"/>
      <c r="O301" s="1261"/>
      <c r="P301" s="1208">
        <f>IF(L309=0,0,(L301/L309)*Q263*1000)</f>
        <v>0</v>
      </c>
      <c r="Q301" s="46">
        <f>IF(L309=0,0,(G301/L309)*Q263)</f>
        <v>0</v>
      </c>
      <c r="R301" s="734">
        <f>IF(Z259&lt;&gt;0,G301*M301*L259,0)</f>
        <v>0</v>
      </c>
      <c r="S301" s="771">
        <f t="shared" si="26"/>
        <v>0</v>
      </c>
      <c r="T301" s="44" t="str">
        <f>IF(OR(Z259="",Z259=0,L301=0),"",L301*M301*L259)</f>
        <v/>
      </c>
      <c r="U301" s="388" t="str">
        <f>IF(K301="","",IF(T301="","",IF(T301=0,0,IF(SUM(COUNTIF(K318:U318,SUBSTITUTE(TRIM(K301)," (s)","")),COUNTIF(K320:U320,SUBSTITUTE(TRIM(K301)," (s)","")),COUNTIF(K319:U319,SUBSTITUTE(TRIM(K301)," (s)","")),COUNTIF(K321:U321,SUBSTITUTE(TRIM(K301)," (s)","")))&gt;0,IF(ROUND(T301,3)&gt;=1,ROUND(T301,3)&amp;" L",ROUND(T301*100,0)&amp;" cl"),IF(SUM(COUNTIF(V318:AA318,SUBSTITUTE(TRIM(K301)," (s)","")),COUNTIF(V320:AA320,SUBSTITUTE(TRIM(K301)," (s)","")),COUNTIF(V319:AA319,SUBSTITUTE(TRIM(K301)," (s)","")),COUNTIF(V321:AA321,SUBSTITUTE(TRIM(K301)," (s)","")))&gt;0,IF(ROUND(T301,3)&gt;=1,ROUND(T301,3)&amp;" Kg",ROUND(T301*1000,0)&amp;" g"),"")))))</f>
        <v/>
      </c>
      <c r="V301" s="379"/>
      <c r="W301" s="714">
        <f t="shared" si="28"/>
        <v>0</v>
      </c>
      <c r="X301" s="982">
        <f t="shared" si="27"/>
        <v>0</v>
      </c>
      <c r="Y301" s="768"/>
      <c r="Z301" s="769"/>
      <c r="AA301" s="770"/>
      <c r="AB301" s="1014"/>
      <c r="AC301" s="1014"/>
      <c r="AD301" s="1014"/>
      <c r="AE301" s="9">
        <v>1</v>
      </c>
    </row>
    <row r="302" spans="2:31" ht="15.75">
      <c r="B302" s="695" t="str">
        <f t="shared" si="30"/>
        <v>►</v>
      </c>
      <c r="C302" s="1029" t="str">
        <f>C260</f>
        <v>N NOM DE VOTRE RECETTE | collez la--FAMILLE| Auteur &gt; VOUS</v>
      </c>
      <c r="D302" s="1030">
        <f>D260</f>
        <v>1</v>
      </c>
      <c r="E302" s="1029" t="str">
        <f>E260</f>
        <v>coupe</v>
      </c>
      <c r="F302" s="1031" t="str">
        <f>F260</f>
        <v>Recette mère ► Desserts assiette</v>
      </c>
      <c r="G302" s="41"/>
      <c r="H302" s="6"/>
      <c r="I302" s="22" t="str">
        <f t="shared" si="25"/>
        <v/>
      </c>
      <c r="J302" s="50"/>
      <c r="K302" s="711"/>
      <c r="L302" s="732">
        <f>IF(OR(M302="",M302=0),0,M302*IFERROR(_xlfn.XLOOKUP(K302,K318:AA318,K319:AA319,"",0,1)*J302*IF(G302&gt;0,G302,1),IFERROR(_xlfn.XLOOKUP(K302,K320:AA320,K321:AA321,"",0,1)*J302*IF(G302&gt;0,G302,1),0)))</f>
        <v>0</v>
      </c>
      <c r="M302" s="712">
        <v>1</v>
      </c>
      <c r="N302" s="713"/>
      <c r="O302" s="1261"/>
      <c r="P302" s="1208">
        <f>IF(L309=0,0,(L302/L309)*Q263*1000)</f>
        <v>0</v>
      </c>
      <c r="Q302" s="46">
        <f>IF(L309=0,0,(G302/L309)*Q263)</f>
        <v>0</v>
      </c>
      <c r="R302" s="735">
        <f>IF(Z259&lt;&gt;0,G302*M302*L259,0)</f>
        <v>0</v>
      </c>
      <c r="S302" s="772">
        <f t="shared" si="26"/>
        <v>0</v>
      </c>
      <c r="T302" s="44" t="str">
        <f>IF(OR(Z259="",Z259=0,L302=0),"",L302*M302*L259)</f>
        <v/>
      </c>
      <c r="U302" s="388" t="str">
        <f>IF(K302="","",IF(T302="","",IF(T302=0,0,IF(SUM(COUNTIF(K318:U318,SUBSTITUTE(TRIM(K302)," (s)","")),COUNTIF(K320:U320,SUBSTITUTE(TRIM(K302)," (s)","")),COUNTIF(K319:U319,SUBSTITUTE(TRIM(K302)," (s)","")),COUNTIF(K321:U321,SUBSTITUTE(TRIM(K302)," (s)","")))&gt;0,IF(ROUND(T302,3)&gt;=1,ROUND(T302,3)&amp;" L",ROUND(T302*100,0)&amp;" cl"),IF(SUM(COUNTIF(V318:AA318,SUBSTITUTE(TRIM(K302)," (s)","")),COUNTIF(V320:AA320,SUBSTITUTE(TRIM(K302)," (s)","")),COUNTIF(V319:AA319,SUBSTITUTE(TRIM(K302)," (s)","")),COUNTIF(V321:AA321,SUBSTITUTE(TRIM(K302)," (s)","")))&gt;0,IF(ROUND(T302,3)&gt;=1,ROUND(T302,3)&amp;" Kg",ROUND(T302*1000,0)&amp;" g"),"")))))</f>
        <v/>
      </c>
      <c r="V302" s="379"/>
      <c r="W302" s="714">
        <f t="shared" si="28"/>
        <v>0</v>
      </c>
      <c r="X302" s="982">
        <f t="shared" si="27"/>
        <v>0</v>
      </c>
      <c r="Y302" s="768"/>
      <c r="Z302" s="769"/>
      <c r="AA302" s="770"/>
      <c r="AB302" s="1014"/>
      <c r="AC302" s="1014"/>
      <c r="AD302" s="1014"/>
      <c r="AE302" s="9">
        <v>1</v>
      </c>
    </row>
    <row r="303" spans="2:31" ht="15.75">
      <c r="B303" s="695" t="str">
        <f t="shared" si="30"/>
        <v>►</v>
      </c>
      <c r="C303" s="1029" t="str">
        <f>C260</f>
        <v>N NOM DE VOTRE RECETTE | collez la--FAMILLE| Auteur &gt; VOUS</v>
      </c>
      <c r="D303" s="1030">
        <f>D260</f>
        <v>1</v>
      </c>
      <c r="E303" s="1029" t="str">
        <f>E260</f>
        <v>coupe</v>
      </c>
      <c r="F303" s="1031" t="str">
        <f>F260</f>
        <v>Recette mère ► Desserts assiette</v>
      </c>
      <c r="G303" s="41"/>
      <c r="H303" s="6"/>
      <c r="I303" s="22" t="str">
        <f t="shared" si="25"/>
        <v/>
      </c>
      <c r="J303" s="50"/>
      <c r="K303" s="711"/>
      <c r="L303" s="732">
        <f>IF(OR(M303="",M303=0),0,M303*IFERROR(_xlfn.XLOOKUP(K303,K318:AA318,K319:AA319,"",0,1)*J303*IF(G303&gt;0,G303,1),IFERROR(_xlfn.XLOOKUP(K303,K320:AA320,K321:AA321,"",0,1)*J303*IF(G303&gt;0,G303,1),0)))</f>
        <v>0</v>
      </c>
      <c r="M303" s="712">
        <v>1</v>
      </c>
      <c r="N303" s="713"/>
      <c r="O303" s="1261"/>
      <c r="P303" s="1208">
        <f>IF(L309=0,0,(L303/L309)*Q263*1000)</f>
        <v>0</v>
      </c>
      <c r="Q303" s="46">
        <f>IF(L309=0,0,(G303/L309)*Q263)</f>
        <v>0</v>
      </c>
      <c r="R303" s="734">
        <f>IF(Z259&lt;&gt;0,G303*M303*L259,0)</f>
        <v>0</v>
      </c>
      <c r="S303" s="771">
        <f t="shared" si="26"/>
        <v>0</v>
      </c>
      <c r="T303" s="44" t="str">
        <f>IF(OR(Z259="",Z259=0,L303=0),"",L303*M303*L259)</f>
        <v/>
      </c>
      <c r="U303" s="380" t="str">
        <f>IF(K303="","",IF(T303="","",IF(T303=0,0,IF(SUM(COUNTIF(K318:U318,SUBSTITUTE(TRIM(K303)," (s)","")),COUNTIF(K320:U320,SUBSTITUTE(TRIM(K303)," (s)","")),COUNTIF(K319:U319,SUBSTITUTE(TRIM(K303)," (s)","")),COUNTIF(K321:U321,SUBSTITUTE(TRIM(K303)," (s)","")))&gt;0,IF(ROUND(T303,3)&gt;=1,ROUND(T303,3)&amp;" L",ROUND(T303*100,0)&amp;" cl"),IF(SUM(COUNTIF(V318:AA318,SUBSTITUTE(TRIM(K303)," (s)","")),COUNTIF(V320:AA320,SUBSTITUTE(TRIM(K303)," (s)","")),COUNTIF(V319:AA319,SUBSTITUTE(TRIM(K303)," (s)","")),COUNTIF(V321:AA321,SUBSTITUTE(TRIM(K303)," (s)","")))&gt;0,IF(ROUND(T303,3)&gt;=1,ROUND(T303,3)&amp;" Kg",ROUND(T303*1000,0)&amp;" g"),"")))))</f>
        <v/>
      </c>
      <c r="V303" s="379"/>
      <c r="W303" s="714">
        <f t="shared" si="28"/>
        <v>0</v>
      </c>
      <c r="X303" s="982">
        <f t="shared" si="27"/>
        <v>0</v>
      </c>
      <c r="Y303" s="768"/>
      <c r="Z303" s="769"/>
      <c r="AA303" s="770"/>
      <c r="AB303" s="1014"/>
      <c r="AC303" s="1014"/>
      <c r="AD303" s="1014"/>
      <c r="AE303" s="9">
        <v>1</v>
      </c>
    </row>
    <row r="304" spans="2:31" ht="15.75">
      <c r="B304" s="695" t="str">
        <f t="shared" si="30"/>
        <v>►</v>
      </c>
      <c r="C304" s="1029" t="str">
        <f>C260</f>
        <v>N NOM DE VOTRE RECETTE | collez la--FAMILLE| Auteur &gt; VOUS</v>
      </c>
      <c r="D304" s="1030">
        <f>D260</f>
        <v>1</v>
      </c>
      <c r="E304" s="1029" t="str">
        <f>E260</f>
        <v>coupe</v>
      </c>
      <c r="F304" s="1031" t="str">
        <f>F260</f>
        <v>Recette mère ► Desserts assiette</v>
      </c>
      <c r="G304" s="41"/>
      <c r="H304" s="6"/>
      <c r="I304" s="22" t="str">
        <f t="shared" si="25"/>
        <v/>
      </c>
      <c r="J304" s="50"/>
      <c r="K304" s="711"/>
      <c r="L304" s="732">
        <f>IF(OR(M304="",M304=0),0,M304*IFERROR(_xlfn.XLOOKUP(K304,K318:AA318,K319:AA319,"",0,1)*J304*IF(G304&gt;0,G304,1),IFERROR(_xlfn.XLOOKUP(K304,K320:AA320,K321:AA321,"",0,1)*J304*IF(G304&gt;0,G304,1),0)))</f>
        <v>0</v>
      </c>
      <c r="M304" s="712">
        <v>1</v>
      </c>
      <c r="N304" s="713"/>
      <c r="O304" s="1261"/>
      <c r="P304" s="1208">
        <f>IF(L309=0,0,(L304/L309)*Q263*1000)</f>
        <v>0</v>
      </c>
      <c r="Q304" s="46">
        <f>IF(L309=0,0,(G304/L309)*Q263)</f>
        <v>0</v>
      </c>
      <c r="R304" s="735">
        <f>IF(Z259&lt;&gt;0,G304*M304*L259,0)</f>
        <v>0</v>
      </c>
      <c r="S304" s="772">
        <f t="shared" si="26"/>
        <v>0</v>
      </c>
      <c r="T304" s="44" t="str">
        <f>IF(OR(Z259="",Z259=0,L304=0),"",L304*M304*L259)</f>
        <v/>
      </c>
      <c r="U304" s="388" t="str">
        <f>IF(K304="","",IF(T304="","",IF(T304=0,0,IF(SUM(COUNTIF(K318:U318,SUBSTITUTE(TRIM(K304)," (s)","")),COUNTIF(K320:U320,SUBSTITUTE(TRIM(K304)," (s)","")),COUNTIF(K319:U319,SUBSTITUTE(TRIM(K304)," (s)","")),COUNTIF(K321:U321,SUBSTITUTE(TRIM(K304)," (s)","")))&gt;0,IF(ROUND(T304,3)&gt;=1,ROUND(T304,3)&amp;" L",ROUND(T304*100,0)&amp;" cl"),IF(SUM(COUNTIF(V318:AA318,SUBSTITUTE(TRIM(K304)," (s)","")),COUNTIF(V320:AA320,SUBSTITUTE(TRIM(K304)," (s)","")),COUNTIF(V319:AA319,SUBSTITUTE(TRIM(K304)," (s)","")),COUNTIF(V321:AA321,SUBSTITUTE(TRIM(K304)," (s)","")))&gt;0,IF(ROUND(T304,3)&gt;=1,ROUND(T304,3)&amp;" Kg",ROUND(T304*1000,0)&amp;" g"),"")))))</f>
        <v/>
      </c>
      <c r="V304" s="379"/>
      <c r="W304" s="714">
        <f t="shared" si="28"/>
        <v>0</v>
      </c>
      <c r="X304" s="982">
        <f t="shared" si="27"/>
        <v>0</v>
      </c>
      <c r="Y304" s="768"/>
      <c r="Z304" s="769"/>
      <c r="AA304" s="770"/>
      <c r="AB304" s="1014"/>
      <c r="AC304" s="1014"/>
      <c r="AD304" s="1014"/>
      <c r="AE304" s="9">
        <v>1</v>
      </c>
    </row>
    <row r="305" spans="2:31" ht="15.75">
      <c r="B305" s="695" t="str">
        <f t="shared" si="30"/>
        <v>►</v>
      </c>
      <c r="C305" s="1029" t="str">
        <f>C260</f>
        <v>N NOM DE VOTRE RECETTE | collez la--FAMILLE| Auteur &gt; VOUS</v>
      </c>
      <c r="D305" s="1030">
        <f>D260</f>
        <v>1</v>
      </c>
      <c r="E305" s="1029" t="str">
        <f>E260</f>
        <v>coupe</v>
      </c>
      <c r="F305" s="1031" t="str">
        <f>F260</f>
        <v>Recette mère ► Desserts assiette</v>
      </c>
      <c r="G305" s="41"/>
      <c r="H305" s="6"/>
      <c r="I305" s="22" t="str">
        <f t="shared" si="25"/>
        <v/>
      </c>
      <c r="J305" s="50"/>
      <c r="K305" s="711"/>
      <c r="L305" s="732">
        <f>IF(OR(M305="",M305=0),0,M305*IFERROR(_xlfn.XLOOKUP(K305,K318:AA318,K319:AA319,"",0,1)*J305*IF(G305&gt;0,G305,1),IFERROR(_xlfn.XLOOKUP(K305,K320:AA320,K321:AA321,"",0,1)*J305*IF(G305&gt;0,G305,1),0)))</f>
        <v>0</v>
      </c>
      <c r="M305" s="712">
        <v>1</v>
      </c>
      <c r="N305" s="713"/>
      <c r="O305" s="1261"/>
      <c r="P305" s="1208">
        <f>IF(L309=0,0,(L305/L309)*Q263*1000)</f>
        <v>0</v>
      </c>
      <c r="Q305" s="46">
        <f>IF(L309=0,0,(G305/L309)*Q263)</f>
        <v>0</v>
      </c>
      <c r="R305" s="734">
        <f>IF(Z259&lt;&gt;0,G305*M305*L259,0)</f>
        <v>0</v>
      </c>
      <c r="S305" s="771">
        <f t="shared" si="26"/>
        <v>0</v>
      </c>
      <c r="T305" s="44" t="str">
        <f>IF(OR(Z259="",Z259=0,L305=0),"",L305*M305*L259)</f>
        <v/>
      </c>
      <c r="U305" s="380" t="str">
        <f>IF(K305="","",IF(T305="","",IF(T305=0,0,IF(SUM(COUNTIF(K318:U318,SUBSTITUTE(TRIM(K305)," (s)","")),COUNTIF(K320:U320,SUBSTITUTE(TRIM(K305)," (s)","")),COUNTIF(K319:U319,SUBSTITUTE(TRIM(K305)," (s)","")),COUNTIF(K321:U321,SUBSTITUTE(TRIM(K305)," (s)","")))&gt;0,IF(ROUND(T305,3)&gt;=1,ROUND(T305,3)&amp;" L",ROUND(T305*100,0)&amp;" cl"),IF(SUM(COUNTIF(V318:AA318,SUBSTITUTE(TRIM(K305)," (s)","")),COUNTIF(V320:AA320,SUBSTITUTE(TRIM(K305)," (s)","")),COUNTIF(V319:AA319,SUBSTITUTE(TRIM(K305)," (s)","")),COUNTIF(V321:AA321,SUBSTITUTE(TRIM(K305)," (s)","")))&gt;0,IF(ROUND(T305,3)&gt;=1,ROUND(T305,3)&amp;" Kg",ROUND(T305*1000,0)&amp;" g"),"")))))</f>
        <v/>
      </c>
      <c r="V305" s="379"/>
      <c r="W305" s="714">
        <f t="shared" si="28"/>
        <v>0</v>
      </c>
      <c r="X305" s="982">
        <f t="shared" si="27"/>
        <v>0</v>
      </c>
      <c r="Y305" s="768"/>
      <c r="Z305" s="769"/>
      <c r="AA305" s="770"/>
      <c r="AB305" s="1014"/>
      <c r="AC305" s="1014"/>
      <c r="AD305" s="1014"/>
      <c r="AE305" s="9">
        <v>1</v>
      </c>
    </row>
    <row r="306" spans="2:31" ht="15.75">
      <c r="B306" s="695" t="str">
        <f t="shared" si="30"/>
        <v>►</v>
      </c>
      <c r="C306" s="1029" t="str">
        <f>C260</f>
        <v>N NOM DE VOTRE RECETTE | collez la--FAMILLE| Auteur &gt; VOUS</v>
      </c>
      <c r="D306" s="1030">
        <f>D260</f>
        <v>1</v>
      </c>
      <c r="E306" s="1029" t="str">
        <f>E260</f>
        <v>coupe</v>
      </c>
      <c r="F306" s="1031" t="str">
        <f>F260</f>
        <v>Recette mère ► Desserts assiette</v>
      </c>
      <c r="G306" s="41"/>
      <c r="H306" s="6"/>
      <c r="I306" s="22" t="str">
        <f t="shared" si="25"/>
        <v/>
      </c>
      <c r="J306" s="50"/>
      <c r="K306" s="711"/>
      <c r="L306" s="732">
        <f>IF(OR(M306="",M306=0),0,M306*IFERROR(_xlfn.XLOOKUP(K306,K318:AA318,K319:AA319,"",0,1)*J306*IF(G306&gt;0,G306,1),IFERROR(_xlfn.XLOOKUP(K306,K320:AA320,K321:AA321,"",0,1)*J306*IF(G306&gt;0,G306,1),0)))</f>
        <v>0</v>
      </c>
      <c r="M306" s="712">
        <v>1</v>
      </c>
      <c r="N306" s="713"/>
      <c r="O306" s="1261"/>
      <c r="P306" s="1208">
        <f>IF(L309=0,0,(L306/L309)*Q263*1000)</f>
        <v>0</v>
      </c>
      <c r="Q306" s="46">
        <f>IF(L309=0,0,(G306/L309)*Q263)</f>
        <v>0</v>
      </c>
      <c r="R306" s="735">
        <f>IF(Z259&lt;&gt;0,G306*M306*L259,0)</f>
        <v>0</v>
      </c>
      <c r="S306" s="772">
        <f t="shared" si="26"/>
        <v>0</v>
      </c>
      <c r="T306" s="44" t="str">
        <f>IF(OR(Z259="",Z259=0,L306=0),"",L306*M306*L259)</f>
        <v/>
      </c>
      <c r="U306" s="388" t="str">
        <f>IF(K306="","",IF(T306="","",IF(T306=0,0,IF(SUM(COUNTIF(K318:U318,SUBSTITUTE(TRIM(K306)," (s)","")),COUNTIF(K320:U320,SUBSTITUTE(TRIM(K306)," (s)","")),COUNTIF(K319:U319,SUBSTITUTE(TRIM(K306)," (s)","")),COUNTIF(K321:U321,SUBSTITUTE(TRIM(K306)," (s)","")))&gt;0,IF(ROUND(T306,3)&gt;=1,ROUND(T306,3)&amp;" L",ROUND(T306*100,0)&amp;" cl"),IF(SUM(COUNTIF(V318:AA318,SUBSTITUTE(TRIM(K306)," (s)","")),COUNTIF(V320:AA320,SUBSTITUTE(TRIM(K306)," (s)","")),COUNTIF(V319:AA319,SUBSTITUTE(TRIM(K306)," (s)","")),COUNTIF(V321:AA321,SUBSTITUTE(TRIM(K306)," (s)","")))&gt;0,IF(ROUND(T306,3)&gt;=1,ROUND(T306,3)&amp;" Kg",ROUND(T306*1000,0)&amp;" g"),"")))))</f>
        <v/>
      </c>
      <c r="V306" s="379"/>
      <c r="W306" s="714">
        <f t="shared" si="28"/>
        <v>0</v>
      </c>
      <c r="X306" s="982">
        <f t="shared" si="27"/>
        <v>0</v>
      </c>
      <c r="Y306" s="768"/>
      <c r="Z306" s="769"/>
      <c r="AA306" s="770"/>
      <c r="AE306" s="9">
        <v>1</v>
      </c>
    </row>
    <row r="307" spans="2:31" ht="15.75">
      <c r="B307" s="1484" t="s">
        <v>6</v>
      </c>
      <c r="C307" s="1029" t="str">
        <f>C260</f>
        <v>N NOM DE VOTRE RECETTE | collez la--FAMILLE| Auteur &gt; VOUS</v>
      </c>
      <c r="D307" s="1030">
        <f>D260</f>
        <v>1</v>
      </c>
      <c r="E307" s="1029" t="str">
        <f>E260</f>
        <v>coupe</v>
      </c>
      <c r="F307" s="1031" t="str">
        <f>F260</f>
        <v>Recette mère ► Desserts assiette</v>
      </c>
      <c r="G307" s="41"/>
      <c r="H307" s="6"/>
      <c r="I307" s="22" t="str">
        <f t="shared" si="25"/>
        <v/>
      </c>
      <c r="J307" s="50"/>
      <c r="K307" s="711"/>
      <c r="L307" s="732">
        <f>IF(OR(M307="",M307=0),0,M307*IFERROR(_xlfn.XLOOKUP(K307,K318:AA318,K319:AA319,"",0,1)*J307*IF(G307&gt;0,G307,1),IFERROR(_xlfn.XLOOKUP(K307,K320:AA320,K321:AA321,"",0,1)*J307*IF(G307&gt;0,G307,1),0)))</f>
        <v>0</v>
      </c>
      <c r="M307" s="712">
        <v>1</v>
      </c>
      <c r="N307" s="713"/>
      <c r="O307" s="1261"/>
      <c r="P307" s="1208">
        <f>IF(L309=0,0,(L307/L309)*Q263*1000)</f>
        <v>0</v>
      </c>
      <c r="Q307" s="46">
        <f>IF(L309=0,0,(G307/L309)*Q263)</f>
        <v>0</v>
      </c>
      <c r="R307" s="734">
        <f>IF(Z259&lt;&gt;0,G307*M307*L259,0)</f>
        <v>0</v>
      </c>
      <c r="S307" s="771">
        <f t="shared" si="26"/>
        <v>0</v>
      </c>
      <c r="T307" s="44" t="str">
        <f>IF(OR(Z259="",Z259=0,L307=0),"",L307*M307*L259)</f>
        <v/>
      </c>
      <c r="U307" s="380" t="str">
        <f>IF(K307="","",IF(T307="","",IF(T307=0,0,IF(SUM(COUNTIF(K318:U318,SUBSTITUTE(TRIM(K307)," (s)","")),COUNTIF(K320:U320,SUBSTITUTE(TRIM(K307)," (s)","")),COUNTIF(K319:U319,SUBSTITUTE(TRIM(K307)," (s)","")),COUNTIF(K321:U321,SUBSTITUTE(TRIM(K307)," (s)","")))&gt;0,IF(ROUND(T307,3)&gt;=1,ROUND(T307,3)&amp;" L",ROUND(T307*100,0)&amp;" cl"),IF(SUM(COUNTIF(V318:AA318,SUBSTITUTE(TRIM(K307)," (s)","")),COUNTIF(V320:AA320,SUBSTITUTE(TRIM(K307)," (s)","")),COUNTIF(V319:AA319,SUBSTITUTE(TRIM(K307)," (s)","")),COUNTIF(V321:AA321,SUBSTITUTE(TRIM(K307)," (s)","")))&gt;0,IF(ROUND(T307,3)&gt;=1,ROUND(T307,3)&amp;" Kg",ROUND(T307*1000,0)&amp;" g"),"")))))</f>
        <v/>
      </c>
      <c r="V307" s="379"/>
      <c r="W307" s="714">
        <f t="shared" si="28"/>
        <v>0</v>
      </c>
      <c r="X307" s="982">
        <f t="shared" si="27"/>
        <v>0</v>
      </c>
      <c r="Y307" s="768"/>
      <c r="Z307" s="769"/>
      <c r="AA307" s="770"/>
      <c r="AE307" s="9">
        <v>1</v>
      </c>
    </row>
    <row r="308" spans="2:31" ht="15.75">
      <c r="B308" s="1484" t="s">
        <v>6</v>
      </c>
      <c r="C308" s="1029" t="str">
        <f>C260</f>
        <v>N NOM DE VOTRE RECETTE | collez la--FAMILLE| Auteur &gt; VOUS</v>
      </c>
      <c r="D308" s="1030">
        <f>D260</f>
        <v>1</v>
      </c>
      <c r="E308" s="1029" t="str">
        <f>E260</f>
        <v>coupe</v>
      </c>
      <c r="F308" s="1031" t="str">
        <f>F260</f>
        <v>Recette mère ► Desserts assiette</v>
      </c>
      <c r="G308" s="51"/>
      <c r="H308" s="7"/>
      <c r="I308" s="22" t="str">
        <f t="shared" si="25"/>
        <v/>
      </c>
      <c r="J308" s="52"/>
      <c r="K308" s="711"/>
      <c r="L308" s="732">
        <f>IF(OR(M308="",M308=0),0,M308*IFERROR(_xlfn.XLOOKUP(K308,K318:AA318,K319:AA319,"",0,1)*J308*IF(G308&gt;0,G308,1),IFERROR(_xlfn.XLOOKUP(K308,K320:AA320,K321:AA321,"",0,1)*J308*IF(G308&gt;0,G308,1),0)))</f>
        <v>0</v>
      </c>
      <c r="M308" s="712">
        <v>1</v>
      </c>
      <c r="N308" s="713"/>
      <c r="O308" s="1261"/>
      <c r="P308" s="1208">
        <f>IF(L309=0,0,(L308/L309)*Q263*1000)</f>
        <v>0</v>
      </c>
      <c r="Q308" s="46">
        <f>IF(L309=0,0,(G308/L309)*Q263)</f>
        <v>0</v>
      </c>
      <c r="R308" s="735">
        <f>IF(Z259&lt;&gt;0,G308*M308*L259,0)</f>
        <v>0</v>
      </c>
      <c r="S308" s="772">
        <f t="shared" si="26"/>
        <v>0</v>
      </c>
      <c r="T308" s="44" t="str">
        <f>IF(OR(Z259="",Z259=0,L308=0),"",L308*M308*L259)</f>
        <v/>
      </c>
      <c r="U308" s="388" t="str">
        <f>IF(K308="","",IF(T308="","",IF(T308=0,0,IF(SUM(COUNTIF(K318:U318,SUBSTITUTE(TRIM(K308)," (s)","")),COUNTIF(K320:U320,SUBSTITUTE(TRIM(K308)," (s)","")),COUNTIF(K319:U319,SUBSTITUTE(TRIM(K308)," (s)","")),COUNTIF(K321:U321,SUBSTITUTE(TRIM(K308)," (s)","")))&gt;0,IF(ROUND(T308,3)&gt;=1,ROUND(T308,3)&amp;" L",ROUND(T308*100,0)&amp;" cl"),IF(SUM(COUNTIF(V318:AA318,SUBSTITUTE(TRIM(K308)," (s)","")),COUNTIF(V320:AA320,SUBSTITUTE(TRIM(K308)," (s)","")),COUNTIF(V319:AA319,SUBSTITUTE(TRIM(K308)," (s)","")),COUNTIF(V321:AA321,SUBSTITUTE(TRIM(K308)," (s)","")))&gt;0,IF(ROUND(T308,3)&gt;=1,ROUND(T308,3)&amp;" Kg",ROUND(T308*1000,0)&amp;" g"),"")))))</f>
        <v/>
      </c>
      <c r="V308" s="379"/>
      <c r="W308" s="714">
        <f t="shared" si="28"/>
        <v>0</v>
      </c>
      <c r="X308" s="982">
        <f t="shared" si="27"/>
        <v>0</v>
      </c>
      <c r="Y308" s="768"/>
      <c r="Z308" s="769"/>
      <c r="AA308" s="770"/>
      <c r="AE308" s="9">
        <v>1</v>
      </c>
    </row>
    <row r="309" spans="2:31" ht="15.75">
      <c r="B309" s="1484" t="s">
        <v>6</v>
      </c>
      <c r="C309" s="1029" t="str">
        <f>C260</f>
        <v>N NOM DE VOTRE RECETTE | collez la--FAMILLE| Auteur &gt; VOUS</v>
      </c>
      <c r="D309" s="1030">
        <f>D260</f>
        <v>1</v>
      </c>
      <c r="E309" s="1029" t="str">
        <f>E260</f>
        <v>coupe</v>
      </c>
      <c r="F309" s="1031" t="str">
        <f>F260</f>
        <v>Recette mère ► Desserts assiette</v>
      </c>
      <c r="G309" s="1507" t="s">
        <v>23</v>
      </c>
      <c r="H309" s="1508"/>
      <c r="I309" s="1508"/>
      <c r="J309" s="1508"/>
      <c r="K309" s="1508"/>
      <c r="L309" s="1509">
        <f>SUM(L264:L308)</f>
        <v>0</v>
      </c>
      <c r="M309" s="1510"/>
      <c r="N309" s="1511"/>
      <c r="O309" s="1512"/>
      <c r="P309" s="1513">
        <f>SUM(P264:P308)</f>
        <v>0</v>
      </c>
      <c r="Q309" s="1511"/>
      <c r="R309" s="1514"/>
      <c r="S309" s="1514" t="str">
        <f>"Total " &amp; T261&amp;" &gt;"</f>
        <v>Total Col.19 &gt;</v>
      </c>
      <c r="T309" s="1515">
        <f>SUM(T264:T308)</f>
        <v>0</v>
      </c>
      <c r="U309" s="1515"/>
      <c r="V309" s="1516"/>
      <c r="W309" s="1516">
        <f>SUM(W264:W308)</f>
        <v>0</v>
      </c>
      <c r="X309" s="1516"/>
      <c r="Y309" s="1516">
        <f>SUM(Y264:Y308)</f>
        <v>0</v>
      </c>
      <c r="Z309" s="1516"/>
      <c r="AA309" s="1517"/>
      <c r="AE309" s="9">
        <v>1</v>
      </c>
    </row>
    <row r="310" spans="2:31" ht="15.75">
      <c r="B310" s="1484" t="s">
        <v>6</v>
      </c>
      <c r="C310" s="1029" t="str">
        <f>C260</f>
        <v>N NOM DE VOTRE RECETTE | collez la--FAMILLE| Auteur &gt; VOUS</v>
      </c>
      <c r="D310" s="1030">
        <f>D260</f>
        <v>1</v>
      </c>
      <c r="E310" s="1029" t="str">
        <f>E260</f>
        <v>coupe</v>
      </c>
      <c r="F310" s="1031" t="str">
        <f>F260</f>
        <v>Recette mère ► Desserts assiette</v>
      </c>
      <c r="G310" s="773"/>
      <c r="H310" s="773"/>
      <c r="I310" s="773"/>
      <c r="J310" s="773"/>
      <c r="K310" s="773"/>
      <c r="L310" s="773"/>
      <c r="M310" s="773"/>
      <c r="N310" s="773"/>
      <c r="O310" s="696" t="s">
        <v>1126</v>
      </c>
      <c r="P310" s="1200" cm="1">
        <f t="array" ref="P310">IF(TRIM(SUBSTITUTE(O310,CHAR(160)," "))="",0,SUMPRODUCT(--(TRIM(SUBSTITUTE(O264:O308,CHAR(160)," "))&lt;&gt;""),--ISNUMBER(SEARCH(SUBSTITUTE(TRIM(SUBSTITUTE(O310,CHAR(160)," "))," ",""),SUBSTITUTE(TRIM(SUBSTITUTE(O264:O308,CHAR(160)," "))," ","")))))</f>
        <v>0</v>
      </c>
      <c r="Q310" s="1200" cm="1">
        <f t="array" ref="Q310">IF(TRIM(SUBSTITUTE(R310,CHAR(160)," "))="",0,SUMPRODUCT(--(TRIM(SUBSTITUTE(O264:O308,CHAR(160)," "))&lt;&gt;""),--ISNUMBER(SEARCH(SUBSTITUTE(TRIM(SUBSTITUTE(R310,CHAR(160)," "))," ",""),SUBSTITUTE(TRIM(SUBSTITUTE(O264:O308,CHAR(160)," "))," ","")))))</f>
        <v>0</v>
      </c>
      <c r="R310" s="703" t="s">
        <v>1132</v>
      </c>
      <c r="S310" s="816"/>
      <c r="T310" s="816"/>
      <c r="U310" s="816"/>
      <c r="V310" s="816"/>
      <c r="W310" s="776"/>
      <c r="X310" s="776"/>
      <c r="Y310" s="816"/>
      <c r="Z310" s="816"/>
      <c r="AA310" s="57" t="s">
        <v>499</v>
      </c>
      <c r="AE310" s="9">
        <v>1</v>
      </c>
    </row>
    <row r="311" spans="2:31" ht="16.5" thickBot="1">
      <c r="B311" s="1484" t="s">
        <v>6</v>
      </c>
      <c r="C311" s="1029" t="str">
        <f>C260</f>
        <v>N NOM DE VOTRE RECETTE | collez la--FAMILLE| Auteur &gt; VOUS</v>
      </c>
      <c r="D311" s="1030">
        <f>D260</f>
        <v>1</v>
      </c>
      <c r="E311" s="1029" t="str">
        <f>E260</f>
        <v>coupe</v>
      </c>
      <c r="F311" s="1031" t="str">
        <f>F260</f>
        <v>Recette mère ► Desserts assiette</v>
      </c>
      <c r="G311" s="773"/>
      <c r="H311" s="773"/>
      <c r="I311" s="773"/>
      <c r="J311" s="773"/>
      <c r="K311" s="773"/>
      <c r="L311" s="773"/>
      <c r="M311" s="773"/>
      <c r="N311" s="773"/>
      <c r="O311" s="697" t="s">
        <v>1127</v>
      </c>
      <c r="P311" s="1201" cm="1">
        <f t="array" ref="P311">IF(TRIM(SUBSTITUTE(O311,CHAR(160)," "))="",0,SUMPRODUCT(--(TRIM(SUBSTITUTE(O264:O308,CHAR(160)," "))&lt;&gt;""),--ISNUMBER(SEARCH(SUBSTITUTE(TRIM(SUBSTITUTE(O311,CHAR(160)," "))," ",""),SUBSTITUTE(TRIM(SUBSTITUTE(O264:O308,CHAR(160)," "))," ","")))))</f>
        <v>0</v>
      </c>
      <c r="Q311" s="1201" cm="1">
        <f t="array" ref="Q311">IF(TRIM(SUBSTITUTE(R311,CHAR(160)," "))="",0,SUMPRODUCT(--(TRIM(SUBSTITUTE(O264:O308,CHAR(160)," "))&lt;&gt;""),--ISNUMBER(SEARCH(SUBSTITUTE(TRIM(SUBSTITUTE(R311,CHAR(160)," "))," ",""),SUBSTITUTE(TRIM(SUBSTITUTE(O264:O308,CHAR(160)," "))," ","")))))</f>
        <v>0</v>
      </c>
      <c r="R311" s="704" t="s">
        <v>1138</v>
      </c>
      <c r="S311" s="742"/>
      <c r="T311" s="742"/>
      <c r="U311" s="742"/>
      <c r="V311" s="742"/>
      <c r="W311" s="779"/>
      <c r="X311" s="779"/>
      <c r="Y311" s="717" t="s">
        <v>590</v>
      </c>
      <c r="Z311" s="717" t="s">
        <v>591</v>
      </c>
      <c r="AA311" s="718" t="s">
        <v>175</v>
      </c>
      <c r="AE311" s="9">
        <v>1</v>
      </c>
    </row>
    <row r="312" spans="2:31" ht="15.75">
      <c r="B312" s="1484" t="s">
        <v>6</v>
      </c>
      <c r="C312" s="1029" t="str">
        <f>C260</f>
        <v>N NOM DE VOTRE RECETTE | collez la--FAMILLE| Auteur &gt; VOUS</v>
      </c>
      <c r="D312" s="1030">
        <f>D260</f>
        <v>1</v>
      </c>
      <c r="E312" s="1029" t="str">
        <f>E260</f>
        <v>coupe</v>
      </c>
      <c r="F312" s="1031" t="str">
        <f>F260</f>
        <v>Recette mère ► Desserts assiette</v>
      </c>
      <c r="G312" s="773"/>
      <c r="H312" s="773"/>
      <c r="I312" s="773"/>
      <c r="J312" s="773"/>
      <c r="K312" s="773"/>
      <c r="L312" s="773"/>
      <c r="M312" s="773"/>
      <c r="N312" s="773"/>
      <c r="O312" s="698" t="s">
        <v>1130</v>
      </c>
      <c r="P312" s="1201" cm="1">
        <f t="array" ref="P312">IF(TRIM(SUBSTITUTE(O312,CHAR(160)," "))="",0,SUMPRODUCT(--(TRIM(SUBSTITUTE(O264:O308,CHAR(160)," "))&lt;&gt;""),--ISNUMBER(SEARCH(SUBSTITUTE(TRIM(SUBSTITUTE(O312,CHAR(160)," "))," ",""),SUBSTITUTE(TRIM(SUBSTITUTE(O264:O308,CHAR(160)," "))," ","")))))</f>
        <v>0</v>
      </c>
      <c r="Q312" s="1201" cm="1">
        <f t="array" ref="Q312">IF(TRIM(SUBSTITUTE(R312,CHAR(160)," "))="",0,SUMPRODUCT(--(TRIM(SUBSTITUTE(O264:O308,CHAR(160)," "))&lt;&gt;""),--ISNUMBER(SEARCH(SUBSTITUTE(TRIM(SUBSTITUTE(R312,CHAR(160)," "))," ",""),SUBSTITUTE(TRIM(SUBSTITUTE(O264:O308,CHAR(160)," "))," ","")))))</f>
        <v>0</v>
      </c>
      <c r="R312" s="705" t="s">
        <v>1133</v>
      </c>
      <c r="S312" s="742"/>
      <c r="T312" s="742"/>
      <c r="U312" s="742"/>
      <c r="V312" s="742"/>
      <c r="W312" s="779"/>
      <c r="X312" s="755" t="s">
        <v>595</v>
      </c>
      <c r="Y312" s="750">
        <v>0.64583333333333337</v>
      </c>
      <c r="Z312" s="750">
        <v>0.6875</v>
      </c>
      <c r="AA312" s="746">
        <f>Z312-Y312</f>
        <v>4.166666666666663E-2</v>
      </c>
      <c r="AE312" s="9">
        <v>1</v>
      </c>
    </row>
    <row r="313" spans="2:31" ht="16.5" thickBot="1">
      <c r="B313" s="1484" t="s">
        <v>6</v>
      </c>
      <c r="C313" s="1029" t="str">
        <f>C260</f>
        <v>N NOM DE VOTRE RECETTE | collez la--FAMILLE| Auteur &gt; VOUS</v>
      </c>
      <c r="D313" s="1030">
        <f>D260</f>
        <v>1</v>
      </c>
      <c r="E313" s="1029" t="str">
        <f>E260</f>
        <v>coupe</v>
      </c>
      <c r="F313" s="1031" t="str">
        <f>F260</f>
        <v>Recette mère ► Desserts assiette</v>
      </c>
      <c r="G313" s="773"/>
      <c r="H313" s="773"/>
      <c r="I313" s="773"/>
      <c r="J313" s="773"/>
      <c r="K313" s="773"/>
      <c r="L313" s="773"/>
      <c r="M313" s="773"/>
      <c r="N313" s="773"/>
      <c r="O313" s="699" t="s">
        <v>1128</v>
      </c>
      <c r="P313" s="1201" cm="1">
        <f t="array" ref="P313">IF(TRIM(SUBSTITUTE(O313,CHAR(160)," "))="",0,SUMPRODUCT(--(TRIM(SUBSTITUTE(O264:O308,CHAR(160)," "))&lt;&gt;""),--ISNUMBER(SEARCH(SUBSTITUTE(TRIM(SUBSTITUTE(O313,CHAR(160)," "))," ",""),SUBSTITUTE(TRIM(SUBSTITUTE(O264:O308,CHAR(160)," "))," ","")))))</f>
        <v>0</v>
      </c>
      <c r="Q313" s="1201" cm="1">
        <f t="array" ref="Q313">IF(TRIM(SUBSTITUTE(R313,CHAR(160)," "))="",0,SUMPRODUCT(--(TRIM(SUBSTITUTE(O264:O308,CHAR(160)," "))&lt;&gt;""),--ISNUMBER(SEARCH(SUBSTITUTE(TRIM(SUBSTITUTE(R313,CHAR(160)," "))," ",""),SUBSTITUTE(TRIM(SUBSTITUTE(O264:O308,CHAR(160)," "))," ","")))))</f>
        <v>0</v>
      </c>
      <c r="R313" s="706" t="s">
        <v>1134</v>
      </c>
      <c r="S313" s="742"/>
      <c r="T313" s="742"/>
      <c r="U313" s="742"/>
      <c r="V313" s="742"/>
      <c r="W313" s="779"/>
      <c r="X313" s="755" t="s">
        <v>592</v>
      </c>
      <c r="Y313" s="220">
        <v>72</v>
      </c>
      <c r="Z313" s="203">
        <v>5</v>
      </c>
      <c r="AA313" s="815"/>
      <c r="AE313" s="9">
        <v>1</v>
      </c>
    </row>
    <row r="314" spans="2:31" ht="15.75">
      <c r="B314" s="1484" t="s">
        <v>6</v>
      </c>
      <c r="C314" s="1029" t="str">
        <f>C260</f>
        <v>N NOM DE VOTRE RECETTE | collez la--FAMILLE| Auteur &gt; VOUS</v>
      </c>
      <c r="D314" s="1030">
        <f>D260</f>
        <v>1</v>
      </c>
      <c r="E314" s="1029" t="str">
        <f>E260</f>
        <v>coupe</v>
      </c>
      <c r="F314" s="1031" t="str">
        <f>F260</f>
        <v>Recette mère ► Desserts assiette</v>
      </c>
      <c r="G314" s="773"/>
      <c r="H314" s="773"/>
      <c r="I314" s="773"/>
      <c r="J314" s="773"/>
      <c r="K314" s="773"/>
      <c r="L314" s="773"/>
      <c r="M314" s="773"/>
      <c r="N314" s="773"/>
      <c r="O314" s="700" t="s">
        <v>1129</v>
      </c>
      <c r="P314" s="1201" cm="1">
        <f t="array" ref="P314">IF(TRIM(SUBSTITUTE(O314,CHAR(160)," "))="",0,SUMPRODUCT(--(TRIM(SUBSTITUTE(O264:O308,CHAR(160)," "))&lt;&gt;""),--ISNUMBER(SEARCH(SUBSTITUTE(TRIM(SUBSTITUTE(O314,CHAR(160)," "))," ",""),SUBSTITUTE(TRIM(SUBSTITUTE(O264:O308,CHAR(160)," "))," ","")))))</f>
        <v>0</v>
      </c>
      <c r="Q314" s="1201" cm="1">
        <f t="array" ref="Q314">IF(TRIM(SUBSTITUTE(R314,CHAR(160)," "))="",0,SUMPRODUCT(--(TRIM(SUBSTITUTE(O264:O308,CHAR(160)," "))&lt;&gt;""),--ISNUMBER(SEARCH(SUBSTITUTE(TRIM(SUBSTITUTE(R314,CHAR(160)," "))," ",""),SUBSTITUTE(TRIM(SUBSTITUTE(O264:O308,CHAR(160)," "))," ","")))))</f>
        <v>0</v>
      </c>
      <c r="R314" s="707" t="s">
        <v>1135</v>
      </c>
      <c r="S314" s="817"/>
      <c r="T314" s="817"/>
      <c r="U314" s="817"/>
      <c r="V314" s="817"/>
      <c r="W314" s="1277"/>
      <c r="X314" s="723" t="s">
        <v>596</v>
      </c>
      <c r="Y314" s="750">
        <v>0.55208333333333337</v>
      </c>
      <c r="Z314" s="756" t="s">
        <v>615</v>
      </c>
      <c r="AA314" s="728">
        <v>46055.744381828707</v>
      </c>
      <c r="AE314" s="9">
        <v>1</v>
      </c>
    </row>
    <row r="315" spans="2:31" ht="15.75">
      <c r="B315" s="1484" t="s">
        <v>6</v>
      </c>
      <c r="C315" s="1029" t="str">
        <f>C260</f>
        <v>N NOM DE VOTRE RECETTE | collez la--FAMILLE| Auteur &gt; VOUS</v>
      </c>
      <c r="D315" s="1030">
        <f>D260</f>
        <v>1</v>
      </c>
      <c r="E315" s="1029" t="str">
        <f>E260</f>
        <v>coupe</v>
      </c>
      <c r="F315" s="1031" t="str">
        <f>F260</f>
        <v>Recette mère ► Desserts assiette</v>
      </c>
      <c r="G315" s="773"/>
      <c r="H315" s="773"/>
      <c r="I315" s="773"/>
      <c r="J315" s="773"/>
      <c r="K315" s="773"/>
      <c r="L315" s="773"/>
      <c r="M315" s="773"/>
      <c r="N315" s="773"/>
      <c r="O315" s="701" t="s">
        <v>1125</v>
      </c>
      <c r="P315" s="1201" cm="1">
        <f t="array" ref="P315">IF(TRIM(SUBSTITUTE(O315,CHAR(160)," "))="",0,SUMPRODUCT(--(TRIM(SUBSTITUTE(O264:O308,CHAR(160)," "))&lt;&gt;""),--ISNUMBER(SEARCH(SUBSTITUTE(TRIM(SUBSTITUTE(O315,CHAR(160)," "))," ",""),SUBSTITUTE(TRIM(SUBSTITUTE(O264:O308,CHAR(160)," "))," ","")))))</f>
        <v>0</v>
      </c>
      <c r="Q315" s="1201" cm="1">
        <f t="array" ref="Q315">IF(TRIM(SUBSTITUTE(R315,CHAR(160)," "))="",0,SUMPRODUCT(--(TRIM(SUBSTITUTE(O264:O308,CHAR(160)," "))&lt;&gt;""),--ISNUMBER(SEARCH(SUBSTITUTE(TRIM(SUBSTITUTE(R315,CHAR(160)," "))," ",""),SUBSTITUTE(TRIM(SUBSTITUTE(O264:O308,CHAR(160)," "))," ","")))))</f>
        <v>0</v>
      </c>
      <c r="R315" s="708" t="s">
        <v>1136</v>
      </c>
      <c r="S315" s="742"/>
      <c r="T315" s="742"/>
      <c r="U315" s="742"/>
      <c r="V315" s="742"/>
      <c r="W315" s="779"/>
      <c r="X315" s="755" t="s">
        <v>592</v>
      </c>
      <c r="Y315" s="220">
        <v>3</v>
      </c>
      <c r="Z315" s="745" t="s">
        <v>616</v>
      </c>
      <c r="AA315" s="744">
        <v>46057.744386574072</v>
      </c>
      <c r="AE315" s="9">
        <v>1</v>
      </c>
    </row>
    <row r="316" spans="2:31" ht="15.75">
      <c r="B316" s="1484" t="s">
        <v>6</v>
      </c>
      <c r="C316" s="1029" t="str">
        <f>C260</f>
        <v>N NOM DE VOTRE RECETTE | collez la--FAMILLE| Auteur &gt; VOUS</v>
      </c>
      <c r="D316" s="1030">
        <f>D260</f>
        <v>1</v>
      </c>
      <c r="E316" s="1029" t="str">
        <f>E260</f>
        <v>coupe</v>
      </c>
      <c r="F316" s="1031" t="str">
        <f>F260</f>
        <v>Recette mère ► Desserts assiette</v>
      </c>
      <c r="G316" s="773"/>
      <c r="H316" s="773"/>
      <c r="I316" s="773"/>
      <c r="J316" s="773"/>
      <c r="K316" s="773"/>
      <c r="L316" s="773"/>
      <c r="M316" s="773"/>
      <c r="N316" s="773"/>
      <c r="O316" s="702" t="s">
        <v>1131</v>
      </c>
      <c r="P316" s="1202" cm="1">
        <f t="array" ref="P316">IF(TRIM(SUBSTITUTE(O316,CHAR(160)," "))="",0,SUMPRODUCT(--(TRIM(SUBSTITUTE(O264:O308,CHAR(160)," "))&lt;&gt;""),--ISNUMBER(SEARCH(SUBSTITUTE(TRIM(SUBSTITUTE(O316,CHAR(160)," "))," ",""),SUBSTITUTE(TRIM(SUBSTITUTE(O264:O308,CHAR(160)," "))," ","")))))</f>
        <v>0</v>
      </c>
      <c r="Q316" s="1202" cm="1">
        <f t="array" ref="Q316">IF(TRIM(SUBSTITUTE(R316,CHAR(160)," "))="",0,SUMPRODUCT(--(TRIM(SUBSTITUTE(O264:O308,CHAR(160)," "))&lt;&gt;""),--ISNUMBER(SEARCH(SUBSTITUTE(TRIM(SUBSTITUTE(R316,CHAR(160)," "))," ",""),SUBSTITUTE(TRIM(SUBSTITUTE(O264:O308,CHAR(160)," "))," ","")))))</f>
        <v>0</v>
      </c>
      <c r="R316" s="709" t="s">
        <v>1137</v>
      </c>
      <c r="S316" s="742"/>
      <c r="T316" s="742"/>
      <c r="U316" s="742"/>
      <c r="V316" s="742"/>
      <c r="W316" s="784"/>
      <c r="X316" s="784"/>
      <c r="Y316" s="220"/>
      <c r="Z316" s="721"/>
      <c r="AA316" s="722"/>
      <c r="AE316" s="9">
        <v>1</v>
      </c>
    </row>
    <row r="317" spans="2:31" ht="15.75">
      <c r="B317" s="1484" t="s">
        <v>6</v>
      </c>
      <c r="C317" s="1029" t="str">
        <f>C260</f>
        <v>N NOM DE VOTRE RECETTE | collez la--FAMILLE| Auteur &gt; VOUS</v>
      </c>
      <c r="D317" s="1030">
        <f>D260</f>
        <v>1</v>
      </c>
      <c r="E317" s="1029" t="str">
        <f>E260</f>
        <v>coupe</v>
      </c>
      <c r="F317" s="1031" t="str">
        <f>F260</f>
        <v>Recette mère ► Desserts assiette</v>
      </c>
      <c r="G317" s="773"/>
      <c r="H317" s="773"/>
      <c r="I317" s="773"/>
      <c r="J317" s="773"/>
      <c r="K317" s="773"/>
      <c r="L317" s="773"/>
      <c r="M317" s="434"/>
      <c r="N317" s="434" t="str">
        <f>"Table de recherche les "&amp;V261&amp;" à "&amp;AA261&amp;" sont réservées aux poids Kg ▼ "</f>
        <v xml:space="preserve">Table de recherche les Col.21 à Col.26 sont réservées aux poids Kg ▼ </v>
      </c>
      <c r="O317" s="1262"/>
      <c r="P317" s="1281" t="str" cm="1">
        <f t="array" ref="P317">"Total Allergènes "&amp;SUMPRODUCT(--IFERROR(P310:Q316&gt;0,FALSE))</f>
        <v>Total Allergènes 0</v>
      </c>
      <c r="Q317" s="785"/>
      <c r="R317" s="785"/>
      <c r="S317" s="785"/>
      <c r="T317" s="785"/>
      <c r="U317" s="741"/>
      <c r="V317" s="786"/>
      <c r="W317" s="752" t="s">
        <v>617</v>
      </c>
      <c r="X317" s="752"/>
      <c r="Y317" s="751" t="s">
        <v>618</v>
      </c>
      <c r="Z317" s="435"/>
      <c r="AA317" s="436"/>
      <c r="AE317" s="9">
        <v>1</v>
      </c>
    </row>
    <row r="318" spans="2:31" ht="15.75">
      <c r="B318" s="1484" t="s">
        <v>6</v>
      </c>
      <c r="C318" s="1029" t="str">
        <f>C260</f>
        <v>N NOM DE VOTRE RECETTE | collez la--FAMILLE| Auteur &gt; VOUS</v>
      </c>
      <c r="D318" s="1030">
        <f>D260</f>
        <v>1</v>
      </c>
      <c r="E318" s="1029" t="str">
        <f>E260</f>
        <v>coupe</v>
      </c>
      <c r="F318" s="1031" t="str">
        <f>F260</f>
        <v>Recette mère ► Desserts assiette</v>
      </c>
      <c r="G318" s="787"/>
      <c r="H318" s="787"/>
      <c r="I318" s="787"/>
      <c r="J318" s="196" t="str">
        <f>"Collez dans " &amp;K261&amp;" ►"</f>
        <v>Collez dans Col.10 ►</v>
      </c>
      <c r="K318" s="1275" t="s">
        <v>57</v>
      </c>
      <c r="L318" s="1275" t="s">
        <v>57</v>
      </c>
      <c r="M318" s="1275" t="s">
        <v>57</v>
      </c>
      <c r="N318" s="56" t="s">
        <v>67</v>
      </c>
      <c r="O318" s="56" t="s">
        <v>66</v>
      </c>
      <c r="P318" s="56" t="s">
        <v>65</v>
      </c>
      <c r="Q318" s="56" t="s">
        <v>64</v>
      </c>
      <c r="R318" s="55" t="s">
        <v>63</v>
      </c>
      <c r="S318" s="55" t="s">
        <v>62</v>
      </c>
      <c r="T318" s="55" t="s">
        <v>61</v>
      </c>
      <c r="U318" s="55" t="s">
        <v>60</v>
      </c>
      <c r="V318" s="726" t="s">
        <v>55</v>
      </c>
      <c r="W318" s="54" t="s">
        <v>56</v>
      </c>
      <c r="X318" s="1275" t="s">
        <v>57</v>
      </c>
      <c r="Y318" s="48" t="s">
        <v>59</v>
      </c>
      <c r="Z318" s="522" t="s">
        <v>53</v>
      </c>
      <c r="AA318" s="725" t="s">
        <v>58</v>
      </c>
      <c r="AE318" s="9">
        <v>1</v>
      </c>
    </row>
    <row r="319" spans="2:31" ht="15.75">
      <c r="B319" s="1484" t="s">
        <v>6</v>
      </c>
      <c r="C319" s="1029" t="str">
        <f>C260</f>
        <v>N NOM DE VOTRE RECETTE | collez la--FAMILLE| Auteur &gt; VOUS</v>
      </c>
      <c r="D319" s="1030">
        <f>D260</f>
        <v>1</v>
      </c>
      <c r="E319" s="1029" t="str">
        <f>E260</f>
        <v>coupe</v>
      </c>
      <c r="F319" s="1031" t="str">
        <f>F260</f>
        <v>Recette mère ► Desserts assiette</v>
      </c>
      <c r="G319" s="787"/>
      <c r="H319" s="787"/>
      <c r="I319" s="787"/>
      <c r="J319" s="196"/>
      <c r="K319" s="1276">
        <v>0</v>
      </c>
      <c r="L319" s="1276">
        <v>0</v>
      </c>
      <c r="M319" s="1276">
        <v>0</v>
      </c>
      <c r="N319" s="739">
        <v>0.2</v>
      </c>
      <c r="O319" s="439">
        <v>0.33300000000000002</v>
      </c>
      <c r="P319" s="439">
        <v>0.25</v>
      </c>
      <c r="Q319" s="439">
        <v>0.5</v>
      </c>
      <c r="R319" s="439">
        <v>1E-3</v>
      </c>
      <c r="S319" s="439">
        <v>0.01</v>
      </c>
      <c r="T319" s="439">
        <v>0.1</v>
      </c>
      <c r="U319" s="439">
        <v>1</v>
      </c>
      <c r="V319" s="437">
        <v>1</v>
      </c>
      <c r="W319" s="437">
        <v>1E-3</v>
      </c>
      <c r="X319" s="1276">
        <v>0</v>
      </c>
      <c r="Y319" s="437">
        <v>0.5</v>
      </c>
      <c r="Z319" s="437">
        <v>0.33333000000000002</v>
      </c>
      <c r="AA319" s="740">
        <v>0.25</v>
      </c>
      <c r="AE319" s="9">
        <v>1</v>
      </c>
    </row>
    <row r="320" spans="2:31" ht="15.75">
      <c r="B320" s="1484" t="s">
        <v>6</v>
      </c>
      <c r="C320" s="1029" t="str">
        <f>C260</f>
        <v>N NOM DE VOTRE RECETTE | collez la--FAMILLE| Auteur &gt; VOUS</v>
      </c>
      <c r="D320" s="1030">
        <f>D260</f>
        <v>1</v>
      </c>
      <c r="E320" s="1029" t="str">
        <f>E260</f>
        <v>coupe</v>
      </c>
      <c r="F320" s="1031" t="str">
        <f>F260</f>
        <v>Recette mère ► Desserts assiette</v>
      </c>
      <c r="G320" s="787"/>
      <c r="H320" s="787"/>
      <c r="I320" s="787"/>
      <c r="J320" s="196" t="str">
        <f>J318</f>
        <v>Collez dans Col.10 ►</v>
      </c>
      <c r="K320" s="1275" t="s">
        <v>57</v>
      </c>
      <c r="L320" s="1275" t="s">
        <v>57</v>
      </c>
      <c r="M320" s="1275" t="s">
        <v>57</v>
      </c>
      <c r="N320" s="788" t="s">
        <v>77</v>
      </c>
      <c r="O320" s="788" t="s">
        <v>76</v>
      </c>
      <c r="P320" s="56" t="s">
        <v>75</v>
      </c>
      <c r="Q320" s="56" t="s">
        <v>74</v>
      </c>
      <c r="R320" s="56" t="s">
        <v>52</v>
      </c>
      <c r="S320" s="49" t="s">
        <v>73</v>
      </c>
      <c r="T320" s="49" t="s">
        <v>72</v>
      </c>
      <c r="U320" s="49" t="s">
        <v>54</v>
      </c>
      <c r="V320" s="789" t="s">
        <v>68</v>
      </c>
      <c r="W320" s="790" t="s">
        <v>51</v>
      </c>
      <c r="X320" s="1275" t="s">
        <v>57</v>
      </c>
      <c r="Y320" s="790" t="s">
        <v>71</v>
      </c>
      <c r="Z320" s="789" t="s">
        <v>70</v>
      </c>
      <c r="AA320" s="791" t="s">
        <v>69</v>
      </c>
      <c r="AE320" s="9">
        <v>1</v>
      </c>
    </row>
    <row r="321" spans="2:31" ht="15.75">
      <c r="B321" s="1484" t="s">
        <v>6</v>
      </c>
      <c r="C321" s="1029" t="str">
        <f>C260</f>
        <v>N NOM DE VOTRE RECETTE | collez la--FAMILLE| Auteur &gt; VOUS</v>
      </c>
      <c r="D321" s="1030">
        <f>D260</f>
        <v>1</v>
      </c>
      <c r="E321" s="1029" t="str">
        <f>E260</f>
        <v>coupe</v>
      </c>
      <c r="F321" s="1031" t="str">
        <f>F260</f>
        <v>Recette mère ► Desserts assiette</v>
      </c>
      <c r="G321" s="787"/>
      <c r="H321" s="787"/>
      <c r="I321" s="787"/>
      <c r="J321" s="196"/>
      <c r="K321" s="1276">
        <v>0</v>
      </c>
      <c r="L321" s="1276">
        <v>0</v>
      </c>
      <c r="M321" s="1276">
        <v>0</v>
      </c>
      <c r="N321" s="739">
        <v>1E-3</v>
      </c>
      <c r="O321" s="439">
        <v>4.0000000000000001E-3</v>
      </c>
      <c r="P321" s="439">
        <v>0.22500000000000001</v>
      </c>
      <c r="Q321" s="439">
        <v>0.1</v>
      </c>
      <c r="R321" s="439">
        <v>1.4999999999999999E-2</v>
      </c>
      <c r="S321" s="439">
        <v>5.0000000000000001E-3</v>
      </c>
      <c r="T321" s="439">
        <v>5.0000000000000001E-3</v>
      </c>
      <c r="U321" s="439">
        <v>0.35</v>
      </c>
      <c r="V321" s="437">
        <v>2.835E-2</v>
      </c>
      <c r="W321" s="437">
        <v>0.13</v>
      </c>
      <c r="X321" s="1276">
        <v>0</v>
      </c>
      <c r="Y321" s="437">
        <v>0.22500000000000001</v>
      </c>
      <c r="Z321" s="437">
        <v>0.23</v>
      </c>
      <c r="AA321" s="740">
        <v>0.2</v>
      </c>
      <c r="AE321" s="9">
        <v>1</v>
      </c>
    </row>
    <row r="322" spans="2:31" ht="18.75">
      <c r="B322" s="1484" t="s">
        <v>6</v>
      </c>
      <c r="C322" s="1216" t="str">
        <f>C260</f>
        <v>N NOM DE VOTRE RECETTE | collez la--FAMILLE| Auteur &gt; VOUS</v>
      </c>
      <c r="D322" s="1217">
        <f>D260</f>
        <v>1</v>
      </c>
      <c r="E322" s="1217" t="str">
        <f>E260</f>
        <v>coupe</v>
      </c>
      <c r="F322" s="1218" t="str">
        <f>F260</f>
        <v>Recette mère ► Desserts assiette</v>
      </c>
      <c r="G322" s="818"/>
      <c r="H322" s="818"/>
      <c r="I322" s="818"/>
      <c r="J322" s="818"/>
      <c r="K322" s="818"/>
      <c r="L322" s="441" t="s">
        <v>699</v>
      </c>
      <c r="M322" s="824" t="str">
        <f ca="1">"⓬  PHASES DE PROGRESSION  ▼  largeur "&amp;SUM(N252:V252)</f>
        <v>⓬  PHASES DE PROGRESSION  ▼  largeur 142</v>
      </c>
      <c r="N322" s="792"/>
      <c r="O322" s="1195"/>
      <c r="P322" s="1195"/>
      <c r="Q322" s="1195"/>
      <c r="R322" s="816"/>
      <c r="S322" s="793"/>
      <c r="T322" s="819"/>
      <c r="U322" s="819"/>
      <c r="V322" s="794"/>
      <c r="W322" s="794"/>
      <c r="X322" s="794"/>
      <c r="Y322" s="794"/>
      <c r="Z322" s="794"/>
      <c r="AA322" s="57" t="s">
        <v>80</v>
      </c>
      <c r="AE322" s="9">
        <v>1</v>
      </c>
    </row>
    <row r="323" spans="2:31" ht="18.75">
      <c r="B323" s="1484" t="s">
        <v>6</v>
      </c>
      <c r="C323" s="1029" t="str">
        <f>C260</f>
        <v>N NOM DE VOTRE RECETTE | collez la--FAMILLE| Auteur &gt; VOUS</v>
      </c>
      <c r="D323" s="1030">
        <f>D260</f>
        <v>1</v>
      </c>
      <c r="E323" s="1029" t="str">
        <f>E260</f>
        <v>coupe</v>
      </c>
      <c r="F323" s="1031" t="str">
        <f>F260</f>
        <v>Recette mère ► Desserts assiette</v>
      </c>
      <c r="G323" s="720"/>
      <c r="H323" s="720"/>
      <c r="I323" s="720"/>
      <c r="J323" s="720"/>
      <c r="K323" s="967" t="str" cm="1">
        <f t="array" ref="K323">IF(SUMPRODUCT((N323:U323&lt;&gt;"")*1)=0,"",SUMPRODUCT((N323:U323&lt;&gt;"")*(LEN(TRIM(SUBSTITUTE(N323:U323,CHAR(160)," "))) - LEN(SUBSTITUTE(TRIM(SUBSTITUTE(N323:U323,CHAR(160)," "))," ","")) + 1)) &amp; " mot" &amp; IF(SUMPRODUCT((N323:U323&lt;&gt;"")*(LEN(TRIM(SUBSTITUTE(N323:U323,CHAR(160)," "))) - LEN(SUBSTITUTE(TRIM(SUBSTITUTE(N323:U323,CHAR(160)," "))," ","")) + 1))&gt;1,"s",""))</f>
        <v>7 mots</v>
      </c>
      <c r="L323" s="968" t="str" cm="1">
        <f t="array" ref="L323">SUMPRODUCT(--(N323:U323&lt;&gt;""), LEN(TRIM(SUBSTITUTE(N323:U323, CHAR(160), "")))) &amp; " Car."</f>
        <v>30 Car.</v>
      </c>
      <c r="M323" s="1280">
        <v>0</v>
      </c>
      <c r="N323" s="61" t="s">
        <v>84</v>
      </c>
      <c r="O323" s="61"/>
      <c r="P323" s="61"/>
      <c r="Q323" s="61"/>
      <c r="R323" s="61"/>
      <c r="S323" s="61"/>
      <c r="T323" s="61"/>
      <c r="U323" s="1225"/>
      <c r="V323" s="19"/>
      <c r="W323" s="1226" t="s">
        <v>1146</v>
      </c>
      <c r="X323" s="715">
        <v>120</v>
      </c>
      <c r="Y323" s="1228" t="str">
        <f>Y257</f>
        <v>⓫  Dupliquée pour</v>
      </c>
      <c r="Z323" s="1229">
        <f>Z257</f>
        <v>727</v>
      </c>
      <c r="AA323" s="1230" t="str">
        <f>AA257</f>
        <v>portions</v>
      </c>
      <c r="AE323" s="9">
        <v>1</v>
      </c>
    </row>
    <row r="324" spans="2:31" ht="15.75">
      <c r="B324" s="1484" t="s">
        <v>6</v>
      </c>
      <c r="C324" s="1029" t="str">
        <f>C260</f>
        <v>N NOM DE VOTRE RECETTE | collez la--FAMILLE| Auteur &gt; VOUS</v>
      </c>
      <c r="D324" s="1030">
        <f>D260</f>
        <v>1</v>
      </c>
      <c r="E324" s="1029" t="str">
        <f>E260</f>
        <v>coupe</v>
      </c>
      <c r="F324" s="1031" t="str">
        <f>F260</f>
        <v>Recette mère ► Desserts assiette</v>
      </c>
      <c r="G324" s="820"/>
      <c r="H324" s="58"/>
      <c r="I324" s="58" t="s">
        <v>83</v>
      </c>
      <c r="J324" s="59">
        <f>ROWS(K324:K324)</f>
        <v>1</v>
      </c>
      <c r="K324" s="60" t="str" cm="1">
        <f t="array" ref="K324">IF(SUMPRODUCT((N324:U324&lt;&gt;"")*1)=0,"",SUMPRODUCT((N324:U324&lt;&gt;"")*(LEN(TRIM(SUBSTITUTE(N324:U324,CHAR(160)," "))) - LEN(SUBSTITUTE(TRIM(SUBSTITUTE(N324:U324,CHAR(160)," "))," ","")) + 1)) &amp; " mot" &amp; IF(SUMPRODUCT((N324:U324&lt;&gt;"")*(LEN(TRIM(SUBSTITUTE(N324:U324,CHAR(160)," "))) - LEN(SUBSTITUTE(TRIM(SUBSTITUTE(N324:U324,CHAR(160)," "))," ","")) + 1))&gt;1,"s",""))</f>
        <v/>
      </c>
      <c r="L324" s="795" t="str" cm="1">
        <f t="array" ref="L324">SUMPRODUCT(--(N324:U324&lt;&gt;""), LEN(TRIM(SUBSTITUTE(N324:U324, CHAR(160), "")))) &amp; " Car."</f>
        <v>0 Car.</v>
      </c>
      <c r="M324" s="70" t="str">
        <f>IF(ISBLANK(N324),"",LARGE(M323:M323,1)+1)</f>
        <v/>
      </c>
      <c r="N324" s="61"/>
      <c r="O324" s="61"/>
      <c r="P324" s="61"/>
      <c r="Q324" s="61"/>
      <c r="R324" s="61"/>
      <c r="S324" s="61"/>
      <c r="T324" s="61"/>
      <c r="U324" s="951"/>
      <c r="V324" s="19"/>
      <c r="W324" s="951" t="str">
        <f>"Poids de sauce par "&amp;X328</f>
        <v>Poids de sauce par barquette(s)</v>
      </c>
      <c r="X324" s="736">
        <v>60</v>
      </c>
      <c r="Y324" s="196" t="s">
        <v>613</v>
      </c>
      <c r="Z324" s="710">
        <f>W309/Z323</f>
        <v>0</v>
      </c>
      <c r="AA324" s="823"/>
      <c r="AE324" s="9">
        <v>1</v>
      </c>
    </row>
    <row r="325" spans="2:31" ht="23.25">
      <c r="B325" s="1484" t="s">
        <v>6</v>
      </c>
      <c r="C325" s="1029" t="str">
        <f>C260</f>
        <v>N NOM DE VOTRE RECETTE | collez la--FAMILLE| Auteur &gt; VOUS</v>
      </c>
      <c r="D325" s="1030">
        <f>D260</f>
        <v>1</v>
      </c>
      <c r="E325" s="1029" t="str">
        <f>E260</f>
        <v>coupe</v>
      </c>
      <c r="F325" s="1031" t="str">
        <f>F260</f>
        <v>Recette mère ► Desserts assiette</v>
      </c>
      <c r="G325" s="820"/>
      <c r="H325" s="820"/>
      <c r="I325" s="820"/>
      <c r="J325" s="59">
        <f>ROWS(K324:K325)</f>
        <v>2</v>
      </c>
      <c r="K325" s="60" t="str" cm="1">
        <f t="array" ref="K325">IF(SUMPRODUCT((N325:U325&lt;&gt;"")*1)=0,"",SUMPRODUCT((N325:U325&lt;&gt;"")*(LEN(TRIM(SUBSTITUTE(N325:U325,CHAR(160)," "))) - LEN(SUBSTITUTE(TRIM(SUBSTITUTE(N325:U325,CHAR(160)," "))," ","")) + 1)) &amp; " mot" &amp; IF(SUMPRODUCT((N325:U325&lt;&gt;"")*(LEN(TRIM(SUBSTITUTE(N325:U325,CHAR(160)," "))) - LEN(SUBSTITUTE(TRIM(SUBSTITUTE(N325:U325,CHAR(160)," "))," ","")) + 1))&gt;1,"s",""))</f>
        <v/>
      </c>
      <c r="L325" s="795" t="str" cm="1">
        <f t="array" ref="L325">SUMPRODUCT(--(N325:U325&lt;&gt;""), LEN(TRIM(SUBSTITUTE(N325:U325, CHAR(160), "")))) &amp; " Car."</f>
        <v>0 Car.</v>
      </c>
      <c r="M325" s="70" t="str">
        <f>IF(ISBLANK(N325),"",LARGE(M323:M324,1)+1)</f>
        <v/>
      </c>
      <c r="N325" s="61"/>
      <c r="O325" s="87"/>
      <c r="P325" s="61"/>
      <c r="Q325" s="61"/>
      <c r="R325" s="61"/>
      <c r="S325" s="61"/>
      <c r="T325" s="61"/>
      <c r="U325" s="1236"/>
      <c r="V325" s="19"/>
      <c r="W325" s="1236" t="str">
        <f>"Prix d'1  "&amp;X328</f>
        <v>Prix d'1  barquette(s)</v>
      </c>
      <c r="X325" s="716">
        <v>1</v>
      </c>
      <c r="Y325" s="1231"/>
      <c r="Z325" s="1232" t="s">
        <v>81</v>
      </c>
      <c r="AA325" s="1233" t="s">
        <v>82</v>
      </c>
      <c r="AE325" s="9">
        <v>1</v>
      </c>
    </row>
    <row r="326" spans="2:31" ht="23.25">
      <c r="B326" s="1484" t="s">
        <v>6</v>
      </c>
      <c r="C326" s="1029" t="str">
        <f>C260</f>
        <v>N NOM DE VOTRE RECETTE | collez la--FAMILLE| Auteur &gt; VOUS</v>
      </c>
      <c r="D326" s="1030">
        <f>D260</f>
        <v>1</v>
      </c>
      <c r="E326" s="1029" t="str">
        <f>E260</f>
        <v>coupe</v>
      </c>
      <c r="F326" s="1031" t="str">
        <f>F260</f>
        <v>Recette mère ► Desserts assiette</v>
      </c>
      <c r="G326" s="820"/>
      <c r="H326" s="820"/>
      <c r="I326" s="820"/>
      <c r="J326" s="59">
        <f>ROWS(K324:K326)</f>
        <v>3</v>
      </c>
      <c r="K326" s="60" t="str" cm="1">
        <f t="array" ref="K326">IF(SUMPRODUCT((N326:U326&lt;&gt;"")*1)=0,"",SUMPRODUCT((N326:U326&lt;&gt;"")*(LEN(TRIM(SUBSTITUTE(N326:U326,CHAR(160)," "))) - LEN(SUBSTITUTE(TRIM(SUBSTITUTE(N326:U326,CHAR(160)," "))," ","")) + 1)) &amp; " mot" &amp; IF(SUMPRODUCT((N326:U326&lt;&gt;"")*(LEN(TRIM(SUBSTITUTE(N326:U326,CHAR(160)," "))) - LEN(SUBSTITUTE(TRIM(SUBSTITUTE(N326:U326,CHAR(160)," "))," ","")) + 1))&gt;1,"s",""))</f>
        <v/>
      </c>
      <c r="L326" s="795" t="str" cm="1">
        <f t="array" ref="L326">SUMPRODUCT(--(N326:U326&lt;&gt;""), LEN(TRIM(SUBSTITUTE(N326:U326, CHAR(160), "")))) &amp; " Car."</f>
        <v>0 Car.</v>
      </c>
      <c r="M326" s="70" t="str">
        <f>IF(ISBLANK(N326),"",LARGE(M323:M325,1)+1)</f>
        <v/>
      </c>
      <c r="N326" s="61"/>
      <c r="O326" s="87"/>
      <c r="P326" s="61"/>
      <c r="Q326" s="61"/>
      <c r="R326" s="61"/>
      <c r="S326" s="61"/>
      <c r="T326" s="61"/>
      <c r="U326" s="1227"/>
      <c r="V326" s="19"/>
      <c r="W326" s="1227" t="str">
        <f>"Nb de  "&amp;X328</f>
        <v>Nb de  barquette(s)</v>
      </c>
      <c r="X326" s="737">
        <v>250</v>
      </c>
      <c r="Y326" s="1231"/>
      <c r="Z326" s="1234" t="s">
        <v>85</v>
      </c>
      <c r="AA326" s="1233" t="s">
        <v>82</v>
      </c>
      <c r="AE326" s="9">
        <v>1</v>
      </c>
    </row>
    <row r="327" spans="2:31" ht="16.5" thickBot="1">
      <c r="B327" s="1484" t="s">
        <v>6</v>
      </c>
      <c r="C327" s="1029" t="str">
        <f>C260</f>
        <v>N NOM DE VOTRE RECETTE | collez la--FAMILLE| Auteur &gt; VOUS</v>
      </c>
      <c r="D327" s="1030">
        <f>D260</f>
        <v>1</v>
      </c>
      <c r="E327" s="1029" t="str">
        <f>E260</f>
        <v>coupe</v>
      </c>
      <c r="F327" s="1031" t="str">
        <f>F260</f>
        <v>Recette mère ► Desserts assiette</v>
      </c>
      <c r="G327" s="820"/>
      <c r="H327" s="820"/>
      <c r="I327" s="820"/>
      <c r="J327" s="59">
        <f>ROWS(K324:K327)</f>
        <v>4</v>
      </c>
      <c r="K327" s="60" t="str" cm="1">
        <f t="array" ref="K327">IF(SUMPRODUCT((N327:U327&lt;&gt;"")*1)=0,"",SUMPRODUCT((N327:U327&lt;&gt;"")*(LEN(TRIM(SUBSTITUTE(N327:U327,CHAR(160)," "))) - LEN(SUBSTITUTE(TRIM(SUBSTITUTE(N327:U327,CHAR(160)," "))," ","")) + 1)) &amp; " mot" &amp; IF(SUMPRODUCT((N327:U327&lt;&gt;"")*(LEN(TRIM(SUBSTITUTE(N327:U327,CHAR(160)," "))) - LEN(SUBSTITUTE(TRIM(SUBSTITUTE(N327:U327,CHAR(160)," "))," ","")) + 1))&gt;1,"s",""))</f>
        <v/>
      </c>
      <c r="L327" s="795" t="str" cm="1">
        <f t="array" ref="L327">SUMPRODUCT(--(N327:U327&lt;&gt;""), LEN(TRIM(SUBSTITUTE(N327:U327, CHAR(160), "")))) &amp; " Car."</f>
        <v>0 Car.</v>
      </c>
      <c r="M327" s="70" t="str">
        <f>IF(ISBLANK(N327),"",LARGE(M323:M326,1)+1)</f>
        <v/>
      </c>
      <c r="N327" s="61"/>
      <c r="O327" s="87"/>
      <c r="P327" s="61"/>
      <c r="Q327" s="61"/>
      <c r="R327" s="61"/>
      <c r="S327" s="61"/>
      <c r="T327" s="61"/>
      <c r="U327" s="1237"/>
      <c r="V327" s="19"/>
      <c r="W327" s="1237" t="str">
        <f>"Prix des "&amp;X328</f>
        <v>Prix des barquette(s)</v>
      </c>
      <c r="X327" s="1265">
        <f>X326*X325</f>
        <v>250</v>
      </c>
      <c r="Y327" s="1231"/>
      <c r="Z327" s="1231"/>
      <c r="AA327" s="1235"/>
      <c r="AE327" s="9">
        <v>1</v>
      </c>
    </row>
    <row r="328" spans="2:31" ht="16.5" thickBot="1">
      <c r="B328" s="1484" t="s">
        <v>6</v>
      </c>
      <c r="C328" s="1029" t="str">
        <f>C260</f>
        <v>N NOM DE VOTRE RECETTE | collez la--FAMILLE| Auteur &gt; VOUS</v>
      </c>
      <c r="D328" s="1030">
        <f>D260</f>
        <v>1</v>
      </c>
      <c r="E328" s="1029" t="str">
        <f>E260</f>
        <v>coupe</v>
      </c>
      <c r="F328" s="1031" t="str">
        <f>F260</f>
        <v>Recette mère ► Desserts assiette</v>
      </c>
      <c r="G328" s="820"/>
      <c r="H328" s="820"/>
      <c r="I328" s="820"/>
      <c r="J328" s="59">
        <f>ROWS(K324:K328)</f>
        <v>5</v>
      </c>
      <c r="K328" s="60" t="str" cm="1">
        <f t="array" ref="K328">IF(SUMPRODUCT((N328:U328&lt;&gt;"")*1)=0,"",SUMPRODUCT((N328:U328&lt;&gt;"")*(LEN(TRIM(SUBSTITUTE(N328:U328,CHAR(160)," "))) - LEN(SUBSTITUTE(TRIM(SUBSTITUTE(N328:U328,CHAR(160)," "))," ","")) + 1)) &amp; " mot" &amp; IF(SUMPRODUCT((N328:U328&lt;&gt;"")*(LEN(TRIM(SUBSTITUTE(N328:U328,CHAR(160)," "))) - LEN(SUBSTITUTE(TRIM(SUBSTITUTE(N328:U328,CHAR(160)," "))," ","")) + 1))&gt;1,"s",""))</f>
        <v/>
      </c>
      <c r="L328" s="795" t="str" cm="1">
        <f t="array" ref="L328">SUMPRODUCT(--(N328:U328&lt;&gt;""), LEN(TRIM(SUBSTITUTE(N328:U328, CHAR(160), "")))) &amp; " Car."</f>
        <v>0 Car.</v>
      </c>
      <c r="M328" s="1280">
        <v>0</v>
      </c>
      <c r="N328" s="61"/>
      <c r="O328" s="87"/>
      <c r="P328" s="61"/>
      <c r="Q328" s="61"/>
      <c r="R328" s="61"/>
      <c r="S328" s="61"/>
      <c r="T328" s="61"/>
      <c r="U328" s="61"/>
      <c r="V328" s="19"/>
      <c r="W328" s="1267" t="s">
        <v>1144</v>
      </c>
      <c r="X328" s="1266" t="s">
        <v>1145</v>
      </c>
      <c r="Y328" s="1264"/>
      <c r="Z328" s="536"/>
      <c r="AA328" s="900"/>
      <c r="AE328" s="9">
        <v>1</v>
      </c>
    </row>
    <row r="329" spans="2:31" ht="15.75">
      <c r="B329" s="1484" t="s">
        <v>6</v>
      </c>
      <c r="C329" s="1029" t="str">
        <f>C260</f>
        <v>N NOM DE VOTRE RECETTE | collez la--FAMILLE| Auteur &gt; VOUS</v>
      </c>
      <c r="D329" s="1030">
        <f>D260</f>
        <v>1</v>
      </c>
      <c r="E329" s="1029" t="str">
        <f>E260</f>
        <v>coupe</v>
      </c>
      <c r="F329" s="1031" t="str">
        <f>F260</f>
        <v>Recette mère ► Desserts assiette</v>
      </c>
      <c r="G329" s="820"/>
      <c r="H329" s="820"/>
      <c r="I329" s="820"/>
      <c r="J329" s="59">
        <f>ROWS(K324:K329)</f>
        <v>6</v>
      </c>
      <c r="K329" s="60" t="str" cm="1">
        <f t="array" ref="K329">IF(SUMPRODUCT((N329:U329&lt;&gt;"")*1)=0,"",SUMPRODUCT((N329:U329&lt;&gt;"")*(LEN(TRIM(SUBSTITUTE(N329:U329,CHAR(160)," "))) - LEN(SUBSTITUTE(TRIM(SUBSTITUTE(N329:U329,CHAR(160)," "))," ","")) + 1)) &amp; " mot" &amp; IF(SUMPRODUCT((N329:U329&lt;&gt;"")*(LEN(TRIM(SUBSTITUTE(N329:U329,CHAR(160)," "))) - LEN(SUBSTITUTE(TRIM(SUBSTITUTE(N329:U329,CHAR(160)," "))," ","")) + 1))&gt;1,"s",""))</f>
        <v/>
      </c>
      <c r="L329" s="795" t="str" cm="1">
        <f t="array" ref="L329">SUMPRODUCT(--(N329:U329&lt;&gt;""), LEN(TRIM(SUBSTITUTE(N329:U329, CHAR(160), "")))) &amp; " Car."</f>
        <v>0 Car.</v>
      </c>
      <c r="M329" s="812" t="s">
        <v>593</v>
      </c>
      <c r="N329" s="96"/>
      <c r="O329" s="87"/>
      <c r="P329" s="61"/>
      <c r="Q329" s="61"/>
      <c r="R329" s="61"/>
      <c r="S329" s="61"/>
      <c r="T329" s="61"/>
      <c r="U329" s="61"/>
      <c r="V329" s="61"/>
      <c r="W329" s="61"/>
      <c r="X329" s="1263"/>
      <c r="Y329" s="61"/>
      <c r="Z329" s="63" t="s">
        <v>86</v>
      </c>
      <c r="AA329" s="64">
        <v>3.472222222222222E-3</v>
      </c>
      <c r="AE329" s="9">
        <v>1</v>
      </c>
    </row>
    <row r="330" spans="2:31" ht="15.75">
      <c r="B330" s="1484" t="s">
        <v>6</v>
      </c>
      <c r="C330" s="1029" t="str">
        <f>C260</f>
        <v>N NOM DE VOTRE RECETTE | collez la--FAMILLE| Auteur &gt; VOUS</v>
      </c>
      <c r="D330" s="1030">
        <f>D260</f>
        <v>1</v>
      </c>
      <c r="E330" s="1029" t="str">
        <f>E260</f>
        <v>coupe</v>
      </c>
      <c r="F330" s="1031" t="str">
        <f>F260</f>
        <v>Recette mère ► Desserts assiette</v>
      </c>
      <c r="G330" s="820"/>
      <c r="H330" s="820"/>
      <c r="I330" s="820"/>
      <c r="J330" s="59">
        <f>ROWS(K324:K330)</f>
        <v>7</v>
      </c>
      <c r="K330" s="60" t="str" cm="1">
        <f t="array" ref="K330">IF(SUMPRODUCT((N330:U330&lt;&gt;"")*1)=0,"",SUMPRODUCT((N330:U330&lt;&gt;"")*(LEN(TRIM(SUBSTITUTE(N330:U330,CHAR(160)," "))) - LEN(SUBSTITUTE(TRIM(SUBSTITUTE(N330:U330,CHAR(160)," "))," ","")) + 1)) &amp; " mot" &amp; IF(SUMPRODUCT((N330:U330&lt;&gt;"")*(LEN(TRIM(SUBSTITUTE(N330:U330,CHAR(160)," "))) - LEN(SUBSTITUTE(TRIM(SUBSTITUTE(N330:U330,CHAR(160)," "))," ","")) + 1))&gt;1,"s",""))</f>
        <v/>
      </c>
      <c r="L330" s="795" t="str" cm="1">
        <f t="array" ref="L330">SUMPRODUCT(--(N330:U330&lt;&gt;""), LEN(TRIM(SUBSTITUTE(N330:U330, CHAR(160), "")))) &amp; " Car."</f>
        <v>0 Car.</v>
      </c>
      <c r="M330" s="71" t="str">
        <f>IF(ISBLANK(N330),"",LARGE(M328:M329,1)+1)</f>
        <v/>
      </c>
      <c r="N330" s="87"/>
      <c r="O330" s="87"/>
      <c r="P330" s="87"/>
      <c r="Q330" s="87"/>
      <c r="R330" s="87"/>
      <c r="S330" s="87"/>
      <c r="T330" s="87"/>
      <c r="U330" s="87"/>
      <c r="V330" s="87"/>
      <c r="W330" s="87"/>
      <c r="X330" s="87"/>
      <c r="Y330" s="87"/>
      <c r="Z330" s="63" t="s">
        <v>87</v>
      </c>
      <c r="AA330" s="65">
        <v>1.0416666666666666E-2</v>
      </c>
      <c r="AE330" s="9">
        <v>1</v>
      </c>
    </row>
    <row r="331" spans="2:31" ht="15.75">
      <c r="B331" s="1484" t="s">
        <v>6</v>
      </c>
      <c r="C331" s="1029" t="str">
        <f>C260</f>
        <v>N NOM DE VOTRE RECETTE | collez la--FAMILLE| Auteur &gt; VOUS</v>
      </c>
      <c r="D331" s="1030">
        <f>D260</f>
        <v>1</v>
      </c>
      <c r="E331" s="1029" t="str">
        <f>E260</f>
        <v>coupe</v>
      </c>
      <c r="F331" s="1031" t="str">
        <f>F260</f>
        <v>Recette mère ► Desserts assiette</v>
      </c>
      <c r="G331" s="820"/>
      <c r="H331" s="820"/>
      <c r="I331" s="820"/>
      <c r="J331" s="59">
        <f>ROWS(K324:K331)</f>
        <v>8</v>
      </c>
      <c r="K331" s="60" t="str" cm="1">
        <f t="array" ref="K331">IF(SUMPRODUCT((N331:U331&lt;&gt;"")*1)=0,"",SUMPRODUCT((N331:U331&lt;&gt;"")*(LEN(TRIM(SUBSTITUTE(N331:U331,CHAR(160)," "))) - LEN(SUBSTITUTE(TRIM(SUBSTITUTE(N331:U331,CHAR(160)," "))," ","")) + 1)) &amp; " mot" &amp; IF(SUMPRODUCT((N331:U331&lt;&gt;"")*(LEN(TRIM(SUBSTITUTE(N331:U331,CHAR(160)," "))) - LEN(SUBSTITUTE(TRIM(SUBSTITUTE(N331:U331,CHAR(160)," "))," ","")) + 1))&gt;1,"s",""))</f>
        <v/>
      </c>
      <c r="L331" s="795" t="str" cm="1">
        <f t="array" ref="L331">SUMPRODUCT(--(N331:U331&lt;&gt;""), LEN(TRIM(SUBSTITUTE(N331:U331, CHAR(160), "")))) &amp; " Car."</f>
        <v>0 Car.</v>
      </c>
      <c r="M331" s="71" t="str">
        <f>IF(ISBLANK(N331),"",LARGE(M328:M330,1)+1)</f>
        <v/>
      </c>
      <c r="N331" s="87"/>
      <c r="O331" s="87"/>
      <c r="P331" s="87"/>
      <c r="Q331" s="87"/>
      <c r="R331" s="87"/>
      <c r="S331" s="87"/>
      <c r="T331" s="87"/>
      <c r="U331" s="87"/>
      <c r="V331" s="87"/>
      <c r="W331" s="87"/>
      <c r="X331" s="87"/>
      <c r="Y331" s="87"/>
      <c r="Z331" s="63" t="s">
        <v>88</v>
      </c>
      <c r="AA331" s="66">
        <v>2.0833333333333332E-2</v>
      </c>
      <c r="AE331" s="9">
        <v>1</v>
      </c>
    </row>
    <row r="332" spans="2:31" ht="15.75">
      <c r="B332" s="1484" t="s">
        <v>6</v>
      </c>
      <c r="C332" s="1029" t="str">
        <f>C260</f>
        <v>N NOM DE VOTRE RECETTE | collez la--FAMILLE| Auteur &gt; VOUS</v>
      </c>
      <c r="D332" s="1030">
        <f>D260</f>
        <v>1</v>
      </c>
      <c r="E332" s="1029" t="str">
        <f>E260</f>
        <v>coupe</v>
      </c>
      <c r="F332" s="1031" t="str">
        <f>F260</f>
        <v>Recette mère ► Desserts assiette</v>
      </c>
      <c r="G332" s="820"/>
      <c r="H332" s="820"/>
      <c r="I332" s="820"/>
      <c r="J332" s="59">
        <f>ROWS(K324:K332)</f>
        <v>9</v>
      </c>
      <c r="K332" s="60" t="str" cm="1">
        <f t="array" ref="K332">IF(SUMPRODUCT((N332:U332&lt;&gt;"")*1)=0,"",SUMPRODUCT((N332:U332&lt;&gt;"")*(LEN(TRIM(SUBSTITUTE(N332:U332,CHAR(160)," "))) - LEN(SUBSTITUTE(TRIM(SUBSTITUTE(N332:U332,CHAR(160)," "))," ","")) + 1)) &amp; " mot" &amp; IF(SUMPRODUCT((N332:U332&lt;&gt;"")*(LEN(TRIM(SUBSTITUTE(N332:U332,CHAR(160)," "))) - LEN(SUBSTITUTE(TRIM(SUBSTITUTE(N332:U332,CHAR(160)," "))," ","")) + 1))&gt;1,"s",""))</f>
        <v/>
      </c>
      <c r="L332" s="795" t="str" cm="1">
        <f t="array" ref="L332">SUMPRODUCT(--(N332:U332&lt;&gt;""), LEN(TRIM(SUBSTITUTE(N332:U332, CHAR(160), "")))) &amp; " Car."</f>
        <v>0 Car.</v>
      </c>
      <c r="M332" s="71" t="str">
        <f>IF(ISBLANK(N332),"",LARGE(M328:M331,1)+1)</f>
        <v/>
      </c>
      <c r="N332" s="87"/>
      <c r="O332" s="87"/>
      <c r="P332" s="87"/>
      <c r="Q332" s="87"/>
      <c r="R332" s="87"/>
      <c r="S332" s="87"/>
      <c r="T332" s="87"/>
      <c r="U332" s="87"/>
      <c r="V332" s="87"/>
      <c r="W332" s="87"/>
      <c r="X332" s="87"/>
      <c r="Y332" s="87"/>
      <c r="Z332" s="67" t="s">
        <v>89</v>
      </c>
      <c r="AA332" s="68">
        <f>AA329+AA330+AA331</f>
        <v>3.4722222222222224E-2</v>
      </c>
      <c r="AE332" s="9">
        <v>1</v>
      </c>
    </row>
    <row r="333" spans="2:31" ht="15.75">
      <c r="B333" s="1484" t="s">
        <v>6</v>
      </c>
      <c r="C333" s="1029" t="str">
        <f>C260</f>
        <v>N NOM DE VOTRE RECETTE | collez la--FAMILLE| Auteur &gt; VOUS</v>
      </c>
      <c r="D333" s="1030">
        <f>D260</f>
        <v>1</v>
      </c>
      <c r="E333" s="1029" t="str">
        <f>E260</f>
        <v>coupe</v>
      </c>
      <c r="F333" s="1031" t="str">
        <f>F260</f>
        <v>Recette mère ► Desserts assiette</v>
      </c>
      <c r="G333" s="820"/>
      <c r="H333" s="820"/>
      <c r="I333" s="820"/>
      <c r="J333" s="59">
        <f>ROWS(K324:K333)</f>
        <v>10</v>
      </c>
      <c r="K333" s="60" t="str" cm="1">
        <f t="array" ref="K333">IF(SUMPRODUCT((N333:U333&lt;&gt;"")*1)=0,"",SUMPRODUCT((N333:U333&lt;&gt;"")*(LEN(TRIM(SUBSTITUTE(N333:U333,CHAR(160)," "))) - LEN(SUBSTITUTE(TRIM(SUBSTITUTE(N333:U333,CHAR(160)," "))," ","")) + 1)) &amp; " mot" &amp; IF(SUMPRODUCT((N333:U333&lt;&gt;"")*(LEN(TRIM(SUBSTITUTE(N333:U333,CHAR(160)," "))) - LEN(SUBSTITUTE(TRIM(SUBSTITUTE(N333:U333,CHAR(160)," "))," ","")) + 1))&gt;1,"s",""))</f>
        <v/>
      </c>
      <c r="L333" s="795" t="str" cm="1">
        <f t="array" ref="L333">SUMPRODUCT(--(N333:U333&lt;&gt;""), LEN(TRIM(SUBSTITUTE(N333:U333, CHAR(160), "")))) &amp; " Car."</f>
        <v>0 Car.</v>
      </c>
      <c r="M333" s="71" t="str">
        <f>IF(ISBLANK(N333),"",LARGE(M328:M332,1)+1)</f>
        <v/>
      </c>
      <c r="N333" s="87"/>
      <c r="O333" s="87"/>
      <c r="P333" s="87"/>
      <c r="Q333" s="87"/>
      <c r="R333" s="87"/>
      <c r="S333" s="87"/>
      <c r="T333" s="87"/>
      <c r="U333" s="87"/>
      <c r="V333" s="87"/>
      <c r="W333" s="1958" t="s">
        <v>119</v>
      </c>
      <c r="X333" s="552"/>
      <c r="Y333" s="552"/>
      <c r="Z333" s="552"/>
      <c r="AA333" s="98"/>
      <c r="AE333" s="9">
        <v>1</v>
      </c>
    </row>
    <row r="334" spans="2:31" ht="15.75">
      <c r="B334" s="1484" t="s">
        <v>6</v>
      </c>
      <c r="C334" s="1029" t="str">
        <f>C260</f>
        <v>N NOM DE VOTRE RECETTE | collez la--FAMILLE| Auteur &gt; VOUS</v>
      </c>
      <c r="D334" s="1030">
        <f>D260</f>
        <v>1</v>
      </c>
      <c r="E334" s="1029" t="str">
        <f>E260</f>
        <v>coupe</v>
      </c>
      <c r="F334" s="1031" t="str">
        <f>F260</f>
        <v>Recette mère ► Desserts assiette</v>
      </c>
      <c r="G334" s="820"/>
      <c r="H334" s="820"/>
      <c r="I334" s="820"/>
      <c r="J334" s="59">
        <f>ROWS(K324:K334)</f>
        <v>11</v>
      </c>
      <c r="K334" s="60" t="str" cm="1">
        <f t="array" ref="K334">IF(SUMPRODUCT((N334:U334&lt;&gt;"")*1)=0,"",SUMPRODUCT((N334:U334&lt;&gt;"")*(LEN(TRIM(SUBSTITUTE(N334:U334,CHAR(160)," "))) - LEN(SUBSTITUTE(TRIM(SUBSTITUTE(N334:U334,CHAR(160)," "))," ","")) + 1)) &amp; " mot" &amp; IF(SUMPRODUCT((N334:U334&lt;&gt;"")*(LEN(TRIM(SUBSTITUTE(N334:U334,CHAR(160)," "))) - LEN(SUBSTITUTE(TRIM(SUBSTITUTE(N334:U334,CHAR(160)," "))," ","")) + 1))&gt;1,"s",""))</f>
        <v/>
      </c>
      <c r="L334" s="795" t="str" cm="1">
        <f t="array" ref="L334">SUMPRODUCT(--(N334:U334&lt;&gt;""), LEN(TRIM(SUBSTITUTE(N334:U334, CHAR(160), "")))) &amp; " Car."</f>
        <v>0 Car.</v>
      </c>
      <c r="M334" s="71" t="str">
        <f>IF(ISBLANK(N334),"",LARGE(M328:M333,1)+1)</f>
        <v/>
      </c>
      <c r="N334" s="87"/>
      <c r="O334" s="87"/>
      <c r="P334" s="87"/>
      <c r="Q334" s="87"/>
      <c r="R334" s="87"/>
      <c r="S334" s="87"/>
      <c r="T334" s="87"/>
      <c r="U334" s="87"/>
      <c r="V334" s="87"/>
      <c r="W334" s="1959" t="s">
        <v>120</v>
      </c>
      <c r="X334" s="19"/>
      <c r="Y334" s="19"/>
      <c r="Z334" s="99" t="s">
        <v>121</v>
      </c>
      <c r="AA334" s="26">
        <f>W337*W335</f>
        <v>225</v>
      </c>
      <c r="AE334" s="9">
        <v>1</v>
      </c>
    </row>
    <row r="335" spans="2:31" ht="15.75">
      <c r="B335" s="1484" t="s">
        <v>6</v>
      </c>
      <c r="C335" s="1029" t="str">
        <f>C260</f>
        <v>N NOM DE VOTRE RECETTE | collez la--FAMILLE| Auteur &gt; VOUS</v>
      </c>
      <c r="D335" s="1030">
        <f>D260</f>
        <v>1</v>
      </c>
      <c r="E335" s="1029" t="str">
        <f>E260</f>
        <v>coupe</v>
      </c>
      <c r="F335" s="1031" t="str">
        <f>F260</f>
        <v>Recette mère ► Desserts assiette</v>
      </c>
      <c r="G335" s="820"/>
      <c r="H335" s="820"/>
      <c r="I335" s="820"/>
      <c r="J335" s="59">
        <f>ROWS(K324:K335)</f>
        <v>12</v>
      </c>
      <c r="K335" s="60" t="str" cm="1">
        <f t="array" ref="K335">IF(SUMPRODUCT((N335:U335&lt;&gt;"")*1)=0,"",SUMPRODUCT((N335:U335&lt;&gt;"")*(LEN(TRIM(SUBSTITUTE(N335:U335,CHAR(160)," "))) - LEN(SUBSTITUTE(TRIM(SUBSTITUTE(N335:U335,CHAR(160)," "))," ","")) + 1)) &amp; " mot" &amp; IF(SUMPRODUCT((N335:U335&lt;&gt;"")*(LEN(TRIM(SUBSTITUTE(N335:U335,CHAR(160)," "))) - LEN(SUBSTITUTE(TRIM(SUBSTITUTE(N335:U335,CHAR(160)," "))," ","")) + 1))&gt;1,"s",""))</f>
        <v/>
      </c>
      <c r="L335" s="795" t="str" cm="1">
        <f t="array" ref="L335">SUMPRODUCT(--(N335:U335&lt;&gt;""), LEN(TRIM(SUBSTITUTE(N335:U335, CHAR(160), "")))) &amp; " Car."</f>
        <v>0 Car.</v>
      </c>
      <c r="M335" s="71" t="str">
        <f>IF(ISBLANK(N335),"",LARGE(M328:M334,1)+1)</f>
        <v/>
      </c>
      <c r="N335" s="87"/>
      <c r="O335" s="87"/>
      <c r="P335" s="87"/>
      <c r="Q335" s="87"/>
      <c r="R335" s="87"/>
      <c r="S335" s="87"/>
      <c r="T335" s="87"/>
      <c r="U335" s="87"/>
      <c r="V335" s="87"/>
      <c r="W335" s="1960">
        <v>150</v>
      </c>
      <c r="X335" s="100" t="s">
        <v>122</v>
      </c>
      <c r="Y335" s="100"/>
      <c r="Z335" s="101" t="s">
        <v>123</v>
      </c>
      <c r="AA335" s="102"/>
      <c r="AE335" s="9">
        <v>1</v>
      </c>
    </row>
    <row r="336" spans="2:31" ht="15.75">
      <c r="B336" s="1484" t="s">
        <v>6</v>
      </c>
      <c r="C336" s="1029" t="str">
        <f>C260</f>
        <v>N NOM DE VOTRE RECETTE | collez la--FAMILLE| Auteur &gt; VOUS</v>
      </c>
      <c r="D336" s="1030">
        <f>D260</f>
        <v>1</v>
      </c>
      <c r="E336" s="1029" t="str">
        <f>E260</f>
        <v>coupe</v>
      </c>
      <c r="F336" s="1031" t="str">
        <f>F260</f>
        <v>Recette mère ► Desserts assiette</v>
      </c>
      <c r="G336" s="820"/>
      <c r="H336" s="820"/>
      <c r="I336" s="820"/>
      <c r="J336" s="59">
        <f>ROWS(K324:K336)</f>
        <v>13</v>
      </c>
      <c r="K336" s="60" t="str" cm="1">
        <f t="array" ref="K336">IF(SUMPRODUCT((N336:U336&lt;&gt;"")*1)=0,"",SUMPRODUCT((N336:U336&lt;&gt;"")*(LEN(TRIM(SUBSTITUTE(N336:U336,CHAR(160)," "))) - LEN(SUBSTITUTE(TRIM(SUBSTITUTE(N336:U336,CHAR(160)," "))," ","")) + 1)) &amp; " mot" &amp; IF(SUMPRODUCT((N336:U336&lt;&gt;"")*(LEN(TRIM(SUBSTITUTE(N336:U336,CHAR(160)," "))) - LEN(SUBSTITUTE(TRIM(SUBSTITUTE(N336:U336,CHAR(160)," "))," ","")) + 1))&gt;1,"s",""))</f>
        <v/>
      </c>
      <c r="L336" s="795" t="str" cm="1">
        <f t="array" ref="L336">SUMPRODUCT(--(N336:U336&lt;&gt;""), LEN(TRIM(SUBSTITUTE(N336:U336, CHAR(160), "")))) &amp; " Car."</f>
        <v>0 Car.</v>
      </c>
      <c r="M336" s="71" t="str">
        <f>IF(ISBLANK(N336),"",LARGE(M328:M335,1)+1)</f>
        <v/>
      </c>
      <c r="N336" s="87"/>
      <c r="O336" s="87"/>
      <c r="P336" s="87"/>
      <c r="Q336" s="87"/>
      <c r="R336" s="87"/>
      <c r="S336" s="87"/>
      <c r="T336" s="87"/>
      <c r="U336" s="87"/>
      <c r="V336" s="87"/>
      <c r="W336" s="1961" t="s">
        <v>124</v>
      </c>
      <c r="X336" s="103" t="s">
        <v>125</v>
      </c>
      <c r="Y336" s="103"/>
      <c r="Z336" s="103"/>
      <c r="AA336" s="104"/>
      <c r="AE336" s="9">
        <v>1</v>
      </c>
    </row>
    <row r="337" spans="2:31" ht="15.75">
      <c r="B337" s="1484" t="s">
        <v>6</v>
      </c>
      <c r="C337" s="1029" t="str">
        <f>C260</f>
        <v>N NOM DE VOTRE RECETTE | collez la--FAMILLE| Auteur &gt; VOUS</v>
      </c>
      <c r="D337" s="1030">
        <f>D260</f>
        <v>1</v>
      </c>
      <c r="E337" s="1029" t="str">
        <f>E260</f>
        <v>coupe</v>
      </c>
      <c r="F337" s="1031" t="str">
        <f>F260</f>
        <v>Recette mère ► Desserts assiette</v>
      </c>
      <c r="G337" s="820"/>
      <c r="H337" s="820"/>
      <c r="I337" s="820"/>
      <c r="J337" s="59">
        <f>ROWS(K324:K337)</f>
        <v>14</v>
      </c>
      <c r="K337" s="60" t="str" cm="1">
        <f t="array" ref="K337">IF(SUMPRODUCT((N337:U337&lt;&gt;"")*1)=0,"",SUMPRODUCT((N337:U337&lt;&gt;"")*(LEN(TRIM(SUBSTITUTE(N337:U337,CHAR(160)," "))) - LEN(SUBSTITUTE(TRIM(SUBSTITUTE(N337:U337,CHAR(160)," "))," ","")) + 1)) &amp; " mot" &amp; IF(SUMPRODUCT((N337:U337&lt;&gt;"")*(LEN(TRIM(SUBSTITUTE(N337:U337,CHAR(160)," "))) - LEN(SUBSTITUTE(TRIM(SUBSTITUTE(N337:U337,CHAR(160)," "))," ","")) + 1))&gt;1,"s",""))</f>
        <v/>
      </c>
      <c r="L337" s="795" t="str" cm="1">
        <f t="array" ref="L337">SUMPRODUCT(--(N337:U337&lt;&gt;""), LEN(TRIM(SUBSTITUTE(N337:U337, CHAR(160), "")))) &amp; " Car."</f>
        <v>0 Car.</v>
      </c>
      <c r="M337" s="71" t="str">
        <f>IF(ISBLANK(N337),"",LARGE(M328:M336,1)+1)</f>
        <v/>
      </c>
      <c r="N337" s="87"/>
      <c r="O337" s="87"/>
      <c r="P337" s="87"/>
      <c r="Q337" s="87"/>
      <c r="R337" s="87"/>
      <c r="S337" s="87"/>
      <c r="T337" s="87"/>
      <c r="U337" s="87"/>
      <c r="V337" s="87"/>
      <c r="W337" s="1962">
        <v>1.5</v>
      </c>
      <c r="X337" s="105" t="str">
        <f>"&lt; Nb de "&amp;Z335&amp;" par personne "</f>
        <v xml:space="preserve">&lt; Nb de tranches par personne </v>
      </c>
      <c r="Y337" s="105"/>
      <c r="Z337" s="106"/>
      <c r="AA337" s="107"/>
      <c r="AE337" s="9">
        <v>1</v>
      </c>
    </row>
    <row r="338" spans="2:31" ht="15.75">
      <c r="B338" s="1484" t="s">
        <v>6</v>
      </c>
      <c r="C338" s="1029" t="str">
        <f>C260</f>
        <v>N NOM DE VOTRE RECETTE | collez la--FAMILLE| Auteur &gt; VOUS</v>
      </c>
      <c r="D338" s="1030">
        <f>D260</f>
        <v>1</v>
      </c>
      <c r="E338" s="1029" t="str">
        <f>E260</f>
        <v>coupe</v>
      </c>
      <c r="F338" s="1031" t="str">
        <f>F260</f>
        <v>Recette mère ► Desserts assiette</v>
      </c>
      <c r="G338" s="820"/>
      <c r="H338" s="820"/>
      <c r="I338" s="820"/>
      <c r="J338" s="59">
        <f>ROWS(K324:K338)</f>
        <v>15</v>
      </c>
      <c r="K338" s="60" t="str" cm="1">
        <f t="array" ref="K338">IF(SUMPRODUCT((N338:U338&lt;&gt;"")*1)=0,"",SUMPRODUCT((N338:U338&lt;&gt;"")*(LEN(TRIM(SUBSTITUTE(N338:U338,CHAR(160)," "))) - LEN(SUBSTITUTE(TRIM(SUBSTITUTE(N338:U338,CHAR(160)," "))," ","")) + 1)) &amp; " mot" &amp; IF(SUMPRODUCT((N338:U338&lt;&gt;"")*(LEN(TRIM(SUBSTITUTE(N338:U338,CHAR(160)," "))) - LEN(SUBSTITUTE(TRIM(SUBSTITUTE(N338:U338,CHAR(160)," "))," ","")) + 1))&gt;1,"s",""))</f>
        <v/>
      </c>
      <c r="L338" s="795" t="str" cm="1">
        <f t="array" ref="L338">SUMPRODUCT(--(N338:U338&lt;&gt;""), LEN(TRIM(SUBSTITUTE(N338:U338, CHAR(160), "")))) &amp; " Car."</f>
        <v>0 Car.</v>
      </c>
      <c r="M338" s="71" t="str">
        <f>IF(ISBLANK(N338),"",LARGE(M328:M337,1)+1)</f>
        <v/>
      </c>
      <c r="N338" s="87"/>
      <c r="O338" s="87"/>
      <c r="P338" s="87"/>
      <c r="Q338" s="87"/>
      <c r="R338" s="87"/>
      <c r="S338" s="87"/>
      <c r="T338" s="87"/>
      <c r="U338" s="87"/>
      <c r="V338" s="87"/>
      <c r="W338" s="1963">
        <v>27</v>
      </c>
      <c r="X338" s="105" t="str">
        <f>"&lt; Nb "&amp;Z335&amp;" dans 1 " &amp;W336</f>
        <v>&lt; Nb tranches dans 1 Gastro 1/1</v>
      </c>
      <c r="Y338" s="105"/>
      <c r="Z338" s="108"/>
      <c r="AA338" s="26"/>
      <c r="AE338" s="9">
        <v>1</v>
      </c>
    </row>
    <row r="339" spans="2:31" ht="15.75">
      <c r="B339" s="1484" t="s">
        <v>6</v>
      </c>
      <c r="C339" s="1029" t="str">
        <f>C260</f>
        <v>N NOM DE VOTRE RECETTE | collez la--FAMILLE| Auteur &gt; VOUS</v>
      </c>
      <c r="D339" s="1030">
        <f>D260</f>
        <v>1</v>
      </c>
      <c r="E339" s="1029" t="str">
        <f>E260</f>
        <v>coupe</v>
      </c>
      <c r="F339" s="1031" t="str">
        <f>F260</f>
        <v>Recette mère ► Desserts assiette</v>
      </c>
      <c r="G339" s="820"/>
      <c r="H339" s="820"/>
      <c r="I339" s="820"/>
      <c r="J339" s="59">
        <f>ROWS(K324:K339)</f>
        <v>16</v>
      </c>
      <c r="K339" s="60" t="str" cm="1">
        <f t="array" ref="K339">IF(SUMPRODUCT((N339:U339&lt;&gt;"")*1)=0,"",SUMPRODUCT((N339:U339&lt;&gt;"")*(LEN(TRIM(SUBSTITUTE(N339:U339,CHAR(160)," "))) - LEN(SUBSTITUTE(TRIM(SUBSTITUTE(N339:U339,CHAR(160)," "))," ","")) + 1)) &amp; " mot" &amp; IF(SUMPRODUCT((N339:U339&lt;&gt;"")*(LEN(TRIM(SUBSTITUTE(N339:U339,CHAR(160)," "))) - LEN(SUBSTITUTE(TRIM(SUBSTITUTE(N339:U339,CHAR(160)," "))," ","")) + 1))&gt;1,"s",""))</f>
        <v/>
      </c>
      <c r="L339" s="795" t="str" cm="1">
        <f t="array" ref="L339">SUMPRODUCT(--(N339:U339&lt;&gt;""), LEN(TRIM(SUBSTITUTE(N339:U339, CHAR(160), "")))) &amp; " Car."</f>
        <v>0 Car.</v>
      </c>
      <c r="M339" s="71" t="str">
        <f>IF(ISBLANK(N339),"",LARGE(M328:M338,1)+1)</f>
        <v/>
      </c>
      <c r="N339" s="87"/>
      <c r="O339" s="87"/>
      <c r="P339" s="87"/>
      <c r="Q339" s="87"/>
      <c r="R339" s="87"/>
      <c r="S339" s="87"/>
      <c r="T339" s="87"/>
      <c r="U339" s="87"/>
      <c r="V339" s="87"/>
      <c r="W339" s="1964" t="str">
        <f>IF(OR(W338="",AA334=0),"",INT(AA334/W338) &amp; " " &amp; W336 &amp; " de " &amp; W338 &amp; " " &amp; Z335 &amp; IF(MOD(AA334,W338)&gt;0," + 1 " &amp; W336 &amp; " de " &amp; TEXT(MOD(AA334,W338),"0.00") &amp; " " &amp; Z335,""))</f>
        <v>8 Gastro 1/1 de 27 tranches + 1 Gastro 1/1 de 9.00 tranches</v>
      </c>
      <c r="X339" s="1604"/>
      <c r="Y339" s="1604"/>
      <c r="Z339" s="1604"/>
      <c r="AA339" s="1605"/>
      <c r="AE339" s="9">
        <v>1</v>
      </c>
    </row>
    <row r="340" spans="2:31" ht="15.75">
      <c r="B340" s="1484" t="s">
        <v>6</v>
      </c>
      <c r="C340" s="1029" t="str">
        <f>C260</f>
        <v>N NOM DE VOTRE RECETTE | collez la--FAMILLE| Auteur &gt; VOUS</v>
      </c>
      <c r="D340" s="1030">
        <f>D260</f>
        <v>1</v>
      </c>
      <c r="E340" s="1029" t="str">
        <f>E260</f>
        <v>coupe</v>
      </c>
      <c r="F340" s="1031" t="str">
        <f>F260</f>
        <v>Recette mère ► Desserts assiette</v>
      </c>
      <c r="G340" s="820"/>
      <c r="H340" s="820"/>
      <c r="I340" s="820"/>
      <c r="J340" s="59">
        <f>ROWS(K324:K340)</f>
        <v>17</v>
      </c>
      <c r="K340" s="60" t="str" cm="1">
        <f t="array" ref="K340">IF(SUMPRODUCT((N340:U340&lt;&gt;"")*1)=0,"",SUMPRODUCT((N340:U340&lt;&gt;"")*(LEN(TRIM(SUBSTITUTE(N340:U340,CHAR(160)," "))) - LEN(SUBSTITUTE(TRIM(SUBSTITUTE(N340:U340,CHAR(160)," "))," ","")) + 1)) &amp; " mot" &amp; IF(SUMPRODUCT((N340:U340&lt;&gt;"")*(LEN(TRIM(SUBSTITUTE(N340:U340,CHAR(160)," "))) - LEN(SUBSTITUTE(TRIM(SUBSTITUTE(N340:U340,CHAR(160)," "))," ","")) + 1))&gt;1,"s",""))</f>
        <v/>
      </c>
      <c r="L340" s="795" t="str" cm="1">
        <f t="array" ref="L340">SUMPRODUCT(--(N340:U340&lt;&gt;""), LEN(TRIM(SUBSTITUTE(N340:U340, CHAR(160), "")))) &amp; " Car."</f>
        <v>0 Car.</v>
      </c>
      <c r="M340" s="71" t="str">
        <f>IF(ISBLANK(N340),"",LARGE(M328:M339,1)+1)</f>
        <v/>
      </c>
      <c r="N340" s="87"/>
      <c r="O340" s="87"/>
      <c r="P340" s="87"/>
      <c r="Q340" s="87"/>
      <c r="R340" s="87"/>
      <c r="S340" s="87"/>
      <c r="T340" s="87"/>
      <c r="U340" s="87"/>
      <c r="V340" s="87"/>
      <c r="W340" s="1965"/>
      <c r="X340" s="1607"/>
      <c r="Y340" s="1607"/>
      <c r="Z340" s="1607"/>
      <c r="AA340" s="1608"/>
      <c r="AE340" s="9">
        <v>1</v>
      </c>
    </row>
    <row r="341" spans="2:31" ht="15.75">
      <c r="B341" s="1484" t="s">
        <v>6</v>
      </c>
      <c r="C341" s="1029" t="str">
        <f>C260</f>
        <v>N NOM DE VOTRE RECETTE | collez la--FAMILLE| Auteur &gt; VOUS</v>
      </c>
      <c r="D341" s="1030">
        <f>D260</f>
        <v>1</v>
      </c>
      <c r="E341" s="1029" t="str">
        <f>E260</f>
        <v>coupe</v>
      </c>
      <c r="F341" s="1031" t="str">
        <f>F260</f>
        <v>Recette mère ► Desserts assiette</v>
      </c>
      <c r="G341" s="820"/>
      <c r="H341" s="820"/>
      <c r="I341" s="820"/>
      <c r="J341" s="59">
        <f>ROWS(K324:K341)</f>
        <v>18</v>
      </c>
      <c r="K341" s="60" t="str" cm="1">
        <f t="array" ref="K341">IF(SUMPRODUCT((N341:U341&lt;&gt;"")*1)=0,"",SUMPRODUCT((N341:U341&lt;&gt;"")*(LEN(TRIM(SUBSTITUTE(N341:U341,CHAR(160)," "))) - LEN(SUBSTITUTE(TRIM(SUBSTITUTE(N341:U341,CHAR(160)," "))," ","")) + 1)) &amp; " mot" &amp; IF(SUMPRODUCT((N341:U341&lt;&gt;"")*(LEN(TRIM(SUBSTITUTE(N341:U341,CHAR(160)," "))) - LEN(SUBSTITUTE(TRIM(SUBSTITUTE(N341:U341,CHAR(160)," "))," ","")) + 1))&gt;1,"s",""))</f>
        <v/>
      </c>
      <c r="L341" s="795" t="str" cm="1">
        <f t="array" ref="L341">SUMPRODUCT(--(N341:U341&lt;&gt;""), LEN(TRIM(SUBSTITUTE(N341:U341, CHAR(160), "")))) &amp; " Car."</f>
        <v>0 Car.</v>
      </c>
      <c r="M341" s="71" t="str">
        <f>IF(ISBLANK(N341),"",LARGE(M328:M340,1)+1)</f>
        <v/>
      </c>
      <c r="N341" s="87"/>
      <c r="O341" s="87"/>
      <c r="P341" s="87"/>
      <c r="Q341" s="87"/>
      <c r="R341" s="87"/>
      <c r="S341" s="87"/>
      <c r="T341" s="87"/>
      <c r="U341" s="87"/>
      <c r="V341" s="87"/>
      <c r="W341" s="1966">
        <v>120</v>
      </c>
      <c r="X341" s="109" t="s">
        <v>126</v>
      </c>
      <c r="Y341" s="109"/>
      <c r="Z341" s="19"/>
      <c r="AA341" s="110">
        <f>(W341*W335)/1000</f>
        <v>18</v>
      </c>
      <c r="AE341" s="9">
        <v>1</v>
      </c>
    </row>
    <row r="342" spans="2:31" ht="15.75">
      <c r="B342" s="1484" t="s">
        <v>6</v>
      </c>
      <c r="C342" s="1029" t="str">
        <f>C260</f>
        <v>N NOM DE VOTRE RECETTE | collez la--FAMILLE| Auteur &gt; VOUS</v>
      </c>
      <c r="D342" s="1030">
        <f>D260</f>
        <v>1</v>
      </c>
      <c r="E342" s="1029" t="str">
        <f>E260</f>
        <v>coupe</v>
      </c>
      <c r="F342" s="1031" t="str">
        <f>F260</f>
        <v>Recette mère ► Desserts assiette</v>
      </c>
      <c r="G342" s="820"/>
      <c r="H342" s="820"/>
      <c r="I342" s="820"/>
      <c r="J342" s="59">
        <f>ROWS(K324:K342)</f>
        <v>19</v>
      </c>
      <c r="K342" s="60" t="str" cm="1">
        <f t="array" ref="K342">IF(SUMPRODUCT((N342:U342&lt;&gt;"")*1)=0,"",SUMPRODUCT((N342:U342&lt;&gt;"")*(LEN(TRIM(SUBSTITUTE(N342:U342,CHAR(160)," "))) - LEN(SUBSTITUTE(TRIM(SUBSTITUTE(N342:U342,CHAR(160)," "))," ","")) + 1)) &amp; " mot" &amp; IF(SUMPRODUCT((N342:U342&lt;&gt;"")*(LEN(TRIM(SUBSTITUTE(N342:U342,CHAR(160)," "))) - LEN(SUBSTITUTE(TRIM(SUBSTITUTE(N342:U342,CHAR(160)," "))," ","")) + 1))&gt;1,"s",""))</f>
        <v/>
      </c>
      <c r="L342" s="795" t="str" cm="1">
        <f t="array" ref="L342">SUMPRODUCT(--(N342:U342&lt;&gt;""), LEN(TRIM(SUBSTITUTE(N342:U342, CHAR(160), "")))) &amp; " Car."</f>
        <v>0 Car.</v>
      </c>
      <c r="M342" s="71" t="str">
        <f>IF(ISBLANK(N342),"",LARGE(M328:M341,1)+1)</f>
        <v/>
      </c>
      <c r="N342" s="87"/>
      <c r="O342" s="87"/>
      <c r="P342" s="87"/>
      <c r="Q342" s="87"/>
      <c r="R342" s="87"/>
      <c r="S342" s="87"/>
      <c r="T342" s="87"/>
      <c r="U342" s="87"/>
      <c r="V342" s="87"/>
      <c r="W342" s="1967">
        <v>2.7</v>
      </c>
      <c r="X342" s="111" t="str">
        <f>"poids par "&amp; W336</f>
        <v>poids par Gastro 1/1</v>
      </c>
      <c r="Y342" s="111"/>
      <c r="Z342" s="19"/>
      <c r="AA342" s="104"/>
      <c r="AE342" s="9">
        <v>1</v>
      </c>
    </row>
    <row r="343" spans="2:31" ht="15.75">
      <c r="B343" s="1484" t="s">
        <v>6</v>
      </c>
      <c r="C343" s="1029" t="str">
        <f>C260</f>
        <v>N NOM DE VOTRE RECETTE | collez la--FAMILLE| Auteur &gt; VOUS</v>
      </c>
      <c r="D343" s="1030">
        <f>D260</f>
        <v>1</v>
      </c>
      <c r="E343" s="1029" t="str">
        <f>E260</f>
        <v>coupe</v>
      </c>
      <c r="F343" s="1031" t="str">
        <f>F260</f>
        <v>Recette mère ► Desserts assiette</v>
      </c>
      <c r="G343" s="820"/>
      <c r="H343" s="820"/>
      <c r="I343" s="820"/>
      <c r="J343" s="59">
        <f>ROWS(K324:K343)</f>
        <v>20</v>
      </c>
      <c r="K343" s="60" t="str" cm="1">
        <f t="array" ref="K343">IF(SUMPRODUCT((N343:U343&lt;&gt;"")*1)=0,"",SUMPRODUCT((N343:U343&lt;&gt;"")*(LEN(TRIM(SUBSTITUTE(N343:U343,CHAR(160)," "))) - LEN(SUBSTITUTE(TRIM(SUBSTITUTE(N343:U343,CHAR(160)," "))," ","")) + 1)) &amp; " mot" &amp; IF(SUMPRODUCT((N343:U343&lt;&gt;"")*(LEN(TRIM(SUBSTITUTE(N343:U343,CHAR(160)," "))) - LEN(SUBSTITUTE(TRIM(SUBSTITUTE(N343:U343,CHAR(160)," "))," ","")) + 1))&gt;1,"s",""))</f>
        <v/>
      </c>
      <c r="L343" s="795" t="str" cm="1">
        <f t="array" ref="L343">SUMPRODUCT(--(N343:U343&lt;&gt;""), LEN(TRIM(SUBSTITUTE(N343:U343, CHAR(160), "")))) &amp; " Car."</f>
        <v>0 Car.</v>
      </c>
      <c r="M343" s="71" t="str">
        <f>IF(ISBLANK(N343),"",LARGE(M328:M342,1)+1)</f>
        <v/>
      </c>
      <c r="N343" s="87"/>
      <c r="O343" s="87"/>
      <c r="P343" s="87"/>
      <c r="Q343" s="87"/>
      <c r="R343" s="87"/>
      <c r="S343" s="87"/>
      <c r="T343" s="87"/>
      <c r="U343" s="87"/>
      <c r="V343" s="87"/>
      <c r="W343" s="1968" t="str">
        <f>IF(OR(AA341&lt;=0,W342&lt;=0),"",_xlfn.LET(_xlpm.n,ROUND(AA341/W342,9),_xlpm.q,INT(_xlpm.n),_xlpm.r,ROUND(AA341-_xlpm.q*W342,9),_xlpm.base,_xlpm.q&amp;" "&amp;W336&amp;" de "&amp;TEXT(W342,"0.000")&amp;" kg",IF(_xlpm.r&lt;=0.000000001,_xlpm.base,_xlpm.base&amp;" + 1 "&amp;W336&amp;" de "&amp;TEXT(_xlpm.r,"0.000")&amp;" kg")))</f>
        <v>6 Gastro 1/1 de 2.700 kg + 1 Gastro 1/1 de 1.800 kg</v>
      </c>
      <c r="X343" s="1610"/>
      <c r="Y343" s="1610"/>
      <c r="Z343" s="1610"/>
      <c r="AA343" s="1611"/>
      <c r="AE343" s="9">
        <v>1</v>
      </c>
    </row>
    <row r="344" spans="2:31" ht="15.75">
      <c r="B344" s="1484" t="s">
        <v>6</v>
      </c>
      <c r="C344" s="1029" t="str">
        <f>C260</f>
        <v>N NOM DE VOTRE RECETTE | collez la--FAMILLE| Auteur &gt; VOUS</v>
      </c>
      <c r="D344" s="1030">
        <f>D260</f>
        <v>1</v>
      </c>
      <c r="E344" s="1029" t="str">
        <f>E260</f>
        <v>coupe</v>
      </c>
      <c r="F344" s="1031" t="str">
        <f>F260</f>
        <v>Recette mère ► Desserts assiette</v>
      </c>
      <c r="G344" s="820"/>
      <c r="H344" s="820"/>
      <c r="I344" s="820"/>
      <c r="J344" s="59">
        <f>ROWS(K324:K344)</f>
        <v>21</v>
      </c>
      <c r="K344" s="60" t="str" cm="1">
        <f t="array" ref="K344">IF(SUMPRODUCT((N344:U344&lt;&gt;"")*1)=0,"",SUMPRODUCT((N344:U344&lt;&gt;"")*(LEN(TRIM(SUBSTITUTE(N344:U344,CHAR(160)," "))) - LEN(SUBSTITUTE(TRIM(SUBSTITUTE(N344:U344,CHAR(160)," "))," ","")) + 1)) &amp; " mot" &amp; IF(SUMPRODUCT((N344:U344&lt;&gt;"")*(LEN(TRIM(SUBSTITUTE(N344:U344,CHAR(160)," "))) - LEN(SUBSTITUTE(TRIM(SUBSTITUTE(N344:U344,CHAR(160)," "))," ","")) + 1))&gt;1,"s",""))</f>
        <v/>
      </c>
      <c r="L344" s="795" t="str" cm="1">
        <f t="array" ref="L344">SUMPRODUCT(--(N344:U344&lt;&gt;""), LEN(TRIM(SUBSTITUTE(N344:U344, CHAR(160), "")))) &amp; " Car."</f>
        <v>0 Car.</v>
      </c>
      <c r="M344" s="71" t="str">
        <f>IF(ISBLANK(N344),"",LARGE(M328:M343,1)+1)</f>
        <v/>
      </c>
      <c r="N344" s="87"/>
      <c r="O344" s="87"/>
      <c r="P344" s="87"/>
      <c r="Q344" s="87"/>
      <c r="R344" s="87"/>
      <c r="S344" s="87"/>
      <c r="T344" s="87"/>
      <c r="U344" s="87"/>
      <c r="V344" s="87"/>
      <c r="W344" s="1968"/>
      <c r="X344" s="1610"/>
      <c r="Y344" s="1610"/>
      <c r="Z344" s="1610"/>
      <c r="AA344" s="1611"/>
      <c r="AE344" s="9">
        <v>1</v>
      </c>
    </row>
    <row r="345" spans="2:31" ht="15.75">
      <c r="B345" s="1484" t="s">
        <v>6</v>
      </c>
      <c r="C345" s="1029" t="str">
        <f>C260</f>
        <v>N NOM DE VOTRE RECETTE | collez la--FAMILLE| Auteur &gt; VOUS</v>
      </c>
      <c r="D345" s="1030">
        <f>D260</f>
        <v>1</v>
      </c>
      <c r="E345" s="1029" t="str">
        <f>E260</f>
        <v>coupe</v>
      </c>
      <c r="F345" s="1031" t="str">
        <f>F260</f>
        <v>Recette mère ► Desserts assiette</v>
      </c>
      <c r="G345" s="820"/>
      <c r="H345" s="820"/>
      <c r="I345" s="820"/>
      <c r="J345" s="59">
        <f>ROWS(K324:K345)</f>
        <v>22</v>
      </c>
      <c r="K345" s="60" t="str" cm="1">
        <f t="array" ref="K345">IF(SUMPRODUCT((N345:U345&lt;&gt;"")*1)=0,"",SUMPRODUCT((N345:U345&lt;&gt;"")*(LEN(TRIM(SUBSTITUTE(N345:U345,CHAR(160)," "))) - LEN(SUBSTITUTE(TRIM(SUBSTITUTE(N345:U345,CHAR(160)," "))," ","")) + 1)) &amp; " mot" &amp; IF(SUMPRODUCT((N345:U345&lt;&gt;"")*(LEN(TRIM(SUBSTITUTE(N345:U345,CHAR(160)," "))) - LEN(SUBSTITUTE(TRIM(SUBSTITUTE(N345:U345,CHAR(160)," "))," ","")) + 1))&gt;1,"s",""))</f>
        <v/>
      </c>
      <c r="L345" s="795" t="str" cm="1">
        <f t="array" ref="L345">SUMPRODUCT(--(N345:U345&lt;&gt;""), LEN(TRIM(SUBSTITUTE(N345:U345, CHAR(160), "")))) &amp; " Car."</f>
        <v>0 Car.</v>
      </c>
      <c r="M345" s="71" t="str">
        <f>IF(ISBLANK(N345),"",LARGE(M328:M344,1)+1)</f>
        <v/>
      </c>
      <c r="N345" s="87"/>
      <c r="O345" s="87"/>
      <c r="P345" s="87"/>
      <c r="Q345" s="87"/>
      <c r="R345" s="87"/>
      <c r="S345" s="87"/>
      <c r="T345" s="87"/>
      <c r="U345" s="87"/>
      <c r="V345" s="87"/>
      <c r="W345" s="87"/>
      <c r="X345" s="87"/>
      <c r="Y345" s="87"/>
      <c r="Z345" s="87"/>
      <c r="AA345" s="89"/>
      <c r="AE345" s="9">
        <v>1</v>
      </c>
    </row>
    <row r="346" spans="2:31" ht="15.75">
      <c r="B346" s="1484" t="s">
        <v>6</v>
      </c>
      <c r="C346" s="1029" t="str">
        <f>C260</f>
        <v>N NOM DE VOTRE RECETTE | collez la--FAMILLE| Auteur &gt; VOUS</v>
      </c>
      <c r="D346" s="1030">
        <f>D260</f>
        <v>1</v>
      </c>
      <c r="E346" s="1029" t="str">
        <f>E260</f>
        <v>coupe</v>
      </c>
      <c r="F346" s="1031" t="str">
        <f>F260</f>
        <v>Recette mère ► Desserts assiette</v>
      </c>
      <c r="G346" s="820"/>
      <c r="H346" s="820"/>
      <c r="I346" s="820"/>
      <c r="J346" s="59">
        <f>ROWS(K324:K346)</f>
        <v>23</v>
      </c>
      <c r="K346" s="60" t="str" cm="1">
        <f t="array" ref="K346">IF(SUMPRODUCT((N346:U346&lt;&gt;"")*1)=0,"",SUMPRODUCT((N346:U346&lt;&gt;"")*(LEN(TRIM(SUBSTITUTE(N346:U346,CHAR(160)," "))) - LEN(SUBSTITUTE(TRIM(SUBSTITUTE(N346:U346,CHAR(160)," "))," ","")) + 1)) &amp; " mot" &amp; IF(SUMPRODUCT((N346:U346&lt;&gt;"")*(LEN(TRIM(SUBSTITUTE(N346:U346,CHAR(160)," "))) - LEN(SUBSTITUTE(TRIM(SUBSTITUTE(N346:U346,CHAR(160)," "))," ","")) + 1))&gt;1,"s",""))</f>
        <v/>
      </c>
      <c r="L346" s="795" t="str" cm="1">
        <f t="array" ref="L346">SUMPRODUCT(--(N346:U346&lt;&gt;""), LEN(TRIM(SUBSTITUTE(N346:U346, CHAR(160), "")))) &amp; " Car."</f>
        <v>0 Car.</v>
      </c>
      <c r="M346" s="71" t="str">
        <f>IF(ISBLANK(N346),"",LARGE(M328:M345,1)+1)</f>
        <v/>
      </c>
      <c r="N346" s="87"/>
      <c r="O346" s="87"/>
      <c r="P346" s="87"/>
      <c r="Q346" s="87"/>
      <c r="R346" s="87"/>
      <c r="S346" s="87"/>
      <c r="T346" s="87"/>
      <c r="U346" s="87"/>
      <c r="V346" s="87"/>
      <c r="W346" s="87"/>
      <c r="X346" s="87"/>
      <c r="Y346" s="87"/>
      <c r="Z346" s="87"/>
      <c r="AA346" s="89"/>
      <c r="AE346" s="9">
        <v>1</v>
      </c>
    </row>
    <row r="347" spans="2:31" ht="15.75">
      <c r="B347" s="1484" t="s">
        <v>6</v>
      </c>
      <c r="C347" s="1029" t="str">
        <f>C260</f>
        <v>N NOM DE VOTRE RECETTE | collez la--FAMILLE| Auteur &gt; VOUS</v>
      </c>
      <c r="D347" s="1030">
        <f>D260</f>
        <v>1</v>
      </c>
      <c r="E347" s="1029" t="str">
        <f>E260</f>
        <v>coupe</v>
      </c>
      <c r="F347" s="1031" t="str">
        <f>F260</f>
        <v>Recette mère ► Desserts assiette</v>
      </c>
      <c r="G347" s="820"/>
      <c r="H347" s="820"/>
      <c r="I347" s="820"/>
      <c r="J347" s="59">
        <f>ROWS(K324:K347)</f>
        <v>24</v>
      </c>
      <c r="K347" s="60" t="str" cm="1">
        <f t="array" ref="K347">IF(SUMPRODUCT((N347:U347&lt;&gt;"")*1)=0,"",SUMPRODUCT((N347:U347&lt;&gt;"")*(LEN(TRIM(SUBSTITUTE(N347:U347,CHAR(160)," "))) - LEN(SUBSTITUTE(TRIM(SUBSTITUTE(N347:U347,CHAR(160)," "))," ","")) + 1)) &amp; " mot" &amp; IF(SUMPRODUCT((N347:U347&lt;&gt;"")*(LEN(TRIM(SUBSTITUTE(N347:U347,CHAR(160)," "))) - LEN(SUBSTITUTE(TRIM(SUBSTITUTE(N347:U347,CHAR(160)," "))," ","")) + 1))&gt;1,"s",""))</f>
        <v/>
      </c>
      <c r="L347" s="795" t="str" cm="1">
        <f t="array" ref="L347">SUMPRODUCT(--(N347:U347&lt;&gt;""), LEN(TRIM(SUBSTITUTE(N347:U347, CHAR(160), "")))) &amp; " Car."</f>
        <v>0 Car.</v>
      </c>
      <c r="M347" s="71" t="str">
        <f>IF(ISBLANK(N347),"",LARGE(M328:M346,1)+1)</f>
        <v/>
      </c>
      <c r="N347" s="87"/>
      <c r="O347" s="87"/>
      <c r="P347" s="87"/>
      <c r="Q347" s="87"/>
      <c r="R347" s="87"/>
      <c r="S347" s="87"/>
      <c r="T347" s="87"/>
      <c r="U347" s="87"/>
      <c r="V347" s="87"/>
      <c r="W347" s="87"/>
      <c r="X347" s="87"/>
      <c r="Y347" s="87"/>
      <c r="Z347" s="87"/>
      <c r="AA347" s="89"/>
      <c r="AE347" s="9">
        <v>1</v>
      </c>
    </row>
    <row r="348" spans="2:31" ht="15.75">
      <c r="B348" s="21" t="str" cm="1">
        <f t="array" ref="B348">IF(SUM(--(N348:U348&lt;&gt;""))&gt;0, "A", "►")</f>
        <v>►</v>
      </c>
      <c r="C348" s="1029" t="str">
        <f>C260</f>
        <v>N NOM DE VOTRE RECETTE | collez la--FAMILLE| Auteur &gt; VOUS</v>
      </c>
      <c r="D348" s="1030">
        <f>D260</f>
        <v>1</v>
      </c>
      <c r="E348" s="1029" t="str">
        <f>E260</f>
        <v>coupe</v>
      </c>
      <c r="F348" s="1031" t="str">
        <f>F260</f>
        <v>Recette mère ► Desserts assiette</v>
      </c>
      <c r="G348" s="820"/>
      <c r="H348" s="820"/>
      <c r="I348" s="820"/>
      <c r="J348" s="59">
        <f>ROWS(K324:K348)</f>
        <v>25</v>
      </c>
      <c r="K348" s="60" t="str" cm="1">
        <f t="array" ref="K348">IF(SUMPRODUCT((N348:U348&lt;&gt;"")*1)=0,"",SUMPRODUCT((N348:U348&lt;&gt;"")*(LEN(TRIM(SUBSTITUTE(N348:U348,CHAR(160)," "))) - LEN(SUBSTITUTE(TRIM(SUBSTITUTE(N348:U348,CHAR(160)," "))," ","")) + 1)) &amp; " mot" &amp; IF(SUMPRODUCT((N348:U348&lt;&gt;"")*(LEN(TRIM(SUBSTITUTE(N348:U348,CHAR(160)," "))) - LEN(SUBSTITUTE(TRIM(SUBSTITUTE(N348:U348,CHAR(160)," "))," ","")) + 1))&gt;1,"s",""))</f>
        <v/>
      </c>
      <c r="L348" s="795" t="str" cm="1">
        <f t="array" ref="L348">SUMPRODUCT(--(N348:U348&lt;&gt;""), LEN(TRIM(SUBSTITUTE(N348:U348, CHAR(160), "")))) &amp; " Car."</f>
        <v>0 Car.</v>
      </c>
      <c r="M348" s="71" t="str">
        <f>IF(ISBLANK(N348),"",LARGE(M328:M347,1)+1)</f>
        <v/>
      </c>
      <c r="N348" s="87"/>
      <c r="O348" s="87"/>
      <c r="P348" s="87"/>
      <c r="Q348" s="87"/>
      <c r="R348" s="87"/>
      <c r="S348" s="87"/>
      <c r="T348" s="87"/>
      <c r="U348" s="87"/>
      <c r="V348" s="87"/>
      <c r="W348" s="87"/>
      <c r="X348" s="87"/>
      <c r="Y348" s="87"/>
      <c r="Z348" s="87"/>
      <c r="AA348" s="89"/>
      <c r="AE348" s="9">
        <v>1</v>
      </c>
    </row>
    <row r="349" spans="2:31" ht="15.75">
      <c r="B349" s="21" t="str" cm="1">
        <f t="array" ref="B349">IF(SUM(--(N349:U349&lt;&gt;""))&gt;0, "A", "►")</f>
        <v>►</v>
      </c>
      <c r="C349" s="1029" t="str">
        <f>C260</f>
        <v>N NOM DE VOTRE RECETTE | collez la--FAMILLE| Auteur &gt; VOUS</v>
      </c>
      <c r="D349" s="1030">
        <f>D260</f>
        <v>1</v>
      </c>
      <c r="E349" s="1029" t="str">
        <f>E260</f>
        <v>coupe</v>
      </c>
      <c r="F349" s="1031" t="str">
        <f>F260</f>
        <v>Recette mère ► Desserts assiette</v>
      </c>
      <c r="G349" s="820"/>
      <c r="H349" s="820"/>
      <c r="I349" s="820"/>
      <c r="J349" s="59">
        <f>ROWS(K324:K349)</f>
        <v>26</v>
      </c>
      <c r="K349" s="60" t="str" cm="1">
        <f t="array" ref="K349">IF(SUMPRODUCT((N349:U349&lt;&gt;"")*1)=0,"",SUMPRODUCT((N349:U349&lt;&gt;"")*(LEN(TRIM(SUBSTITUTE(N349:U349,CHAR(160)," "))) - LEN(SUBSTITUTE(TRIM(SUBSTITUTE(N349:U349,CHAR(160)," "))," ","")) + 1)) &amp; " mot" &amp; IF(SUMPRODUCT((N349:U349&lt;&gt;"")*(LEN(TRIM(SUBSTITUTE(N349:U349,CHAR(160)," "))) - LEN(SUBSTITUTE(TRIM(SUBSTITUTE(N349:U349,CHAR(160)," "))," ","")) + 1))&gt;1,"s",""))</f>
        <v/>
      </c>
      <c r="L349" s="795" t="str" cm="1">
        <f t="array" ref="L349">SUMPRODUCT(--(N349:U349&lt;&gt;""), LEN(TRIM(SUBSTITUTE(N349:U349, CHAR(160), "")))) &amp; " Car."</f>
        <v>0 Car.</v>
      </c>
      <c r="M349" s="71" t="str">
        <f>IF(ISBLANK(N349),"",LARGE(M328:M348,1)+1)</f>
        <v/>
      </c>
      <c r="N349" s="87"/>
      <c r="O349" s="87"/>
      <c r="P349" s="87"/>
      <c r="Q349" s="87"/>
      <c r="R349" s="87"/>
      <c r="S349" s="87"/>
      <c r="T349" s="87"/>
      <c r="U349" s="87"/>
      <c r="V349" s="87"/>
      <c r="W349" s="87"/>
      <c r="X349" s="87"/>
      <c r="Y349" s="87"/>
      <c r="Z349" s="87"/>
      <c r="AA349" s="89"/>
      <c r="AE349" s="9">
        <v>1</v>
      </c>
    </row>
    <row r="350" spans="2:31" ht="15.75">
      <c r="B350" s="21" t="str" cm="1">
        <f t="array" ref="B350">IF(SUM(--(N350:U350&lt;&gt;""))&gt;0, "A", "►")</f>
        <v>►</v>
      </c>
      <c r="C350" s="1029" t="str">
        <f>C260</f>
        <v>N NOM DE VOTRE RECETTE | collez la--FAMILLE| Auteur &gt; VOUS</v>
      </c>
      <c r="D350" s="1030">
        <f>D260</f>
        <v>1</v>
      </c>
      <c r="E350" s="1029" t="str">
        <f>E260</f>
        <v>coupe</v>
      </c>
      <c r="F350" s="1031" t="str">
        <f>F260</f>
        <v>Recette mère ► Desserts assiette</v>
      </c>
      <c r="G350" s="820"/>
      <c r="H350" s="820"/>
      <c r="I350" s="820"/>
      <c r="J350" s="59">
        <f>ROWS(K324:K350)</f>
        <v>27</v>
      </c>
      <c r="K350" s="60" t="str" cm="1">
        <f t="array" ref="K350">IF(SUMPRODUCT((N350:U350&lt;&gt;"")*1)=0,"",SUMPRODUCT((N350:U350&lt;&gt;"")*(LEN(TRIM(SUBSTITUTE(N350:U350,CHAR(160)," "))) - LEN(SUBSTITUTE(TRIM(SUBSTITUTE(N350:U350,CHAR(160)," "))," ","")) + 1)) &amp; " mot" &amp; IF(SUMPRODUCT((N350:U350&lt;&gt;"")*(LEN(TRIM(SUBSTITUTE(N350:U350,CHAR(160)," "))) - LEN(SUBSTITUTE(TRIM(SUBSTITUTE(N350:U350,CHAR(160)," "))," ","")) + 1))&gt;1,"s",""))</f>
        <v/>
      </c>
      <c r="L350" s="795" t="str" cm="1">
        <f t="array" ref="L350">SUMPRODUCT(--(N350:U350&lt;&gt;""), LEN(TRIM(SUBSTITUTE(N350:U350, CHAR(160), "")))) &amp; " Car."</f>
        <v>0 Car.</v>
      </c>
      <c r="M350" s="71" t="str">
        <f>IF(ISBLANK(N350),"",LARGE(M328:M349,1)+1)</f>
        <v/>
      </c>
      <c r="N350" s="87"/>
      <c r="O350" s="87"/>
      <c r="P350" s="87"/>
      <c r="Q350" s="87"/>
      <c r="R350" s="87"/>
      <c r="S350" s="87"/>
      <c r="T350" s="87"/>
      <c r="U350" s="87"/>
      <c r="V350" s="87"/>
      <c r="W350" s="87"/>
      <c r="X350" s="87"/>
      <c r="Y350" s="87"/>
      <c r="Z350" s="87"/>
      <c r="AA350" s="89"/>
      <c r="AE350" s="9">
        <v>1</v>
      </c>
    </row>
    <row r="351" spans="2:31" ht="15.75">
      <c r="B351" s="21" t="str" cm="1">
        <f t="array" ref="B351">IF(SUM(--(N351:U351&lt;&gt;""))&gt;0, "A", "►")</f>
        <v>►</v>
      </c>
      <c r="C351" s="1029" t="str">
        <f>C260</f>
        <v>N NOM DE VOTRE RECETTE | collez la--FAMILLE| Auteur &gt; VOUS</v>
      </c>
      <c r="D351" s="1030">
        <f>D260</f>
        <v>1</v>
      </c>
      <c r="E351" s="1029" t="str">
        <f>E260</f>
        <v>coupe</v>
      </c>
      <c r="F351" s="1031" t="str">
        <f>F260</f>
        <v>Recette mère ► Desserts assiette</v>
      </c>
      <c r="G351" s="820"/>
      <c r="H351" s="820"/>
      <c r="I351" s="820"/>
      <c r="J351" s="59">
        <f>ROWS(K324:K351)</f>
        <v>28</v>
      </c>
      <c r="K351" s="60" t="str" cm="1">
        <f t="array" ref="K351">IF(SUMPRODUCT((N351:U351&lt;&gt;"")*1)=0,"",SUMPRODUCT((N351:U351&lt;&gt;"")*(LEN(TRIM(SUBSTITUTE(N351:U351,CHAR(160)," "))) - LEN(SUBSTITUTE(TRIM(SUBSTITUTE(N351:U351,CHAR(160)," "))," ","")) + 1)) &amp; " mot" &amp; IF(SUMPRODUCT((N351:U351&lt;&gt;"")*(LEN(TRIM(SUBSTITUTE(N351:U351,CHAR(160)," "))) - LEN(SUBSTITUTE(TRIM(SUBSTITUTE(N351:U351,CHAR(160)," "))," ","")) + 1))&gt;1,"s",""))</f>
        <v/>
      </c>
      <c r="L351" s="795" t="str" cm="1">
        <f t="array" ref="L351">SUMPRODUCT(--(N351:U351&lt;&gt;""), LEN(TRIM(SUBSTITUTE(N351:U351, CHAR(160), "")))) &amp; " Car."</f>
        <v>0 Car.</v>
      </c>
      <c r="M351" s="71" t="str">
        <f>IF(ISBLANK(N351),"",LARGE(M328:M350,1)+1)</f>
        <v/>
      </c>
      <c r="N351" s="87"/>
      <c r="O351" s="87"/>
      <c r="P351" s="87"/>
      <c r="Q351" s="87"/>
      <c r="R351" s="87"/>
      <c r="S351" s="87"/>
      <c r="T351" s="87"/>
      <c r="U351" s="87"/>
      <c r="V351" s="87"/>
      <c r="W351" s="87"/>
      <c r="X351" s="87"/>
      <c r="Y351" s="87"/>
      <c r="Z351" s="87"/>
      <c r="AA351" s="89"/>
      <c r="AE351" s="9">
        <v>1</v>
      </c>
    </row>
    <row r="352" spans="2:31" ht="15.75">
      <c r="B352" s="21" t="str" cm="1">
        <f t="array" ref="B352">IF(SUM(--(N352:U352&lt;&gt;""))&gt;0, "A", "►")</f>
        <v>►</v>
      </c>
      <c r="C352" s="1029" t="str">
        <f>C260</f>
        <v>N NOM DE VOTRE RECETTE | collez la--FAMILLE| Auteur &gt; VOUS</v>
      </c>
      <c r="D352" s="1030">
        <f>D260</f>
        <v>1</v>
      </c>
      <c r="E352" s="1029" t="str">
        <f>E260</f>
        <v>coupe</v>
      </c>
      <c r="F352" s="1031" t="str">
        <f>F260</f>
        <v>Recette mère ► Desserts assiette</v>
      </c>
      <c r="G352" s="820"/>
      <c r="H352" s="820"/>
      <c r="I352" s="820"/>
      <c r="J352" s="59">
        <f>ROWS(K324:K352)</f>
        <v>29</v>
      </c>
      <c r="K352" s="60" t="str" cm="1">
        <f t="array" ref="K352">IF(SUMPRODUCT((N352:U352&lt;&gt;"")*1)=0,"",SUMPRODUCT((N352:U352&lt;&gt;"")*(LEN(TRIM(SUBSTITUTE(N352:U352,CHAR(160)," "))) - LEN(SUBSTITUTE(TRIM(SUBSTITUTE(N352:U352,CHAR(160)," "))," ","")) + 1)) &amp; " mot" &amp; IF(SUMPRODUCT((N352:U352&lt;&gt;"")*(LEN(TRIM(SUBSTITUTE(N352:U352,CHAR(160)," "))) - LEN(SUBSTITUTE(TRIM(SUBSTITUTE(N352:U352,CHAR(160)," "))," ","")) + 1))&gt;1,"s",""))</f>
        <v/>
      </c>
      <c r="L352" s="795" t="str" cm="1">
        <f t="array" ref="L352">SUMPRODUCT(--(N352:U352&lt;&gt;""), LEN(TRIM(SUBSTITUTE(N352:U352, CHAR(160), "")))) &amp; " Car."</f>
        <v>0 Car.</v>
      </c>
      <c r="M352" s="71" t="str">
        <f>IF(ISBLANK(N352),"",LARGE(M328:M351,1)+1)</f>
        <v/>
      </c>
      <c r="N352" s="87"/>
      <c r="O352" s="87"/>
      <c r="P352" s="87"/>
      <c r="Q352" s="87"/>
      <c r="R352" s="87"/>
      <c r="S352" s="87"/>
      <c r="T352" s="87"/>
      <c r="U352" s="87"/>
      <c r="V352" s="87"/>
      <c r="W352" s="87"/>
      <c r="X352" s="87"/>
      <c r="Y352" s="87"/>
      <c r="Z352" s="87"/>
      <c r="AA352" s="89"/>
      <c r="AE352" s="9">
        <v>1</v>
      </c>
    </row>
    <row r="353" spans="2:31" ht="15.75">
      <c r="B353" s="21" t="str" cm="1">
        <f t="array" ref="B353">IF(SUM(--(N353:U353&lt;&gt;""))&gt;0, "A", "►")</f>
        <v>►</v>
      </c>
      <c r="C353" s="1029" t="str">
        <f>C260</f>
        <v>N NOM DE VOTRE RECETTE | collez la--FAMILLE| Auteur &gt; VOUS</v>
      </c>
      <c r="D353" s="1030">
        <f>D260</f>
        <v>1</v>
      </c>
      <c r="E353" s="1029" t="str">
        <f>E260</f>
        <v>coupe</v>
      </c>
      <c r="F353" s="1031" t="str">
        <f>F260</f>
        <v>Recette mère ► Desserts assiette</v>
      </c>
      <c r="G353" s="820"/>
      <c r="H353" s="820"/>
      <c r="I353" s="820"/>
      <c r="J353" s="59">
        <f>ROWS(K324:K353)</f>
        <v>30</v>
      </c>
      <c r="K353" s="60" t="str" cm="1">
        <f t="array" ref="K353">IF(SUMPRODUCT((N353:U353&lt;&gt;"")*1)=0,"",SUMPRODUCT((N353:U353&lt;&gt;"")*(LEN(TRIM(SUBSTITUTE(N353:U353,CHAR(160)," "))) - LEN(SUBSTITUTE(TRIM(SUBSTITUTE(N353:U353,CHAR(160)," "))," ","")) + 1)) &amp; " mot" &amp; IF(SUMPRODUCT((N353:U353&lt;&gt;"")*(LEN(TRIM(SUBSTITUTE(N353:U353,CHAR(160)," "))) - LEN(SUBSTITUTE(TRIM(SUBSTITUTE(N353:U353,CHAR(160)," "))," ","")) + 1))&gt;1,"s",""))</f>
        <v/>
      </c>
      <c r="L353" s="795" t="str" cm="1">
        <f t="array" ref="L353">SUMPRODUCT(--(N353:U353&lt;&gt;""), LEN(TRIM(SUBSTITUTE(N353:U353, CHAR(160), "")))) &amp; " Car."</f>
        <v>0 Car.</v>
      </c>
      <c r="M353" s="71" t="str">
        <f>IF(ISBLANK(N353),"",LARGE(M328:M352,1)+1)</f>
        <v/>
      </c>
      <c r="N353" s="87"/>
      <c r="O353" s="87"/>
      <c r="P353" s="87"/>
      <c r="Q353" s="87"/>
      <c r="R353" s="87"/>
      <c r="S353" s="87"/>
      <c r="T353" s="87"/>
      <c r="U353" s="87"/>
      <c r="V353" s="87"/>
      <c r="W353" s="87"/>
      <c r="X353" s="87"/>
      <c r="Y353" s="87"/>
      <c r="Z353" s="87"/>
      <c r="AA353" s="89"/>
      <c r="AE353" s="9">
        <v>1</v>
      </c>
    </row>
    <row r="354" spans="2:31" ht="15.75">
      <c r="B354" s="21" t="str" cm="1">
        <f t="array" ref="B354">IF(SUM(--(N354:U354&lt;&gt;""))&gt;0, "A", "►")</f>
        <v>►</v>
      </c>
      <c r="C354" s="1029" t="str">
        <f>C260</f>
        <v>N NOM DE VOTRE RECETTE | collez la--FAMILLE| Auteur &gt; VOUS</v>
      </c>
      <c r="D354" s="1030">
        <f>D260</f>
        <v>1</v>
      </c>
      <c r="E354" s="1029" t="str">
        <f>E260</f>
        <v>coupe</v>
      </c>
      <c r="F354" s="1031" t="str">
        <f>F260</f>
        <v>Recette mère ► Desserts assiette</v>
      </c>
      <c r="G354" s="820"/>
      <c r="H354" s="820"/>
      <c r="I354" s="820"/>
      <c r="J354" s="59">
        <f>ROWS(K324:K354)</f>
        <v>31</v>
      </c>
      <c r="K354" s="60" t="str" cm="1">
        <f t="array" ref="K354">IF(SUMPRODUCT((N354:U354&lt;&gt;"")*1)=0,"",SUMPRODUCT((N354:U354&lt;&gt;"")*(LEN(TRIM(SUBSTITUTE(N354:U354,CHAR(160)," "))) - LEN(SUBSTITUTE(TRIM(SUBSTITUTE(N354:U354,CHAR(160)," "))," ","")) + 1)) &amp; " mot" &amp; IF(SUMPRODUCT((N354:U354&lt;&gt;"")*(LEN(TRIM(SUBSTITUTE(N354:U354,CHAR(160)," "))) - LEN(SUBSTITUTE(TRIM(SUBSTITUTE(N354:U354,CHAR(160)," "))," ","")) + 1))&gt;1,"s",""))</f>
        <v/>
      </c>
      <c r="L354" s="795" t="str" cm="1">
        <f t="array" ref="L354">SUMPRODUCT(--(N354:U354&lt;&gt;""), LEN(TRIM(SUBSTITUTE(N354:U354, CHAR(160), "")))) &amp; " Car."</f>
        <v>0 Car.</v>
      </c>
      <c r="M354" s="71" t="str">
        <f>IF(ISBLANK(N354),"",LARGE(M328:M353,1)+1)</f>
        <v/>
      </c>
      <c r="N354" s="87"/>
      <c r="O354" s="87"/>
      <c r="P354" s="87"/>
      <c r="Q354" s="87"/>
      <c r="R354" s="87"/>
      <c r="S354" s="87"/>
      <c r="T354" s="87"/>
      <c r="U354" s="87"/>
      <c r="V354" s="87"/>
      <c r="W354" s="87"/>
      <c r="X354" s="87"/>
      <c r="Y354" s="87"/>
      <c r="Z354" s="87"/>
      <c r="AA354" s="89"/>
      <c r="AE354" s="9">
        <v>1</v>
      </c>
    </row>
    <row r="355" spans="2:31" ht="15.75">
      <c r="B355" s="21" t="str" cm="1">
        <f t="array" ref="B355">IF(SUM(--(N355:U355&lt;&gt;""))&gt;0, "A", "►")</f>
        <v>►</v>
      </c>
      <c r="C355" s="1029" t="str">
        <f>C260</f>
        <v>N NOM DE VOTRE RECETTE | collez la--FAMILLE| Auteur &gt; VOUS</v>
      </c>
      <c r="D355" s="1030">
        <f>D260</f>
        <v>1</v>
      </c>
      <c r="E355" s="1029" t="str">
        <f>E260</f>
        <v>coupe</v>
      </c>
      <c r="F355" s="1031" t="str">
        <f>F260</f>
        <v>Recette mère ► Desserts assiette</v>
      </c>
      <c r="G355" s="820"/>
      <c r="H355" s="820"/>
      <c r="I355" s="820"/>
      <c r="J355" s="59">
        <f>ROWS(K324:K355)</f>
        <v>32</v>
      </c>
      <c r="K355" s="60" t="str" cm="1">
        <f t="array" ref="K355">IF(SUMPRODUCT((N355:U355&lt;&gt;"")*1)=0,"",SUMPRODUCT((N355:U355&lt;&gt;"")*(LEN(TRIM(SUBSTITUTE(N355:U355,CHAR(160)," "))) - LEN(SUBSTITUTE(TRIM(SUBSTITUTE(N355:U355,CHAR(160)," "))," ","")) + 1)) &amp; " mot" &amp; IF(SUMPRODUCT((N355:U355&lt;&gt;"")*(LEN(TRIM(SUBSTITUTE(N355:U355,CHAR(160)," "))) - LEN(SUBSTITUTE(TRIM(SUBSTITUTE(N355:U355,CHAR(160)," "))," ","")) + 1))&gt;1,"s",""))</f>
        <v/>
      </c>
      <c r="L355" s="795" t="str" cm="1">
        <f t="array" ref="L355">SUMPRODUCT(--(N355:U355&lt;&gt;""), LEN(TRIM(SUBSTITUTE(N355:U355, CHAR(160), "")))) &amp; " Car."</f>
        <v>0 Car.</v>
      </c>
      <c r="M355" s="71" t="str">
        <f>IF(ISBLANK(N355),"",LARGE(M328:M354,1)+1)</f>
        <v/>
      </c>
      <c r="N355" s="87"/>
      <c r="O355" s="87"/>
      <c r="P355" s="87"/>
      <c r="Q355" s="87"/>
      <c r="R355" s="87"/>
      <c r="S355" s="87"/>
      <c r="T355" s="87"/>
      <c r="U355" s="87"/>
      <c r="V355" s="87"/>
      <c r="W355" s="87"/>
      <c r="X355" s="87"/>
      <c r="Y355" s="87"/>
      <c r="Z355" s="87"/>
      <c r="AA355" s="89"/>
      <c r="AE355" s="9">
        <v>1</v>
      </c>
    </row>
    <row r="356" spans="2:31" ht="15.75">
      <c r="B356" s="21" t="str" cm="1">
        <f t="array" ref="B356">IF(SUM(--(N356:U356&lt;&gt;""))&gt;0, "A", "►")</f>
        <v>►</v>
      </c>
      <c r="C356" s="1029" t="str">
        <f>C260</f>
        <v>N NOM DE VOTRE RECETTE | collez la--FAMILLE| Auteur &gt; VOUS</v>
      </c>
      <c r="D356" s="1030">
        <f>D260</f>
        <v>1</v>
      </c>
      <c r="E356" s="1029" t="str">
        <f>E260</f>
        <v>coupe</v>
      </c>
      <c r="F356" s="1031" t="str">
        <f>F260</f>
        <v>Recette mère ► Desserts assiette</v>
      </c>
      <c r="G356" s="820"/>
      <c r="H356" s="820"/>
      <c r="I356" s="820"/>
      <c r="J356" s="59">
        <f>ROWS(K324:K356)</f>
        <v>33</v>
      </c>
      <c r="K356" s="60" t="str" cm="1">
        <f t="array" ref="K356">IF(SUMPRODUCT((N356:U356&lt;&gt;"")*1)=0,"",SUMPRODUCT((N356:U356&lt;&gt;"")*(LEN(TRIM(SUBSTITUTE(N356:U356,CHAR(160)," "))) - LEN(SUBSTITUTE(TRIM(SUBSTITUTE(N356:U356,CHAR(160)," "))," ","")) + 1)) &amp; " mot" &amp; IF(SUMPRODUCT((N356:U356&lt;&gt;"")*(LEN(TRIM(SUBSTITUTE(N356:U356,CHAR(160)," "))) - LEN(SUBSTITUTE(TRIM(SUBSTITUTE(N356:U356,CHAR(160)," "))," ","")) + 1))&gt;1,"s",""))</f>
        <v/>
      </c>
      <c r="L356" s="795" t="str" cm="1">
        <f t="array" ref="L356">SUMPRODUCT(--(N356:U356&lt;&gt;""), LEN(TRIM(SUBSTITUTE(N356:U356, CHAR(160), "")))) &amp; " Car."</f>
        <v>0 Car.</v>
      </c>
      <c r="M356" s="71" t="str">
        <f>IF(ISBLANK(N356),"",LARGE(M328:M355,1)+1)</f>
        <v/>
      </c>
      <c r="N356" s="87"/>
      <c r="O356" s="87"/>
      <c r="P356" s="87"/>
      <c r="Q356" s="87"/>
      <c r="R356" s="87"/>
      <c r="S356" s="87"/>
      <c r="T356" s="87"/>
      <c r="U356" s="87"/>
      <c r="V356" s="87"/>
      <c r="W356" s="87"/>
      <c r="X356" s="87"/>
      <c r="Y356" s="87"/>
      <c r="Z356" s="87"/>
      <c r="AA356" s="89"/>
      <c r="AE356" s="9">
        <v>1</v>
      </c>
    </row>
    <row r="357" spans="2:31" ht="15.75">
      <c r="B357" s="21" t="str" cm="1">
        <f t="array" ref="B357">IF(SUM(--(N357:U357&lt;&gt;""))&gt;0, "A", "►")</f>
        <v>►</v>
      </c>
      <c r="C357" s="1029" t="str">
        <f>C260</f>
        <v>N NOM DE VOTRE RECETTE | collez la--FAMILLE| Auteur &gt; VOUS</v>
      </c>
      <c r="D357" s="1030">
        <f>D260</f>
        <v>1</v>
      </c>
      <c r="E357" s="1029" t="str">
        <f>E260</f>
        <v>coupe</v>
      </c>
      <c r="F357" s="1031" t="str">
        <f>F260</f>
        <v>Recette mère ► Desserts assiette</v>
      </c>
      <c r="G357" s="820"/>
      <c r="H357" s="820"/>
      <c r="I357" s="820"/>
      <c r="J357" s="59">
        <f>ROWS(K324:K357)</f>
        <v>34</v>
      </c>
      <c r="K357" s="60" t="str" cm="1">
        <f t="array" ref="K357">IF(SUMPRODUCT((N357:U357&lt;&gt;"")*1)=0,"",SUMPRODUCT((N357:U357&lt;&gt;"")*(LEN(TRIM(SUBSTITUTE(N357:U357,CHAR(160)," "))) - LEN(SUBSTITUTE(TRIM(SUBSTITUTE(N357:U357,CHAR(160)," "))," ","")) + 1)) &amp; " mot" &amp; IF(SUMPRODUCT((N357:U357&lt;&gt;"")*(LEN(TRIM(SUBSTITUTE(N357:U357,CHAR(160)," "))) - LEN(SUBSTITUTE(TRIM(SUBSTITUTE(N357:U357,CHAR(160)," "))," ","")) + 1))&gt;1,"s",""))</f>
        <v/>
      </c>
      <c r="L357" s="795" t="str" cm="1">
        <f t="array" ref="L357">SUMPRODUCT(--(N357:U357&lt;&gt;""), LEN(TRIM(SUBSTITUTE(N357:U357, CHAR(160), "")))) &amp; " Car."</f>
        <v>0 Car.</v>
      </c>
      <c r="M357" s="71" t="str">
        <f>IF(ISBLANK(N357),"",LARGE(M328:M356,1)+1)</f>
        <v/>
      </c>
      <c r="N357" s="87"/>
      <c r="O357" s="87"/>
      <c r="P357" s="87"/>
      <c r="Q357" s="87"/>
      <c r="R357" s="87"/>
      <c r="S357" s="87"/>
      <c r="T357" s="87"/>
      <c r="U357" s="87"/>
      <c r="V357" s="87"/>
      <c r="W357" s="87"/>
      <c r="X357" s="87"/>
      <c r="Y357" s="87"/>
      <c r="Z357" s="87"/>
      <c r="AA357" s="89"/>
      <c r="AE357" s="9">
        <v>1</v>
      </c>
    </row>
    <row r="358" spans="2:31" ht="15.75">
      <c r="B358" s="21" t="str" cm="1">
        <f t="array" ref="B358">IF(SUM(--(N358:U358&lt;&gt;""))&gt;0, "A", "►")</f>
        <v>►</v>
      </c>
      <c r="C358" s="1029" t="str">
        <f>C260</f>
        <v>N NOM DE VOTRE RECETTE | collez la--FAMILLE| Auteur &gt; VOUS</v>
      </c>
      <c r="D358" s="1030">
        <f>D260</f>
        <v>1</v>
      </c>
      <c r="E358" s="1029" t="str">
        <f>E260</f>
        <v>coupe</v>
      </c>
      <c r="F358" s="1031" t="str">
        <f>F260</f>
        <v>Recette mère ► Desserts assiette</v>
      </c>
      <c r="G358" s="820"/>
      <c r="H358" s="820"/>
      <c r="I358" s="820"/>
      <c r="J358" s="59">
        <f>ROWS(K324:K358)</f>
        <v>35</v>
      </c>
      <c r="K358" s="60" t="str" cm="1">
        <f t="array" ref="K358">IF(SUMPRODUCT((N358:U358&lt;&gt;"")*1)=0,"",SUMPRODUCT((N358:U358&lt;&gt;"")*(LEN(TRIM(SUBSTITUTE(N358:U358,CHAR(160)," "))) - LEN(SUBSTITUTE(TRIM(SUBSTITUTE(N358:U358,CHAR(160)," "))," ","")) + 1)) &amp; " mot" &amp; IF(SUMPRODUCT((N358:U358&lt;&gt;"")*(LEN(TRIM(SUBSTITUTE(N358:U358,CHAR(160)," "))) - LEN(SUBSTITUTE(TRIM(SUBSTITUTE(N358:U358,CHAR(160)," "))," ","")) + 1))&gt;1,"s",""))</f>
        <v/>
      </c>
      <c r="L358" s="795" t="str" cm="1">
        <f t="array" ref="L358">SUMPRODUCT(--(N358:U358&lt;&gt;""), LEN(TRIM(SUBSTITUTE(N358:U358, CHAR(160), "")))) &amp; " Car."</f>
        <v>0 Car.</v>
      </c>
      <c r="M358" s="71" t="str">
        <f>IF(ISBLANK(N358),"",LARGE(M328:M357,1)+1)</f>
        <v/>
      </c>
      <c r="N358" s="87"/>
      <c r="O358" s="87"/>
      <c r="P358" s="87"/>
      <c r="Q358" s="87"/>
      <c r="R358" s="87"/>
      <c r="S358" s="87"/>
      <c r="T358" s="87"/>
      <c r="U358" s="87"/>
      <c r="V358" s="87"/>
      <c r="W358" s="87"/>
      <c r="X358" s="87"/>
      <c r="Y358" s="87"/>
      <c r="Z358" s="87"/>
      <c r="AA358" s="89"/>
      <c r="AE358" s="9">
        <v>1</v>
      </c>
    </row>
    <row r="359" spans="2:31" ht="15.75">
      <c r="B359" s="21" t="str" cm="1">
        <f t="array" ref="B359">IF(SUM(--(N359:U359&lt;&gt;""))&gt;0, "A", "►")</f>
        <v>►</v>
      </c>
      <c r="C359" s="1029" t="str">
        <f>C260</f>
        <v>N NOM DE VOTRE RECETTE | collez la--FAMILLE| Auteur &gt; VOUS</v>
      </c>
      <c r="D359" s="1030">
        <f>D260</f>
        <v>1</v>
      </c>
      <c r="E359" s="1029" t="str">
        <f>E260</f>
        <v>coupe</v>
      </c>
      <c r="F359" s="1031" t="str">
        <f>F260</f>
        <v>Recette mère ► Desserts assiette</v>
      </c>
      <c r="G359" s="820"/>
      <c r="H359" s="820"/>
      <c r="I359" s="820"/>
      <c r="J359" s="59">
        <f>ROWS(K324:K359)</f>
        <v>36</v>
      </c>
      <c r="K359" s="60" t="str" cm="1">
        <f t="array" ref="K359">IF(SUMPRODUCT((N359:U359&lt;&gt;"")*1)=0,"",SUMPRODUCT((N359:U359&lt;&gt;"")*(LEN(TRIM(SUBSTITUTE(N359:U359,CHAR(160)," "))) - LEN(SUBSTITUTE(TRIM(SUBSTITUTE(N359:U359,CHAR(160)," "))," ","")) + 1)) &amp; " mot" &amp; IF(SUMPRODUCT((N359:U359&lt;&gt;"")*(LEN(TRIM(SUBSTITUTE(N359:U359,CHAR(160)," "))) - LEN(SUBSTITUTE(TRIM(SUBSTITUTE(N359:U359,CHAR(160)," "))," ","")) + 1))&gt;1,"s",""))</f>
        <v/>
      </c>
      <c r="L359" s="795" t="str" cm="1">
        <f t="array" ref="L359">SUMPRODUCT(--(N359:U359&lt;&gt;""), LEN(TRIM(SUBSTITUTE(N359:U359, CHAR(160), "")))) &amp; " Car."</f>
        <v>0 Car.</v>
      </c>
      <c r="M359" s="71" t="str">
        <f>IF(ISBLANK(N359),"",LARGE(M328:M358,1)+1)</f>
        <v/>
      </c>
      <c r="N359" s="87"/>
      <c r="O359" s="87"/>
      <c r="P359" s="87"/>
      <c r="Q359" s="87"/>
      <c r="R359" s="87"/>
      <c r="S359" s="87"/>
      <c r="T359" s="87"/>
      <c r="U359" s="87"/>
      <c r="V359" s="87"/>
      <c r="W359" s="87"/>
      <c r="X359" s="87"/>
      <c r="Y359" s="87"/>
      <c r="Z359" s="87"/>
      <c r="AA359" s="89"/>
      <c r="AE359" s="9">
        <v>1</v>
      </c>
    </row>
    <row r="360" spans="2:31" ht="15.75">
      <c r="B360" s="21" t="str" cm="1">
        <f t="array" ref="B360">IF(SUM(--(N360:U360&lt;&gt;""))&gt;0, "A", "►")</f>
        <v>►</v>
      </c>
      <c r="C360" s="1029" t="str">
        <f>C260</f>
        <v>N NOM DE VOTRE RECETTE | collez la--FAMILLE| Auteur &gt; VOUS</v>
      </c>
      <c r="D360" s="1030">
        <f>D260</f>
        <v>1</v>
      </c>
      <c r="E360" s="1029" t="str">
        <f>E260</f>
        <v>coupe</v>
      </c>
      <c r="F360" s="1031" t="str">
        <f>F260</f>
        <v>Recette mère ► Desserts assiette</v>
      </c>
      <c r="G360" s="820"/>
      <c r="H360" s="820"/>
      <c r="I360" s="820"/>
      <c r="J360" s="59">
        <f>ROWS(K324:K360)</f>
        <v>37</v>
      </c>
      <c r="K360" s="60" t="str" cm="1">
        <f t="array" ref="K360">IF(SUMPRODUCT((N360:U360&lt;&gt;"")*1)=0,"",SUMPRODUCT((N360:U360&lt;&gt;"")*(LEN(TRIM(SUBSTITUTE(N360:U360,CHAR(160)," "))) - LEN(SUBSTITUTE(TRIM(SUBSTITUTE(N360:U360,CHAR(160)," "))," ","")) + 1)) &amp; " mot" &amp; IF(SUMPRODUCT((N360:U360&lt;&gt;"")*(LEN(TRIM(SUBSTITUTE(N360:U360,CHAR(160)," "))) - LEN(SUBSTITUTE(TRIM(SUBSTITUTE(N360:U360,CHAR(160)," "))," ","")) + 1))&gt;1,"s",""))</f>
        <v/>
      </c>
      <c r="L360" s="795" t="str" cm="1">
        <f t="array" ref="L360">SUMPRODUCT(--(N360:U360&lt;&gt;""), LEN(TRIM(SUBSTITUTE(N360:U360, CHAR(160), "")))) &amp; " Car."</f>
        <v>0 Car.</v>
      </c>
      <c r="M360" s="71" t="str">
        <f>IF(ISBLANK(N360),"",LARGE(M328:M359,1)+1)</f>
        <v/>
      </c>
      <c r="N360" s="87"/>
      <c r="O360" s="87"/>
      <c r="P360" s="87"/>
      <c r="Q360" s="87"/>
      <c r="R360" s="87"/>
      <c r="S360" s="87"/>
      <c r="T360" s="87"/>
      <c r="U360" s="87"/>
      <c r="V360" s="87"/>
      <c r="W360" s="87"/>
      <c r="X360" s="87"/>
      <c r="Y360" s="87"/>
      <c r="Z360" s="87"/>
      <c r="AA360" s="89"/>
      <c r="AE360" s="9">
        <v>1</v>
      </c>
    </row>
    <row r="361" spans="2:31" ht="15.75">
      <c r="B361" s="21" t="str" cm="1">
        <f t="array" ref="B361">IF(SUM(--(N361:U361&lt;&gt;""))&gt;0, "A", "►")</f>
        <v>►</v>
      </c>
      <c r="C361" s="1029" t="str">
        <f>C260</f>
        <v>N NOM DE VOTRE RECETTE | collez la--FAMILLE| Auteur &gt; VOUS</v>
      </c>
      <c r="D361" s="1030">
        <f>D260</f>
        <v>1</v>
      </c>
      <c r="E361" s="1029" t="str">
        <f>E260</f>
        <v>coupe</v>
      </c>
      <c r="F361" s="1031" t="str">
        <f>F260</f>
        <v>Recette mère ► Desserts assiette</v>
      </c>
      <c r="G361" s="820"/>
      <c r="H361" s="820"/>
      <c r="I361" s="820"/>
      <c r="J361" s="59">
        <f>ROWS(K324:K361)</f>
        <v>38</v>
      </c>
      <c r="K361" s="60" t="str" cm="1">
        <f t="array" ref="K361">IF(SUMPRODUCT((N361:U361&lt;&gt;"")*1)=0,"",SUMPRODUCT((N361:U361&lt;&gt;"")*(LEN(TRIM(SUBSTITUTE(N361:U361,CHAR(160)," "))) - LEN(SUBSTITUTE(TRIM(SUBSTITUTE(N361:U361,CHAR(160)," "))," ","")) + 1)) &amp; " mot" &amp; IF(SUMPRODUCT((N361:U361&lt;&gt;"")*(LEN(TRIM(SUBSTITUTE(N361:U361,CHAR(160)," "))) - LEN(SUBSTITUTE(TRIM(SUBSTITUTE(N361:U361,CHAR(160)," "))," ","")) + 1))&gt;1,"s",""))</f>
        <v/>
      </c>
      <c r="L361" s="795" t="str" cm="1">
        <f t="array" ref="L361">SUMPRODUCT(--(N361:U361&lt;&gt;""), LEN(TRIM(SUBSTITUTE(N361:U361, CHAR(160), "")))) &amp; " Car."</f>
        <v>0 Car.</v>
      </c>
      <c r="M361" s="71" t="str">
        <f>IF(ISBLANK(N361),"",LARGE(M328:M360,1)+1)</f>
        <v/>
      </c>
      <c r="N361" s="87"/>
      <c r="O361" s="87"/>
      <c r="P361" s="87"/>
      <c r="Q361" s="87"/>
      <c r="R361" s="87"/>
      <c r="S361" s="87"/>
      <c r="T361" s="87"/>
      <c r="U361" s="87"/>
      <c r="V361" s="87"/>
      <c r="W361" s="87"/>
      <c r="X361" s="87"/>
      <c r="Y361" s="87"/>
      <c r="Z361" s="87"/>
      <c r="AA361" s="89"/>
      <c r="AE361" s="9">
        <v>1</v>
      </c>
    </row>
    <row r="362" spans="2:31" ht="15.75">
      <c r="B362" s="21" t="str" cm="1">
        <f t="array" ref="B362">IF(SUM(--(N362:U362&lt;&gt;""))&gt;0, "A", "►")</f>
        <v>►</v>
      </c>
      <c r="C362" s="1029" t="str">
        <f>C260</f>
        <v>N NOM DE VOTRE RECETTE | collez la--FAMILLE| Auteur &gt; VOUS</v>
      </c>
      <c r="D362" s="1030">
        <f>D260</f>
        <v>1</v>
      </c>
      <c r="E362" s="1029" t="str">
        <f>E260</f>
        <v>coupe</v>
      </c>
      <c r="F362" s="1031" t="str">
        <f>F260</f>
        <v>Recette mère ► Desserts assiette</v>
      </c>
      <c r="G362" s="820"/>
      <c r="H362" s="820"/>
      <c r="I362" s="820"/>
      <c r="J362" s="59">
        <f>ROWS(K324:K362)</f>
        <v>39</v>
      </c>
      <c r="K362" s="60" t="str" cm="1">
        <f t="array" ref="K362">IF(SUMPRODUCT((N362:U362&lt;&gt;"")*1)=0,"",SUMPRODUCT((N362:U362&lt;&gt;"")*(LEN(TRIM(SUBSTITUTE(N362:U362,CHAR(160)," "))) - LEN(SUBSTITUTE(TRIM(SUBSTITUTE(N362:U362,CHAR(160)," "))," ","")) + 1)) &amp; " mot" &amp; IF(SUMPRODUCT((N362:U362&lt;&gt;"")*(LEN(TRIM(SUBSTITUTE(N362:U362,CHAR(160)," "))) - LEN(SUBSTITUTE(TRIM(SUBSTITUTE(N362:U362,CHAR(160)," "))," ","")) + 1))&gt;1,"s",""))</f>
        <v/>
      </c>
      <c r="L362" s="795" t="str" cm="1">
        <f t="array" ref="L362">SUMPRODUCT(--(N362:U362&lt;&gt;""), LEN(TRIM(SUBSTITUTE(N362:U362, CHAR(160), "")))) &amp; " Car."</f>
        <v>0 Car.</v>
      </c>
      <c r="M362" s="71" t="str">
        <f>IF(ISBLANK(N362),"",LARGE(M328:M361,1)+1)</f>
        <v/>
      </c>
      <c r="N362" s="87"/>
      <c r="O362" s="87"/>
      <c r="P362" s="87"/>
      <c r="Q362" s="87"/>
      <c r="R362" s="87"/>
      <c r="S362" s="87"/>
      <c r="T362" s="87"/>
      <c r="U362" s="87"/>
      <c r="V362" s="87"/>
      <c r="W362" s="87"/>
      <c r="X362" s="87"/>
      <c r="Y362" s="87"/>
      <c r="Z362" s="87"/>
      <c r="AA362" s="89"/>
      <c r="AE362" s="9">
        <v>1</v>
      </c>
    </row>
    <row r="363" spans="2:31" ht="15.75">
      <c r="B363" s="1484" t="s">
        <v>6</v>
      </c>
      <c r="C363" s="1029" t="str">
        <f>C260</f>
        <v>N NOM DE VOTRE RECETTE | collez la--FAMILLE| Auteur &gt; VOUS</v>
      </c>
      <c r="D363" s="1030">
        <f>D260</f>
        <v>1</v>
      </c>
      <c r="E363" s="1029" t="str">
        <f>E260</f>
        <v>coupe</v>
      </c>
      <c r="F363" s="1031" t="str">
        <f>F260</f>
        <v>Recette mère ► Desserts assiette</v>
      </c>
      <c r="G363" s="820"/>
      <c r="H363" s="820"/>
      <c r="I363" s="820"/>
      <c r="J363" s="59">
        <f>ROWS(K324:K363)</f>
        <v>40</v>
      </c>
      <c r="K363" s="60" t="str" cm="1">
        <f t="array" ref="K363">IF(SUMPRODUCT((N363:U363&lt;&gt;"")*1)=0,"",SUMPRODUCT((N363:U363&lt;&gt;"")*(LEN(TRIM(SUBSTITUTE(N363:U363,CHAR(160)," "))) - LEN(SUBSTITUTE(TRIM(SUBSTITUTE(N363:U363,CHAR(160)," "))," ","")) + 1)) &amp; " mot" &amp; IF(SUMPRODUCT((N363:U363&lt;&gt;"")*(LEN(TRIM(SUBSTITUTE(N363:U363,CHAR(160)," "))) - LEN(SUBSTITUTE(TRIM(SUBSTITUTE(N363:U363,CHAR(160)," "))," ","")) + 1))&gt;1,"s",""))</f>
        <v/>
      </c>
      <c r="L363" s="795" t="str" cm="1">
        <f t="array" ref="L363">SUMPRODUCT(--(N363:U363&lt;&gt;""), LEN(TRIM(SUBSTITUTE(N363:U363, CHAR(160), "")))) &amp; " Car."</f>
        <v>0 Car.</v>
      </c>
      <c r="M363" s="71" t="str">
        <f>IF(ISBLANK(N363),"",LARGE(M328:M362,1)+1)</f>
        <v/>
      </c>
      <c r="N363" s="87"/>
      <c r="O363" s="87"/>
      <c r="P363" s="87"/>
      <c r="Q363" s="87"/>
      <c r="R363" s="87"/>
      <c r="S363" s="87"/>
      <c r="T363" s="87"/>
      <c r="U363" s="87"/>
      <c r="V363" s="87"/>
      <c r="W363" s="87"/>
      <c r="X363" s="87"/>
      <c r="Y363" s="87"/>
      <c r="Z363" s="87"/>
      <c r="AA363" s="89"/>
      <c r="AE363" s="9">
        <v>1</v>
      </c>
    </row>
    <row r="364" spans="2:31" ht="15.75">
      <c r="B364" s="1484" t="s">
        <v>6</v>
      </c>
      <c r="C364" s="1029" t="str">
        <f>C260</f>
        <v>N NOM DE VOTRE RECETTE | collez la--FAMILLE| Auteur &gt; VOUS</v>
      </c>
      <c r="D364" s="1030">
        <f>D260</f>
        <v>1</v>
      </c>
      <c r="E364" s="1029" t="str">
        <f>E260</f>
        <v>coupe</v>
      </c>
      <c r="F364" s="1031" t="str">
        <f>F260</f>
        <v>Recette mère ► Desserts assiette</v>
      </c>
      <c r="G364" s="820"/>
      <c r="H364" s="820"/>
      <c r="I364" s="820"/>
      <c r="J364" s="820"/>
      <c r="K364" s="60" t="str" cm="1">
        <f t="array" ref="K364">IF(SUMPRODUCT((N364:V364&lt;&gt;"")*1)=0,"",SUMPRODUCT((N364:V364&lt;&gt;"")*(LEN(TRIM(SUBSTITUTE(N364:V364,CHAR(160)," "))) - LEN(SUBSTITUTE(TRIM(SUBSTITUTE(N364:V364,CHAR(160)," "))," ","")) + 1)) &amp; " mot" &amp; IF(SUMPRODUCT((N364:V364&lt;&gt;"")*(LEN(TRIM(SUBSTITUTE(N364:V364,CHAR(160)," "))) - LEN(SUBSTITUTE(TRIM(SUBSTITUTE(N364:V364,CHAR(160)," "))," ","")) + 1))&gt;1,"s",""))</f>
        <v/>
      </c>
      <c r="L364" s="76" t="s">
        <v>92</v>
      </c>
      <c r="M364" s="727"/>
      <c r="N364" s="87"/>
      <c r="O364" s="87"/>
      <c r="P364" s="87"/>
      <c r="Q364" s="87"/>
      <c r="R364" s="87"/>
      <c r="S364" s="87"/>
      <c r="T364" s="87"/>
      <c r="U364" s="87"/>
      <c r="V364" s="87"/>
      <c r="W364" s="87"/>
      <c r="X364" s="87"/>
      <c r="Y364" s="87"/>
      <c r="Z364" s="87"/>
      <c r="AA364" s="89"/>
      <c r="AE364" s="9">
        <v>1</v>
      </c>
    </row>
    <row r="365" spans="2:31" ht="15.75">
      <c r="B365" s="1484" t="s">
        <v>6</v>
      </c>
      <c r="C365" s="1029" t="str">
        <f>C260</f>
        <v>N NOM DE VOTRE RECETTE | collez la--FAMILLE| Auteur &gt; VOUS</v>
      </c>
      <c r="D365" s="1030">
        <f>D260</f>
        <v>1</v>
      </c>
      <c r="E365" s="1029" t="str">
        <f>E260</f>
        <v>coupe</v>
      </c>
      <c r="F365" s="1031" t="str">
        <f>F260</f>
        <v>Recette mère ► Desserts assiette</v>
      </c>
      <c r="G365" s="796"/>
      <c r="H365" s="797"/>
      <c r="I365" s="798"/>
      <c r="J365" s="799"/>
      <c r="K365" s="60" t="str" cm="1">
        <f t="array" ref="K365">IF(SUMPRODUCT((N365:V365&lt;&gt;"")*1)=0,"",SUMPRODUCT((N365:V365&lt;&gt;"")*(LEN(TRIM(SUBSTITUTE(N365:V365,CHAR(160)," "))) - LEN(SUBSTITUTE(TRIM(SUBSTITUTE(N365:V365,CHAR(160)," "))," ","")) + 1)) &amp; " mot" &amp; IF(SUMPRODUCT((N365:V365&lt;&gt;"")*(LEN(TRIM(SUBSTITUTE(N365:V365,CHAR(160)," "))) - LEN(SUBSTITUTE(TRIM(SUBSTITUTE(N365:V365,CHAR(160)," "))," ","")) + 1))&gt;1,"s",""))</f>
        <v>15 mots</v>
      </c>
      <c r="L365" s="800"/>
      <c r="M365" s="801"/>
      <c r="N365" s="73" t="s">
        <v>91</v>
      </c>
      <c r="O365" s="73"/>
      <c r="P365" s="73"/>
      <c r="Q365" s="73"/>
      <c r="R365" s="802"/>
      <c r="S365" s="802"/>
      <c r="T365" s="74"/>
      <c r="U365" s="74"/>
      <c r="V365" s="74"/>
      <c r="W365" s="74"/>
      <c r="X365" s="74"/>
      <c r="Y365" s="74"/>
      <c r="Z365" s="75"/>
      <c r="AA365" s="823"/>
      <c r="AE365" s="9">
        <v>1</v>
      </c>
    </row>
    <row r="366" spans="2:31" ht="16.5" thickBot="1">
      <c r="B366" s="1499" t="s">
        <v>6</v>
      </c>
      <c r="C366" s="1500"/>
      <c r="D366" s="1500"/>
      <c r="E366" s="1500"/>
      <c r="F366" s="1500"/>
      <c r="G366" s="1501" t="s">
        <v>90</v>
      </c>
      <c r="H366" s="1502" t="str">
        <f ca="1">CELL("nomfichier")</f>
        <v>D:\Données\1.UPRT\0-UPRT.fait\1-UPRT.FR-SITE-WEB\ff-fiches-fabrications\ff.fiches.fabrication.2023\ffr.restaurant.2023\[ff.26.COLONNES.04.02.2026.17h04.xlsx]Modèles.a.dupliquer</v>
      </c>
      <c r="I366" s="1502"/>
      <c r="J366" s="1502"/>
      <c r="K366" s="1502"/>
      <c r="L366" s="1502"/>
      <c r="M366" s="1502"/>
      <c r="N366" s="1503" t="s">
        <v>90</v>
      </c>
      <c r="O366" s="1503"/>
      <c r="P366" s="1503"/>
      <c r="Q366" s="1503"/>
      <c r="R366" s="1504" t="str">
        <f ca="1">CELL("nomfichier")</f>
        <v>D:\Données\1.UPRT\0-UPRT.fait\1-UPRT.FR-SITE-WEB\ff-fiches-fabrications\ff.fiches.fabrication.2023\ffr.restaurant.2023\[ff.26.COLONNES.04.02.2026.17h04.xlsx]Modèles.a.dupliquer</v>
      </c>
      <c r="S366" s="1502"/>
      <c r="T366" s="1502"/>
      <c r="U366" s="1502"/>
      <c r="V366" s="1502"/>
      <c r="W366" s="1502"/>
      <c r="X366" s="1502"/>
      <c r="Y366" s="1502"/>
      <c r="Z366" s="1505"/>
      <c r="AA366" s="1506"/>
      <c r="AE366" s="9">
        <v>1</v>
      </c>
    </row>
    <row r="367" spans="2:31" ht="16.5" thickBot="1">
      <c r="B367" s="694" t="s">
        <v>6</v>
      </c>
      <c r="C367" s="694"/>
      <c r="D367" s="694"/>
      <c r="E367" s="694"/>
      <c r="F367" s="694"/>
      <c r="G367" s="806" t="s">
        <v>93</v>
      </c>
      <c r="H367" s="807"/>
      <c r="I367" s="808"/>
      <c r="J367" s="809"/>
      <c r="K367" s="810"/>
      <c r="L367" s="811"/>
      <c r="M367" s="811"/>
      <c r="N367" s="809"/>
      <c r="O367" s="809"/>
      <c r="P367" s="809"/>
      <c r="Q367" s="809"/>
      <c r="R367" s="807"/>
      <c r="S367" s="807"/>
      <c r="T367" s="807"/>
      <c r="U367" s="807"/>
      <c r="V367" s="807"/>
      <c r="W367" s="807"/>
      <c r="X367" s="807"/>
      <c r="Y367" s="807"/>
      <c r="Z367" s="807"/>
      <c r="AA367" s="807" t="s">
        <v>94</v>
      </c>
      <c r="AE367" s="9">
        <v>1</v>
      </c>
    </row>
    <row r="368" spans="2:31">
      <c r="B368" s="15" t="s">
        <v>6</v>
      </c>
      <c r="C368" s="1540" t="str">
        <f t="shared" ref="C368:AA368" si="31">SUBSTITUTE(ADDRESS(1,COLUMN(),4),"1","")</f>
        <v>C</v>
      </c>
      <c r="D368" s="1540" t="str">
        <f t="shared" si="31"/>
        <v>D</v>
      </c>
      <c r="E368" s="1540" t="str">
        <f t="shared" si="31"/>
        <v>E</v>
      </c>
      <c r="F368" s="1540" t="str">
        <f t="shared" si="31"/>
        <v>F</v>
      </c>
      <c r="G368" s="1540" t="str">
        <f t="shared" si="31"/>
        <v>G</v>
      </c>
      <c r="H368" s="1540" t="str">
        <f t="shared" si="31"/>
        <v>H</v>
      </c>
      <c r="I368" s="1540" t="str">
        <f t="shared" si="31"/>
        <v>I</v>
      </c>
      <c r="J368" s="1540" t="str">
        <f t="shared" si="31"/>
        <v>J</v>
      </c>
      <c r="K368" s="1540" t="str">
        <f t="shared" si="31"/>
        <v>K</v>
      </c>
      <c r="L368" s="1540" t="str">
        <f t="shared" si="31"/>
        <v>L</v>
      </c>
      <c r="M368" s="1540" t="str">
        <f t="shared" si="31"/>
        <v>M</v>
      </c>
      <c r="N368" s="1540" t="str">
        <f t="shared" si="31"/>
        <v>N</v>
      </c>
      <c r="O368" s="1540" t="str">
        <f t="shared" si="31"/>
        <v>O</v>
      </c>
      <c r="P368" s="1540" t="str">
        <f t="shared" si="31"/>
        <v>P</v>
      </c>
      <c r="Q368" s="1540" t="str">
        <f t="shared" si="31"/>
        <v>Q</v>
      </c>
      <c r="R368" s="1540" t="str">
        <f t="shared" si="31"/>
        <v>R</v>
      </c>
      <c r="S368" s="1540" t="str">
        <f t="shared" si="31"/>
        <v>S</v>
      </c>
      <c r="T368" s="1540" t="str">
        <f t="shared" si="31"/>
        <v>T</v>
      </c>
      <c r="U368" s="1540" t="str">
        <f t="shared" si="31"/>
        <v>U</v>
      </c>
      <c r="V368" s="1540" t="str">
        <f t="shared" si="31"/>
        <v>V</v>
      </c>
      <c r="W368" s="1540" t="str">
        <f t="shared" si="31"/>
        <v>W</v>
      </c>
      <c r="X368" s="1540" t="str">
        <f t="shared" si="31"/>
        <v>X</v>
      </c>
      <c r="Y368" s="1540" t="str">
        <f t="shared" si="31"/>
        <v>Y</v>
      </c>
      <c r="Z368" s="1540" t="str">
        <f t="shared" si="31"/>
        <v>Z</v>
      </c>
      <c r="AA368" s="1541" t="str">
        <f t="shared" si="31"/>
        <v>AA</v>
      </c>
      <c r="AE368" s="9">
        <v>1</v>
      </c>
    </row>
    <row r="369" spans="2:31" ht="15.75">
      <c r="B369" s="1530" t="s">
        <v>6</v>
      </c>
      <c r="C369" s="3">
        <f t="shared" ref="C369:AA369" ca="1" si="32">CELL("largeur",C369)</f>
        <v>3</v>
      </c>
      <c r="D369" s="3">
        <f t="shared" ca="1" si="32"/>
        <v>3</v>
      </c>
      <c r="E369" s="3">
        <f t="shared" ca="1" si="32"/>
        <v>3</v>
      </c>
      <c r="F369" s="3">
        <f t="shared" ca="1" si="32"/>
        <v>5</v>
      </c>
      <c r="G369" s="3">
        <f t="shared" ca="1" si="32"/>
        <v>12</v>
      </c>
      <c r="H369" s="3">
        <f t="shared" ca="1" si="32"/>
        <v>12</v>
      </c>
      <c r="I369" s="3">
        <f t="shared" ca="1" si="32"/>
        <v>3</v>
      </c>
      <c r="J369" s="3">
        <f t="shared" ca="1" si="32"/>
        <v>12</v>
      </c>
      <c r="K369" s="3">
        <f t="shared" ca="1" si="32"/>
        <v>12</v>
      </c>
      <c r="L369" s="3">
        <f t="shared" ca="1" si="32"/>
        <v>12</v>
      </c>
      <c r="M369" s="3">
        <f t="shared" ca="1" si="32"/>
        <v>12</v>
      </c>
      <c r="N369" s="3">
        <f t="shared" ca="1" si="32"/>
        <v>40</v>
      </c>
      <c r="O369" s="3">
        <f t="shared" ca="1" si="32"/>
        <v>17</v>
      </c>
      <c r="P369" s="3">
        <f t="shared" ca="1" si="32"/>
        <v>9</v>
      </c>
      <c r="Q369" s="3">
        <f t="shared" ca="1" si="32"/>
        <v>11</v>
      </c>
      <c r="R369" s="3">
        <f t="shared" ca="1" si="32"/>
        <v>13</v>
      </c>
      <c r="S369" s="3">
        <f t="shared" ca="1" si="32"/>
        <v>13</v>
      </c>
      <c r="T369" s="3">
        <f t="shared" ca="1" si="32"/>
        <v>13</v>
      </c>
      <c r="U369" s="3">
        <f t="shared" ca="1" si="32"/>
        <v>13</v>
      </c>
      <c r="V369" s="3">
        <f t="shared" ca="1" si="32"/>
        <v>13</v>
      </c>
      <c r="W369" s="3">
        <f t="shared" ca="1" si="32"/>
        <v>13</v>
      </c>
      <c r="X369" s="3">
        <f t="shared" ca="1" si="32"/>
        <v>14</v>
      </c>
      <c r="Y369" s="3">
        <f t="shared" ca="1" si="32"/>
        <v>25</v>
      </c>
      <c r="Z369" s="3">
        <f t="shared" ca="1" si="32"/>
        <v>20</v>
      </c>
      <c r="AA369" s="748">
        <f t="shared" ca="1" si="32"/>
        <v>20</v>
      </c>
      <c r="AE369" s="9">
        <v>1</v>
      </c>
    </row>
    <row r="370" spans="2:31" ht="15.75">
      <c r="B370" s="1530" t="s">
        <v>6</v>
      </c>
      <c r="C370" s="731">
        <v>3</v>
      </c>
      <c r="D370" s="731">
        <v>3</v>
      </c>
      <c r="E370" s="731">
        <v>3</v>
      </c>
      <c r="F370" s="731">
        <v>5</v>
      </c>
      <c r="G370" s="731">
        <v>12</v>
      </c>
      <c r="H370" s="731">
        <v>12</v>
      </c>
      <c r="I370" s="731">
        <v>3</v>
      </c>
      <c r="J370" s="731">
        <v>12</v>
      </c>
      <c r="K370" s="731">
        <v>12</v>
      </c>
      <c r="L370" s="731">
        <v>12</v>
      </c>
      <c r="M370" s="731">
        <v>12</v>
      </c>
      <c r="N370" s="731">
        <v>40</v>
      </c>
      <c r="O370" s="731">
        <v>17</v>
      </c>
      <c r="P370" s="731">
        <v>9</v>
      </c>
      <c r="Q370" s="731">
        <v>11</v>
      </c>
      <c r="R370" s="731">
        <v>13</v>
      </c>
      <c r="S370" s="731">
        <v>13</v>
      </c>
      <c r="T370" s="731">
        <v>13</v>
      </c>
      <c r="U370" s="731">
        <v>13</v>
      </c>
      <c r="V370" s="731">
        <v>13</v>
      </c>
      <c r="W370" s="731">
        <v>13</v>
      </c>
      <c r="X370" s="731">
        <f ca="1">X369</f>
        <v>14</v>
      </c>
      <c r="Y370" s="731">
        <v>25</v>
      </c>
      <c r="Z370" s="731">
        <v>20</v>
      </c>
      <c r="AA370" s="749">
        <v>20</v>
      </c>
      <c r="AE370" s="9">
        <v>1</v>
      </c>
    </row>
    <row r="371" spans="2:31" ht="26.25">
      <c r="B371" s="1530" t="s">
        <v>6</v>
      </c>
      <c r="C371" s="1542" t="str">
        <f t="shared" ref="C371:F371" si="33">C376</f>
        <v>N NOM DE VOTRE RECETTE | collez la--FAMILLE| Auteur &gt; VOUS</v>
      </c>
      <c r="D371" s="1543">
        <f t="shared" si="33"/>
        <v>1</v>
      </c>
      <c r="E371" s="1543" t="str">
        <f t="shared" si="33"/>
        <v>coupe</v>
      </c>
      <c r="F371" s="1544" t="str">
        <f t="shared" si="33"/>
        <v>Recette mère ► Desserts assiette</v>
      </c>
      <c r="G371" s="1545" t="s">
        <v>7</v>
      </c>
      <c r="H371" s="1546" t="s">
        <v>8</v>
      </c>
      <c r="I371" s="1546"/>
      <c r="J371" s="1601" t="s">
        <v>9</v>
      </c>
      <c r="K371" s="1601"/>
      <c r="L371" s="1601"/>
      <c r="M371" s="1601"/>
      <c r="N371" s="1601"/>
      <c r="O371" s="1601"/>
      <c r="P371" s="1601"/>
      <c r="Q371" s="1601"/>
      <c r="R371" s="1601"/>
      <c r="S371" s="1601"/>
      <c r="T371" s="1601"/>
      <c r="U371" s="1601"/>
      <c r="V371" s="1601"/>
      <c r="W371" s="1601"/>
      <c r="X371" s="1547"/>
      <c r="Y371" s="1568" t="s">
        <v>10</v>
      </c>
      <c r="Z371" s="1568"/>
      <c r="AA371" s="1602" t="str">
        <f>IF(J371="","",UPPER(LEFT(TRIM(SUBSTITUTE(J371,CHAR(160),"")),1)))</f>
        <v>N</v>
      </c>
      <c r="AE371" s="9">
        <v>1</v>
      </c>
    </row>
    <row r="372" spans="2:31" ht="26.25">
      <c r="B372" s="1530" t="s">
        <v>6</v>
      </c>
      <c r="C372" s="1542" t="str">
        <f t="shared" ref="C372:F372" si="34">C377</f>
        <v>N NOM DE VOTRE RECETTE | collez la--FAMILLE| Auteur &gt; VOUS</v>
      </c>
      <c r="D372" s="1543">
        <f t="shared" si="34"/>
        <v>1</v>
      </c>
      <c r="E372" s="1543" t="str">
        <f t="shared" si="34"/>
        <v>coupe</v>
      </c>
      <c r="F372" s="1544" t="str">
        <f t="shared" si="34"/>
        <v>Recette mère ► Desserts assiette</v>
      </c>
      <c r="G372" s="1548" t="s">
        <v>12</v>
      </c>
      <c r="H372" s="1549" t="s">
        <v>13</v>
      </c>
      <c r="I372" s="1549"/>
      <c r="J372" s="1601"/>
      <c r="K372" s="1601"/>
      <c r="L372" s="1601"/>
      <c r="M372" s="1601"/>
      <c r="N372" s="1601"/>
      <c r="O372" s="1601"/>
      <c r="P372" s="1601"/>
      <c r="Q372" s="1601"/>
      <c r="R372" s="1601"/>
      <c r="S372" s="1601"/>
      <c r="T372" s="1601"/>
      <c r="U372" s="1601"/>
      <c r="V372" s="1601"/>
      <c r="W372" s="1601"/>
      <c r="X372" s="1547"/>
      <c r="Y372" s="1568"/>
      <c r="Z372" s="1568"/>
      <c r="AA372" s="1602"/>
      <c r="AE372" s="9">
        <v>1</v>
      </c>
    </row>
    <row r="373" spans="2:31" ht="18.75">
      <c r="B373" s="1530" t="s">
        <v>6</v>
      </c>
      <c r="C373" s="1216" t="str">
        <f>C377</f>
        <v>N NOM DE VOTRE RECETTE | collez la--FAMILLE| Auteur &gt; VOUS</v>
      </c>
      <c r="D373" s="1217">
        <f>D377</f>
        <v>1</v>
      </c>
      <c r="E373" s="1217" t="str">
        <f>E377</f>
        <v>coupe</v>
      </c>
      <c r="F373" s="1218" t="str">
        <f>F377</f>
        <v>Recette mère ► Desserts assiette</v>
      </c>
      <c r="G373" s="818"/>
      <c r="H373" s="818"/>
      <c r="I373" s="818"/>
      <c r="J373" s="818"/>
      <c r="K373" s="818"/>
      <c r="L373" s="441" t="s">
        <v>699</v>
      </c>
      <c r="M373" s="758" t="s">
        <v>15</v>
      </c>
      <c r="N373" s="940" t="s">
        <v>16</v>
      </c>
      <c r="O373" s="940"/>
      <c r="P373" s="940"/>
      <c r="Q373" s="940"/>
      <c r="R373" s="787"/>
      <c r="S373" s="759"/>
      <c r="T373" s="759"/>
      <c r="U373" s="742"/>
      <c r="V373" s="742"/>
      <c r="W373" s="742"/>
      <c r="X373" s="742"/>
      <c r="Y373" s="742"/>
      <c r="Z373" s="357"/>
      <c r="AA373" s="20" t="str" cm="1">
        <f t="array" aca="1" ref="AA373" ca="1">IF(COUNTIF(C369:AA369,"&lt;0.5")=0,"Aucune colonne masquée ",COUNTIF(C369:AA369,"&lt;0.5") &amp; " " &amp; IF(COUNTIF(C369:AA369,"&lt;0.5")&gt;1,"colonnes masquées","colonne masquée") &amp; " " &amp; _xlfn.TEXTJOIN(" ", TRUE, IF(C369:AA369&lt;0.5,(C368:AA368),"")))&amp;" "</f>
        <v xml:space="preserve">Aucune colonne masquée  </v>
      </c>
      <c r="AE373" s="9">
        <v>1</v>
      </c>
    </row>
    <row r="374" spans="2:31" ht="18.75">
      <c r="B374" s="1530" t="s">
        <v>6</v>
      </c>
      <c r="C374" s="1029" t="str">
        <f>C377</f>
        <v>N NOM DE VOTRE RECETTE | collez la--FAMILLE| Auteur &gt; VOUS</v>
      </c>
      <c r="D374" s="1030">
        <f>D377</f>
        <v>1</v>
      </c>
      <c r="E374" s="1030" t="str">
        <f>E377</f>
        <v>coupe</v>
      </c>
      <c r="F374" s="1031" t="str">
        <f>F377</f>
        <v>Recette mère ► Desserts assiette</v>
      </c>
      <c r="G374" s="760" t="s">
        <v>18</v>
      </c>
      <c r="H374" s="761"/>
      <c r="I374" s="761"/>
      <c r="J374" s="813"/>
      <c r="K374" s="814"/>
      <c r="L374" s="814"/>
      <c r="M374" s="814"/>
      <c r="N374" s="1572" t="str">
        <f>M377&amp;" - "&amp;N377&amp;" - "&amp;"Famille "&amp;" - "&amp;Y371&amp;" - "&amp;J371&amp;" - "&amp;P434&amp;" - "&amp;W440&amp;" - "&amp;X440&amp;" g- "&amp;W441&amp;" - "&amp;X441&amp;" g- "&amp;W443&amp;" -"&amp;X443&amp;" - "&amp;Y374&amp;" - "&amp;Z374&amp;" - "&amp;AA374</f>
        <v>Recette mère ► - Desserts assiette - Famille  - collez la--FAMILLE - NOM DE VOTRE RECETTE - Total Allergènes 0 - Poids garniture principale par convive - 120 g- Poids de sauce par barquette(s) - 60 g- Nb de  barquette(s) -250 - ⓫  Dupliquée pour - 727 - portions</v>
      </c>
      <c r="O374" s="1572"/>
      <c r="P374" s="1572"/>
      <c r="Q374" s="1572"/>
      <c r="R374" s="1572"/>
      <c r="S374" s="1572"/>
      <c r="T374" s="85"/>
      <c r="U374" s="753" t="str">
        <f>Z431</f>
        <v>Jour de fabrication ►</v>
      </c>
      <c r="V374" s="1574">
        <f>AA431</f>
        <v>46055.744381828707</v>
      </c>
      <c r="W374" s="1574"/>
      <c r="X374" s="970"/>
      <c r="Y374" s="762" t="s">
        <v>19</v>
      </c>
      <c r="Z374" s="23">
        <v>727</v>
      </c>
      <c r="AA374" s="763" t="str">
        <f>AA376</f>
        <v>portions</v>
      </c>
      <c r="AE374" s="9">
        <v>1</v>
      </c>
    </row>
    <row r="375" spans="2:31" ht="15.75">
      <c r="B375" s="1530" t="s">
        <v>6</v>
      </c>
      <c r="C375" s="1029" t="str">
        <f>C377</f>
        <v>N NOM DE VOTRE RECETTE | collez la--FAMILLE| Auteur &gt; VOUS</v>
      </c>
      <c r="D375" s="1030">
        <f>D377</f>
        <v>1</v>
      </c>
      <c r="E375" s="1030" t="str">
        <f>E377</f>
        <v>coupe</v>
      </c>
      <c r="F375" s="1031" t="str">
        <f>F377</f>
        <v>Recette mère ► Desserts assiette</v>
      </c>
      <c r="G375" s="24">
        <v>1</v>
      </c>
      <c r="H375" s="764" t="s">
        <v>20</v>
      </c>
      <c r="I375" s="760"/>
      <c r="J375" s="760"/>
      <c r="K375" s="814"/>
      <c r="L375" s="814"/>
      <c r="M375" s="814"/>
      <c r="N375" s="1572"/>
      <c r="O375" s="1572"/>
      <c r="P375" s="1572"/>
      <c r="Q375" s="1572"/>
      <c r="R375" s="1572"/>
      <c r="S375" s="1572"/>
      <c r="T375" s="85"/>
      <c r="U375" s="754" t="str">
        <f>Z432</f>
        <v>DLC  ►</v>
      </c>
      <c r="V375" s="1574">
        <f>AA432</f>
        <v>46057.744386574072</v>
      </c>
      <c r="W375" s="1574"/>
      <c r="X375" s="970"/>
      <c r="Y375" s="357"/>
      <c r="Z375" s="787"/>
      <c r="AA375" s="815"/>
      <c r="AE375" s="9">
        <v>1</v>
      </c>
    </row>
    <row r="376" spans="2:31" ht="18.75">
      <c r="B376" s="1530" t="s">
        <v>6</v>
      </c>
      <c r="C376" s="1029" t="str">
        <f>C377</f>
        <v>N NOM DE VOTRE RECETTE | collez la--FAMILLE| Auteur &gt; VOUS</v>
      </c>
      <c r="D376" s="1030">
        <f>D377</f>
        <v>1</v>
      </c>
      <c r="E376" s="1030" t="str">
        <f>E377</f>
        <v>coupe</v>
      </c>
      <c r="F376" s="1031" t="str">
        <f>F377</f>
        <v>Recette mère ► Desserts assiette</v>
      </c>
      <c r="G376" s="765"/>
      <c r="H376" s="765" t="s">
        <v>614</v>
      </c>
      <c r="I376" s="1575">
        <f>L426</f>
        <v>0</v>
      </c>
      <c r="J376" s="1575"/>
      <c r="K376" s="766"/>
      <c r="L376" s="27">
        <f>IFERROR(Z374/Z376,0)</f>
        <v>72.7</v>
      </c>
      <c r="M376" s="27"/>
      <c r="N376" s="1573"/>
      <c r="O376" s="1573"/>
      <c r="P376" s="1573"/>
      <c r="Q376" s="1572"/>
      <c r="R376" s="1572"/>
      <c r="S376" s="1572"/>
      <c r="T376" s="1197"/>
      <c r="U376" s="1197"/>
      <c r="V376" s="1197"/>
      <c r="W376" s="753" t="s">
        <v>636</v>
      </c>
      <c r="X376" s="753"/>
      <c r="Y376" s="743" t="s">
        <v>24</v>
      </c>
      <c r="Z376" s="29">
        <v>10</v>
      </c>
      <c r="AA376" s="1223" t="s">
        <v>594</v>
      </c>
      <c r="AE376" s="9">
        <v>1</v>
      </c>
    </row>
    <row r="377" spans="2:31" ht="15.75">
      <c r="B377" s="1530" t="s">
        <v>6</v>
      </c>
      <c r="C377" s="1043" t="str">
        <f>G377</f>
        <v>N NOM DE VOTRE RECETTE | collez la--FAMILLE| Auteur &gt; VOUS</v>
      </c>
      <c r="D377" s="1044">
        <f>G375</f>
        <v>1</v>
      </c>
      <c r="E377" s="1043" t="str">
        <f>H375</f>
        <v>coupe</v>
      </c>
      <c r="F377" s="1045" t="str">
        <f>M377&amp;" "&amp;N377</f>
        <v>Recette mère ► Desserts assiette</v>
      </c>
      <c r="G377" s="1046" t="str">
        <f>UPPER(LEFT(J371,1))&amp;" "&amp;J371&amp;" | "&amp;Y371&amp;"| "&amp;M373&amp;" "&amp;N373</f>
        <v>N NOM DE VOTRE RECETTE | collez la--FAMILLE| Auteur &gt; VOUS</v>
      </c>
      <c r="H377" s="1047" t="s">
        <v>710</v>
      </c>
      <c r="I377" s="1576" t="s">
        <v>711</v>
      </c>
      <c r="J377" s="1576"/>
      <c r="K377" s="1576"/>
      <c r="L377" s="1048"/>
      <c r="M377" s="1048" t="str">
        <f>IF(ISTEXT(N377),"Recette mère ►",H377)</f>
        <v>Recette mère ►</v>
      </c>
      <c r="N377" s="1049" t="s">
        <v>1167</v>
      </c>
      <c r="O377" s="1272"/>
      <c r="P377" s="1272"/>
      <c r="Q377" s="19"/>
      <c r="R377" s="19"/>
      <c r="S377" s="19"/>
      <c r="T377" s="19"/>
      <c r="U377" s="19"/>
      <c r="V377" s="1197"/>
      <c r="W377" s="1273" t="str">
        <f>IF(ISNUMBER(IFERROR(VALUE("0,5"),"")),"ATTENTION : sur cet ordinateur, le séparateur décimal est la VIRGULE",IF(ISNUMBER(IFERROR(VALUE("0.5"),"")),"  OK. TOUT VA BIEN : sur cet ordinateur. le séparateur décimal est le POINT","Impossible de déterminer le séparateur décimal"))</f>
        <v xml:space="preserve">  OK. TOUT VA BIEN : sur cet ordinateur. le séparateur décimal est le POINT</v>
      </c>
      <c r="X377" s="1273"/>
      <c r="Y377" s="743"/>
      <c r="Z377" s="743"/>
      <c r="AA377" s="1224"/>
      <c r="AE377" s="9">
        <v>1</v>
      </c>
    </row>
    <row r="378" spans="2:31" ht="15.75">
      <c r="B378" s="1530" t="s">
        <v>6</v>
      </c>
      <c r="C378" s="1550" t="str">
        <f>C377</f>
        <v>N NOM DE VOTRE RECETTE | collez la--FAMILLE| Auteur &gt; VOUS</v>
      </c>
      <c r="D378" s="1550">
        <f>D377</f>
        <v>1</v>
      </c>
      <c r="E378" s="1550" t="str">
        <f>E377</f>
        <v>coupe</v>
      </c>
      <c r="F378" s="1551" t="str">
        <f>F377</f>
        <v>Recette mère ► Desserts assiette</v>
      </c>
      <c r="G378" s="1552" t="s">
        <v>25</v>
      </c>
      <c r="H378" s="1552" t="s">
        <v>26</v>
      </c>
      <c r="I378" s="1552" t="s">
        <v>27</v>
      </c>
      <c r="J378" s="1552" t="s">
        <v>28</v>
      </c>
      <c r="K378" s="1553" t="s">
        <v>29</v>
      </c>
      <c r="L378" s="1552" t="s">
        <v>30</v>
      </c>
      <c r="M378" s="33" t="s">
        <v>31</v>
      </c>
      <c r="N378" s="1554" t="s">
        <v>32</v>
      </c>
      <c r="O378" s="1552" t="s">
        <v>33</v>
      </c>
      <c r="P378" s="1552" t="s">
        <v>34</v>
      </c>
      <c r="Q378" s="1552" t="s">
        <v>35</v>
      </c>
      <c r="R378" s="1552" t="s">
        <v>36</v>
      </c>
      <c r="S378" s="1552" t="s">
        <v>713</v>
      </c>
      <c r="T378" s="1552" t="s">
        <v>714</v>
      </c>
      <c r="U378" s="1552" t="s">
        <v>715</v>
      </c>
      <c r="V378" s="1552" t="s">
        <v>1139</v>
      </c>
      <c r="W378" s="1552" t="s">
        <v>1140</v>
      </c>
      <c r="X378" s="1552" t="s">
        <v>1141</v>
      </c>
      <c r="Y378" s="1552" t="s">
        <v>1142</v>
      </c>
      <c r="Z378" s="1552" t="s">
        <v>1143</v>
      </c>
      <c r="AA378" s="1555" t="s">
        <v>1170</v>
      </c>
      <c r="AE378" s="9">
        <v>1</v>
      </c>
    </row>
    <row r="379" spans="2:31" ht="18.75">
      <c r="B379" s="1530" t="s">
        <v>6</v>
      </c>
      <c r="C379" s="1029" t="str">
        <f>C377</f>
        <v>N NOM DE VOTRE RECETTE | collez la--FAMILLE| Auteur &gt; VOUS</v>
      </c>
      <c r="D379" s="1030">
        <f>D377</f>
        <v>1</v>
      </c>
      <c r="E379" s="1029" t="str">
        <f>E377</f>
        <v>coupe</v>
      </c>
      <c r="F379" s="1031" t="str">
        <f>F377</f>
        <v>Recette mère ► Desserts assiette</v>
      </c>
      <c r="G379" s="34" t="s">
        <v>37</v>
      </c>
      <c r="H379" s="35" t="s">
        <v>1</v>
      </c>
      <c r="I379" s="36"/>
      <c r="J379" s="1577" t="s">
        <v>38</v>
      </c>
      <c r="K379" s="1579" t="s">
        <v>39</v>
      </c>
      <c r="L379" s="1581" t="s">
        <v>44</v>
      </c>
      <c r="M379" s="1583" t="s">
        <v>40</v>
      </c>
      <c r="N379" s="1259" t="str">
        <f>"Colonne "&amp;SUBSTITUTE(ADDRESS(1,COLUMN(),4),"1","")</f>
        <v>Colonne N</v>
      </c>
      <c r="O379" s="1260" t="str">
        <f>"Colonne "&amp;SUBSTITUTE(ADDRESS(1,COLUMN(),4),"1","")</f>
        <v>Colonne O</v>
      </c>
      <c r="P379" s="1274" t="s">
        <v>43</v>
      </c>
      <c r="Q379" s="37" t="s">
        <v>3</v>
      </c>
      <c r="R379" s="1585" t="s">
        <v>3</v>
      </c>
      <c r="S379" s="1585" t="s">
        <v>45</v>
      </c>
      <c r="T379" s="1593" t="s">
        <v>46</v>
      </c>
      <c r="U379" s="1585" t="s">
        <v>47</v>
      </c>
      <c r="V379" s="1595" t="s">
        <v>322</v>
      </c>
      <c r="W379" s="1597" t="s">
        <v>323</v>
      </c>
      <c r="X379" s="1278"/>
      <c r="Y379" s="1587" t="s">
        <v>611</v>
      </c>
      <c r="Z379" s="1587" t="s">
        <v>612</v>
      </c>
      <c r="AA379" s="1589" t="s">
        <v>589</v>
      </c>
      <c r="AE379" s="9">
        <v>1</v>
      </c>
    </row>
    <row r="380" spans="2:31" ht="15.75">
      <c r="B380" s="1530" t="s">
        <v>6</v>
      </c>
      <c r="C380" s="1029" t="str">
        <f>C377</f>
        <v>N NOM DE VOTRE RECETTE | collez la--FAMILLE| Auteur &gt; VOUS</v>
      </c>
      <c r="D380" s="1030">
        <f>D377</f>
        <v>1</v>
      </c>
      <c r="E380" s="1029" t="str">
        <f>E377</f>
        <v>coupe</v>
      </c>
      <c r="F380" s="1031" t="str">
        <f>F377</f>
        <v>Recette mère ► Desserts assiette</v>
      </c>
      <c r="G380" s="38" t="s">
        <v>48</v>
      </c>
      <c r="H380" s="4" t="s">
        <v>2</v>
      </c>
      <c r="I380" s="39" t="s">
        <v>49</v>
      </c>
      <c r="J380" s="1578"/>
      <c r="K380" s="1580"/>
      <c r="L380" s="1582"/>
      <c r="M380" s="1584"/>
      <c r="N380" s="692" t="s">
        <v>1148</v>
      </c>
      <c r="O380" s="1206" t="s">
        <v>1124</v>
      </c>
      <c r="P380" s="1207" t="s">
        <v>50</v>
      </c>
      <c r="Q380" s="1205">
        <v>1</v>
      </c>
      <c r="R380" s="1586"/>
      <c r="S380" s="1586"/>
      <c r="T380" s="1594"/>
      <c r="U380" s="1586"/>
      <c r="V380" s="1596"/>
      <c r="W380" s="1598"/>
      <c r="X380" s="1279" t="s">
        <v>1148</v>
      </c>
      <c r="Y380" s="1588"/>
      <c r="Z380" s="1588"/>
      <c r="AA380" s="1590"/>
      <c r="AE380" s="9">
        <v>1</v>
      </c>
    </row>
    <row r="381" spans="2:31" ht="15.75">
      <c r="B381" s="1530" t="s">
        <v>6</v>
      </c>
      <c r="C381" s="1029" t="str">
        <f>C377</f>
        <v>N NOM DE VOTRE RECETTE | collez la--FAMILLE| Auteur &gt; VOUS</v>
      </c>
      <c r="D381" s="1030">
        <f>D377</f>
        <v>1</v>
      </c>
      <c r="E381" s="1029" t="str">
        <f>E377</f>
        <v>coupe</v>
      </c>
      <c r="F381" s="1031" t="str">
        <f>F377</f>
        <v>Recette mère ► Desserts assiette</v>
      </c>
      <c r="G381" s="41"/>
      <c r="H381" s="5"/>
      <c r="I381" s="22" t="str">
        <f t="shared" ref="I381:I425" si="35">IF(OR(ISTEXT(G381), G381&lt;=0, J381&lt;=0), "", "de")</f>
        <v/>
      </c>
      <c r="J381" s="50"/>
      <c r="K381" s="711"/>
      <c r="L381" s="732">
        <f>IF(OR(M381="",M381=0),0,M381*IFERROR(_xlfn.XLOOKUP(K381,K435:AA435,K436:AA436,"",0,1)*J381*IF(G381&gt;0,G381,1),IFERROR(_xlfn.XLOOKUP(K381,K437:AA437,K438:AA438,"",0,1)*J381*IF(G381&gt;0,G381,1),0)))</f>
        <v>0</v>
      </c>
      <c r="M381" s="712">
        <v>1</v>
      </c>
      <c r="N381" s="713"/>
      <c r="O381" s="1261"/>
      <c r="P381" s="1208">
        <f>IF(L426=0,0,(L381/L426)*Q380*1000)</f>
        <v>0</v>
      </c>
      <c r="Q381" s="46">
        <f>IF(L426=0,0,(G381/L426)*Q380)</f>
        <v>0</v>
      </c>
      <c r="R381" s="733">
        <f>IF(Z376&lt;&gt;0,G381*M381*L376,0)</f>
        <v>0</v>
      </c>
      <c r="S381" s="767">
        <f t="shared" ref="S381:S425" si="36">H381</f>
        <v>0</v>
      </c>
      <c r="T381" s="44" t="str">
        <f>IF(OR(Z376="",Z376=0,L381=0),"",L381*M381*L376)</f>
        <v/>
      </c>
      <c r="U381" s="378" t="str">
        <f>IF(K381="","",IF(T381="","",IF(T381=0,0,IF(SUM(COUNTIF(K435:U435,SUBSTITUTE(TRIM(K381)," (s)","")),COUNTIF(K437:U437,SUBSTITUTE(TRIM(K381)," (s)","")),COUNTIF(K436:U436,SUBSTITUTE(TRIM(K381)," (s)","")),COUNTIF(K438:U438,SUBSTITUTE(TRIM(K381)," (s)","")))&gt;0,IF(ROUND(T381,3)&gt;=1,ROUND(T381,3)&amp;" L",ROUND(T381*100,0)&amp;" cl"),IF(SUM(COUNTIF(V435:AA435,SUBSTITUTE(TRIM(K381)," (s)","")),COUNTIF(V437:AA437,SUBSTITUTE(TRIM(K381)," (s)","")),COUNTIF(V436:AA436,SUBSTITUTE(TRIM(K381)," (s)","")),COUNTIF(V438:AA438,SUBSTITUTE(TRIM(K381)," (s)","")))&gt;0,IF(ROUND(T381,3)&gt;=1,ROUND(T381,3)&amp;" Kg",ROUND(T381*1000,0)&amp;" g"),"")))))</f>
        <v/>
      </c>
      <c r="V381" s="379"/>
      <c r="W381" s="714">
        <f>IF(OR(V381="",V381=0),0,IF(ISTEXT(G381),0,IFERROR(IF(OR(T381="",T381=0),R381,T381)*V381,0)))</f>
        <v>0</v>
      </c>
      <c r="X381" s="982">
        <f>N381</f>
        <v>0</v>
      </c>
      <c r="Y381" s="1221"/>
      <c r="Z381" s="769"/>
      <c r="AA381" s="770"/>
      <c r="AE381" s="9">
        <v>1</v>
      </c>
    </row>
    <row r="382" spans="2:31" ht="15.75">
      <c r="B382" s="1530" t="s">
        <v>6</v>
      </c>
      <c r="C382" s="1029" t="str">
        <f>C377</f>
        <v>N NOM DE VOTRE RECETTE | collez la--FAMILLE| Auteur &gt; VOUS</v>
      </c>
      <c r="D382" s="1030">
        <f>D377</f>
        <v>1</v>
      </c>
      <c r="E382" s="1029" t="str">
        <f>E377</f>
        <v>coupe</v>
      </c>
      <c r="F382" s="1031" t="str">
        <f>F377</f>
        <v>Recette mère ► Desserts assiette</v>
      </c>
      <c r="G382" s="41"/>
      <c r="H382" s="6"/>
      <c r="I382" s="22" t="str">
        <f t="shared" si="35"/>
        <v/>
      </c>
      <c r="J382" s="50"/>
      <c r="K382" s="711"/>
      <c r="L382" s="732">
        <f>IF(OR(M382="",M382=0),0,M382*IFERROR(_xlfn.XLOOKUP(K382,K435:AA435,K436:AA436,"",0,1)*J382*IF(G382&gt;0,G382,1),IFERROR(_xlfn.XLOOKUP(K382,K437:AA437,K438:AA438,"",0,1)*J382*IF(G382&gt;0,G382,1),0)))</f>
        <v>0</v>
      </c>
      <c r="M382" s="712">
        <v>1</v>
      </c>
      <c r="N382" s="713"/>
      <c r="O382" s="1261"/>
      <c r="P382" s="1208">
        <f>IF(L426=0,0,(L382/L426)*Q380*1000)</f>
        <v>0</v>
      </c>
      <c r="Q382" s="46">
        <f>IF(L426=0,0,(G382/L426)*Q380)</f>
        <v>0</v>
      </c>
      <c r="R382" s="734">
        <f>IF(Z376&lt;&gt;0,G382*M382*L376,0)</f>
        <v>0</v>
      </c>
      <c r="S382" s="771">
        <f t="shared" si="36"/>
        <v>0</v>
      </c>
      <c r="T382" s="44" t="str">
        <f>IF(OR(Z376="",Z376=0,L382=0),"",L382*M382*L376)</f>
        <v/>
      </c>
      <c r="U382" s="380" t="str">
        <f>IF(K382="","",IF(T382="","",IF(T382=0,0,IF(SUM(COUNTIF(K435:U435,SUBSTITUTE(TRIM(K382)," (s)","")),COUNTIF(K437:U437,SUBSTITUTE(TRIM(K382)," (s)","")),COUNTIF(K436:U436,SUBSTITUTE(TRIM(K382)," (s)","")),COUNTIF(K438:U438,SUBSTITUTE(TRIM(K382)," (s)","")))&gt;0,IF(ROUND(T382,3)&gt;=1,ROUND(T382,3)&amp;" L",ROUND(T382*100,0)&amp;" cl"),IF(SUM(COUNTIF(V435:AA435,SUBSTITUTE(TRIM(K382)," (s)","")),COUNTIF(V437:AA437,SUBSTITUTE(TRIM(K382)," (s)","")),COUNTIF(V436:AA436,SUBSTITUTE(TRIM(K382)," (s)","")),COUNTIF(V438:AA438,SUBSTITUTE(TRIM(K382)," (s)","")))&gt;0,IF(ROUND(T382,3)&gt;=1,ROUND(T382,3)&amp;" Kg",ROUND(T382*1000,0)&amp;" g"),"")))))</f>
        <v/>
      </c>
      <c r="V382" s="379">
        <v>1</v>
      </c>
      <c r="W382" s="714">
        <f>IF(OR(V382="",V382=0),0,IF(ISTEXT(G382),0,IFERROR(IF(OR(T382="",T382=0),R382,T382)*V382,0)))</f>
        <v>0</v>
      </c>
      <c r="X382" s="982">
        <f t="shared" ref="X382:X425" si="37">N382</f>
        <v>0</v>
      </c>
      <c r="Y382" s="768"/>
      <c r="Z382" s="769"/>
      <c r="AA382" s="770"/>
      <c r="AE382" s="9">
        <v>1</v>
      </c>
    </row>
    <row r="383" spans="2:31" ht="15.75">
      <c r="B383" s="695" t="str">
        <f>IF(N383&lt;&gt;"","A","►")</f>
        <v>►</v>
      </c>
      <c r="C383" s="1029" t="str">
        <f>C377</f>
        <v>N NOM DE VOTRE RECETTE | collez la--FAMILLE| Auteur &gt; VOUS</v>
      </c>
      <c r="D383" s="1030">
        <f>D377</f>
        <v>1</v>
      </c>
      <c r="E383" s="1029" t="str">
        <f>E377</f>
        <v>coupe</v>
      </c>
      <c r="F383" s="1031" t="str">
        <f>F377</f>
        <v>Recette mère ► Desserts assiette</v>
      </c>
      <c r="G383" s="41"/>
      <c r="H383" s="6"/>
      <c r="I383" s="22" t="str">
        <f t="shared" si="35"/>
        <v/>
      </c>
      <c r="J383" s="50"/>
      <c r="K383" s="711"/>
      <c r="L383" s="732">
        <f>IF(OR(M383="",M383=0),0,M383*IFERROR(_xlfn.XLOOKUP(K383,K435:AA435,K436:AA436,"",0,1)*J383*IF(G383&gt;0,G383,1),IFERROR(_xlfn.XLOOKUP(K383,K437:AA437,K438:AA438,"",0,1)*J383*IF(G383&gt;0,G383,1),0)))</f>
        <v>0</v>
      </c>
      <c r="M383" s="712">
        <v>1</v>
      </c>
      <c r="N383" s="713"/>
      <c r="O383" s="1261"/>
      <c r="P383" s="1208">
        <f>IF(L426=0,0,(L383/L426)*Q380*1000)</f>
        <v>0</v>
      </c>
      <c r="Q383" s="46">
        <f>IF(L426=0,0,(G383/L426)*Q380)</f>
        <v>0</v>
      </c>
      <c r="R383" s="735">
        <f>IF(Z376&lt;&gt;0,G383*M383*L376,0)</f>
        <v>0</v>
      </c>
      <c r="S383" s="772">
        <f t="shared" si="36"/>
        <v>0</v>
      </c>
      <c r="T383" s="44" t="str">
        <f>IF(OR(Z376="",Z376=0,L383=0),"",L383*M383*L376)</f>
        <v/>
      </c>
      <c r="U383" s="384" t="str">
        <f>IF(K383="","",IF(T383="","",IF(T383=0,0,IF(SUM(COUNTIF(K435:U435,SUBSTITUTE(TRIM(K383)," (s)","")),COUNTIF(K437:U437,SUBSTITUTE(TRIM(K383)," (s)","")),COUNTIF(K436:U436,SUBSTITUTE(TRIM(K383)," (s)","")),COUNTIF(K438:U438,SUBSTITUTE(TRIM(K383)," (s)","")))&gt;0,IF(ROUND(T383,3)&gt;=1,ROUND(T383,3)&amp;" L",ROUND(T383*100,0)&amp;" cl"),IF(SUM(COUNTIF(V435:AA435,SUBSTITUTE(TRIM(K383)," (s)","")),COUNTIF(V437:AA437,SUBSTITUTE(TRIM(K383)," (s)","")),COUNTIF(V436:AA436,SUBSTITUTE(TRIM(K383)," (s)","")),COUNTIF(V438:AA438,SUBSTITUTE(TRIM(K383)," (s)","")))&gt;0,IF(ROUND(T383,3)&gt;=1,ROUND(T383,3)&amp;" Kg",ROUND(T383*1000,0)&amp;" g"),"")))))</f>
        <v/>
      </c>
      <c r="V383" s="379">
        <v>1</v>
      </c>
      <c r="W383" s="714">
        <f t="shared" ref="W383:W425" si="38">IF(OR(V383="",V383=0),0,IF(ISTEXT(G383),0,IFERROR(IF(OR(T383="",T383=0),R383,T383)*V383,0)))</f>
        <v>0</v>
      </c>
      <c r="X383" s="982">
        <f t="shared" si="37"/>
        <v>0</v>
      </c>
      <c r="Y383" s="768"/>
      <c r="Z383" s="769"/>
      <c r="AA383" s="770"/>
      <c r="AE383" s="9">
        <v>1</v>
      </c>
    </row>
    <row r="384" spans="2:31" ht="15.75">
      <c r="B384" s="695" t="str">
        <f t="shared" ref="B384:B387" si="39">IF(N384&lt;&gt;"","A","►")</f>
        <v>►</v>
      </c>
      <c r="C384" s="1029" t="str">
        <f>C377</f>
        <v>N NOM DE VOTRE RECETTE | collez la--FAMILLE| Auteur &gt; VOUS</v>
      </c>
      <c r="D384" s="1030">
        <f>D377</f>
        <v>1</v>
      </c>
      <c r="E384" s="1029" t="str">
        <f>E377</f>
        <v>coupe</v>
      </c>
      <c r="F384" s="1031" t="str">
        <f>F377</f>
        <v>Recette mère ► Desserts assiette</v>
      </c>
      <c r="G384" s="41"/>
      <c r="H384" s="6"/>
      <c r="I384" s="22" t="str">
        <f t="shared" si="35"/>
        <v/>
      </c>
      <c r="J384" s="50"/>
      <c r="K384" s="711"/>
      <c r="L384" s="732">
        <f>IF(OR(M384="",M384=0),0,M384*IFERROR(_xlfn.XLOOKUP(K384,K435:AA435,K436:AA436,"",0,1)*J384*IF(G384&gt;0,G384,1),IFERROR(_xlfn.XLOOKUP(K384,K437:AA437,K438:AA438,"",0,1)*J384*IF(G384&gt;0,G384,1),0)))</f>
        <v>0</v>
      </c>
      <c r="M384" s="712">
        <v>1</v>
      </c>
      <c r="N384" s="713"/>
      <c r="O384" s="1261"/>
      <c r="P384" s="1208">
        <f>IF(L426=0,0,(L384/L426)*Q380*1000)</f>
        <v>0</v>
      </c>
      <c r="Q384" s="46">
        <f>IF(L426=0,0,(G384/L426)*Q380)</f>
        <v>0</v>
      </c>
      <c r="R384" s="734">
        <f>IF(Z376&lt;&gt;0,G384*M384*L376,0)</f>
        <v>0</v>
      </c>
      <c r="S384" s="771">
        <f t="shared" si="36"/>
        <v>0</v>
      </c>
      <c r="T384" s="44" t="str">
        <f>IF(OR(Z376="",Z376=0,L384=0),"",L384*M384*L376)</f>
        <v/>
      </c>
      <c r="U384" s="380" t="str">
        <f>IF(K384="","",IF(T384="","",IF(T384=0,0,IF(SUM(COUNTIF(K435:U435,SUBSTITUTE(TRIM(K384)," (s)","")),COUNTIF(K437:U437,SUBSTITUTE(TRIM(K384)," (s)","")),COUNTIF(K436:U436,SUBSTITUTE(TRIM(K384)," (s)","")),COUNTIF(K438:U438,SUBSTITUTE(TRIM(K384)," (s)","")))&gt;0,IF(ROUND(T384,3)&gt;=1,ROUND(T384,3)&amp;" L",ROUND(T384*100,0)&amp;" cl"),IF(SUM(COUNTIF(V435:AA435,SUBSTITUTE(TRIM(K384)," (s)","")),COUNTIF(V437:AA437,SUBSTITUTE(TRIM(K384)," (s)","")),COUNTIF(V436:AA436,SUBSTITUTE(TRIM(K384)," (s)","")),COUNTIF(V438:AA438,SUBSTITUTE(TRIM(K384)," (s)","")))&gt;0,IF(ROUND(T384,3)&gt;=1,ROUND(T384,3)&amp;" Kg",ROUND(T384*1000,0)&amp;" g"),"")))))</f>
        <v/>
      </c>
      <c r="V384" s="379">
        <v>1</v>
      </c>
      <c r="W384" s="714">
        <f t="shared" si="38"/>
        <v>0</v>
      </c>
      <c r="X384" s="982">
        <f t="shared" si="37"/>
        <v>0</v>
      </c>
      <c r="Y384" s="768"/>
      <c r="Z384" s="769"/>
      <c r="AA384" s="770"/>
      <c r="AE384" s="9">
        <v>1</v>
      </c>
    </row>
    <row r="385" spans="2:31" ht="15.75">
      <c r="B385" s="695" t="str">
        <f t="shared" si="39"/>
        <v>►</v>
      </c>
      <c r="C385" s="1029" t="str">
        <f>C377</f>
        <v>N NOM DE VOTRE RECETTE | collez la--FAMILLE| Auteur &gt; VOUS</v>
      </c>
      <c r="D385" s="1030">
        <f>D377</f>
        <v>1</v>
      </c>
      <c r="E385" s="1029" t="str">
        <f>E377</f>
        <v>coupe</v>
      </c>
      <c r="F385" s="1031" t="str">
        <f>F377</f>
        <v>Recette mère ► Desserts assiette</v>
      </c>
      <c r="G385" s="41"/>
      <c r="H385" s="6"/>
      <c r="I385" s="22" t="str">
        <f t="shared" si="35"/>
        <v/>
      </c>
      <c r="J385" s="50"/>
      <c r="K385" s="711"/>
      <c r="L385" s="732">
        <f>IF(OR(M385="",M385=0),0,M385*IFERROR(_xlfn.XLOOKUP(K385,K435:AA435,K436:AA436,"",0,1)*J385*IF(G385&gt;0,G385,1),IFERROR(_xlfn.XLOOKUP(K385,K437:AA437,K438:AA438,"",0,1)*J385*IF(G385&gt;0,G385,1),0)))</f>
        <v>0</v>
      </c>
      <c r="M385" s="712">
        <v>1</v>
      </c>
      <c r="N385" s="713"/>
      <c r="O385" s="1261"/>
      <c r="P385" s="1208">
        <f>IF(L426=0,0,(L385/L426)*Q380*1000)</f>
        <v>0</v>
      </c>
      <c r="Q385" s="46">
        <f>IF(L426=0,0,(G385/L426)*Q380)</f>
        <v>0</v>
      </c>
      <c r="R385" s="735">
        <f>IF(Z376&lt;&gt;0,G385*M385*L376,0)</f>
        <v>0</v>
      </c>
      <c r="S385" s="772">
        <f t="shared" si="36"/>
        <v>0</v>
      </c>
      <c r="T385" s="44" t="str">
        <f>IF(OR(Z376="",Z376=0,L385=0),"",L385*M385*L376)</f>
        <v/>
      </c>
      <c r="U385" s="384" t="str">
        <f>IF(K385="","",IF(T385="","",IF(T385=0,0,IF(SUM(COUNTIF(K435:U435,SUBSTITUTE(TRIM(K385)," (s)","")),COUNTIF(K437:U437,SUBSTITUTE(TRIM(K385)," (s)","")),COUNTIF(K436:U436,SUBSTITUTE(TRIM(K385)," (s)","")),COUNTIF(K438:U438,SUBSTITUTE(TRIM(K385)," (s)","")))&gt;0,IF(ROUND(T385,3)&gt;=1,ROUND(T385,3)&amp;" L",ROUND(T385*100,0)&amp;" cl"),IF(SUM(COUNTIF(V435:AA435,SUBSTITUTE(TRIM(K385)," (s)","")),COUNTIF(V437:AA437,SUBSTITUTE(TRIM(K385)," (s)","")),COUNTIF(V436:AA436,SUBSTITUTE(TRIM(K385)," (s)","")),COUNTIF(V438:AA438,SUBSTITUTE(TRIM(K385)," (s)","")))&gt;0,IF(ROUND(T385,3)&gt;=1,ROUND(T385,3)&amp;" Kg",ROUND(T385*1000,0)&amp;" g"),"")))))</f>
        <v/>
      </c>
      <c r="V385" s="379">
        <v>1</v>
      </c>
      <c r="W385" s="714">
        <f t="shared" si="38"/>
        <v>0</v>
      </c>
      <c r="X385" s="982">
        <f t="shared" si="37"/>
        <v>0</v>
      </c>
      <c r="Y385" s="768"/>
      <c r="Z385" s="769"/>
      <c r="AA385" s="770"/>
      <c r="AE385" s="9">
        <v>1</v>
      </c>
    </row>
    <row r="386" spans="2:31" ht="15.75">
      <c r="B386" s="695" t="str">
        <f t="shared" si="39"/>
        <v>►</v>
      </c>
      <c r="C386" s="1029" t="str">
        <f>C377</f>
        <v>N NOM DE VOTRE RECETTE | collez la--FAMILLE| Auteur &gt; VOUS</v>
      </c>
      <c r="D386" s="1030">
        <f>D377</f>
        <v>1</v>
      </c>
      <c r="E386" s="1029" t="str">
        <f>E377</f>
        <v>coupe</v>
      </c>
      <c r="F386" s="1031" t="str">
        <f>F377</f>
        <v>Recette mère ► Desserts assiette</v>
      </c>
      <c r="G386" s="41"/>
      <c r="H386" s="6"/>
      <c r="I386" s="22" t="str">
        <f t="shared" si="35"/>
        <v/>
      </c>
      <c r="J386" s="50"/>
      <c r="K386" s="711"/>
      <c r="L386" s="732">
        <f>IF(OR(M386="",M386=0),0,M386*IFERROR(_xlfn.XLOOKUP(K386,K435:AA435,K436:AA436,"",0,1)*J386*IF(G386&gt;0,G386,1),IFERROR(_xlfn.XLOOKUP(K386,K437:AA437,K438:AA438,"",0,1)*J386*IF(G386&gt;0,G386,1),0)))</f>
        <v>0</v>
      </c>
      <c r="M386" s="712">
        <v>1</v>
      </c>
      <c r="N386" s="713"/>
      <c r="O386" s="1261"/>
      <c r="P386" s="1208">
        <f>IF(L426=0,0,(L386/L426)*Q380*1000)</f>
        <v>0</v>
      </c>
      <c r="Q386" s="46">
        <f>IF(L426=0,0,(G386/L426)*Q380)</f>
        <v>0</v>
      </c>
      <c r="R386" s="734">
        <f>IF(Z376&lt;&gt;0,G386*M386*L376,0)</f>
        <v>0</v>
      </c>
      <c r="S386" s="771">
        <f t="shared" si="36"/>
        <v>0</v>
      </c>
      <c r="T386" s="44" t="str">
        <f>IF(OR(Z376="",Z376=0,L386=0),"",L386*M386*L376)</f>
        <v/>
      </c>
      <c r="U386" s="380" t="str">
        <f>IF(K386="","",IF(T386="","",IF(T386=0,0,IF(SUM(COUNTIF(K435:U435,SUBSTITUTE(TRIM(K386)," (s)","")),COUNTIF(K437:U437,SUBSTITUTE(TRIM(K386)," (s)","")),COUNTIF(K436:U436,SUBSTITUTE(TRIM(K386)," (s)","")),COUNTIF(K438:U438,SUBSTITUTE(TRIM(K386)," (s)","")))&gt;0,IF(ROUND(T386,3)&gt;=1,ROUND(T386,3)&amp;" L",ROUND(T386*100,0)&amp;" cl"),IF(SUM(COUNTIF(V435:AA435,SUBSTITUTE(TRIM(K386)," (s)","")),COUNTIF(V437:AA437,SUBSTITUTE(TRIM(K386)," (s)","")),COUNTIF(V436:AA436,SUBSTITUTE(TRIM(K386)," (s)","")),COUNTIF(V438:AA438,SUBSTITUTE(TRIM(K386)," (s)","")))&gt;0,IF(ROUND(T386,3)&gt;=1,ROUND(T386,3)&amp;" Kg",ROUND(T386*1000,0)&amp;" g"),"")))))</f>
        <v/>
      </c>
      <c r="V386" s="379">
        <v>1</v>
      </c>
      <c r="W386" s="714">
        <f t="shared" si="38"/>
        <v>0</v>
      </c>
      <c r="X386" s="982">
        <f t="shared" si="37"/>
        <v>0</v>
      </c>
      <c r="Y386" s="768"/>
      <c r="Z386" s="769"/>
      <c r="AA386" s="770"/>
      <c r="AE386" s="9">
        <v>1</v>
      </c>
    </row>
    <row r="387" spans="2:31" ht="15.75">
      <c r="B387" s="695" t="str">
        <f t="shared" si="39"/>
        <v>►</v>
      </c>
      <c r="C387" s="1029" t="str">
        <f>C377</f>
        <v>N NOM DE VOTRE RECETTE | collez la--FAMILLE| Auteur &gt; VOUS</v>
      </c>
      <c r="D387" s="1030">
        <f>D377</f>
        <v>1</v>
      </c>
      <c r="E387" s="1029" t="str">
        <f>E377</f>
        <v>coupe</v>
      </c>
      <c r="F387" s="1031" t="str">
        <f>F377</f>
        <v>Recette mère ► Desserts assiette</v>
      </c>
      <c r="G387" s="41"/>
      <c r="H387" s="6"/>
      <c r="I387" s="22" t="str">
        <f t="shared" si="35"/>
        <v/>
      </c>
      <c r="J387" s="50"/>
      <c r="K387" s="711"/>
      <c r="L387" s="732">
        <f>IF(OR(M387="",M387=0),0,M387*IFERROR(_xlfn.XLOOKUP(K387,K435:AA435,K436:AA436,"",0,1)*J387*IF(G387&gt;0,G387,1),IFERROR(_xlfn.XLOOKUP(K387,K437:AA437,K438:AA438,"",0,1)*J387*IF(G387&gt;0,G387,1),0)))</f>
        <v>0</v>
      </c>
      <c r="M387" s="712">
        <v>1</v>
      </c>
      <c r="N387" s="713"/>
      <c r="O387" s="1261"/>
      <c r="P387" s="1208">
        <f>IF(L426=0,0,(L387/L426)*Q380*1000)</f>
        <v>0</v>
      </c>
      <c r="Q387" s="46">
        <f>IF(L426=0,0,(G387/L426)*Q380)</f>
        <v>0</v>
      </c>
      <c r="R387" s="735">
        <f>IF(Z376&lt;&gt;0,G387*M387*L376,0)</f>
        <v>0</v>
      </c>
      <c r="S387" s="772">
        <f t="shared" si="36"/>
        <v>0</v>
      </c>
      <c r="T387" s="44" t="str">
        <f>IF(OR(Z376="",Z376=0,L387=0),"",L387*M387*L376)</f>
        <v/>
      </c>
      <c r="U387" s="387" t="str">
        <f>IF(K387="","",IF(T387="","",IF(T387=0,0,IF(SUM(COUNTIF(K435:U435,SUBSTITUTE(TRIM(K387)," (s)","")),COUNTIF(K437:U437,SUBSTITUTE(TRIM(K387)," (s)","")),COUNTIF(K436:U436,SUBSTITUTE(TRIM(K387)," (s)","")),COUNTIF(K438:U438,SUBSTITUTE(TRIM(K387)," (s)","")))&gt;0,IF(ROUND(T387,3)&gt;=1,ROUND(T387,3)&amp;" L",ROUND(T387*100,0)&amp;" cl"),IF(SUM(COUNTIF(V435:AA435,SUBSTITUTE(TRIM(K387)," (s)","")),COUNTIF(V437:AA437,SUBSTITUTE(TRIM(K387)," (s)","")),COUNTIF(V436:AA436,SUBSTITUTE(TRIM(K387)," (s)","")),COUNTIF(V438:AA438,SUBSTITUTE(TRIM(K387)," (s)","")))&gt;0,IF(ROUND(T387,3)&gt;=1,ROUND(T387,3)&amp;" Kg",ROUND(T387*1000,0)&amp;" g"),"")))))</f>
        <v/>
      </c>
      <c r="V387" s="379"/>
      <c r="W387" s="714">
        <f t="shared" si="38"/>
        <v>0</v>
      </c>
      <c r="X387" s="982">
        <f t="shared" si="37"/>
        <v>0</v>
      </c>
      <c r="Y387" s="768"/>
      <c r="Z387" s="769"/>
      <c r="AA387" s="770"/>
      <c r="AE387" s="9">
        <v>1</v>
      </c>
    </row>
    <row r="388" spans="2:31" ht="15.75">
      <c r="B388" s="695" t="str">
        <f>IF(N388&lt;&gt;"","A","►")</f>
        <v>►</v>
      </c>
      <c r="C388" s="1029" t="str">
        <f>C377</f>
        <v>N NOM DE VOTRE RECETTE | collez la--FAMILLE| Auteur &gt; VOUS</v>
      </c>
      <c r="D388" s="1030">
        <f>D377</f>
        <v>1</v>
      </c>
      <c r="E388" s="1029" t="str">
        <f>E377</f>
        <v>coupe</v>
      </c>
      <c r="F388" s="1031" t="str">
        <f>F377</f>
        <v>Recette mère ► Desserts assiette</v>
      </c>
      <c r="G388" s="41"/>
      <c r="H388" s="6"/>
      <c r="I388" s="22" t="str">
        <f t="shared" si="35"/>
        <v/>
      </c>
      <c r="J388" s="50"/>
      <c r="K388" s="711"/>
      <c r="L388" s="732">
        <f>IF(OR(M388="",M388=0),0,M388*IFERROR(_xlfn.XLOOKUP(K388,K435:AA435,K436:AA436,"",0,1)*J388*IF(G388&gt;0,G388,1),IFERROR(_xlfn.XLOOKUP(K388,K437:AA437,K438:AA438,"",0,1)*J388*IF(G388&gt;0,G388,1),0)))</f>
        <v>0</v>
      </c>
      <c r="M388" s="712">
        <v>1</v>
      </c>
      <c r="N388" s="713"/>
      <c r="O388" s="1261"/>
      <c r="P388" s="1208">
        <f>IF(L426=0,0,(L388/L426)*Q380*1000)</f>
        <v>0</v>
      </c>
      <c r="Q388" s="46">
        <f>IF(L426=0,0,(G388/L426)*Q380)</f>
        <v>0</v>
      </c>
      <c r="R388" s="734">
        <f>IF(Z376&lt;&gt;0,G388*M388*L376,0)</f>
        <v>0</v>
      </c>
      <c r="S388" s="771">
        <f t="shared" si="36"/>
        <v>0</v>
      </c>
      <c r="T388" s="44" t="str">
        <f>IF(OR(Z376="",Z376=0,L388=0),"",L388*M388*L376)</f>
        <v/>
      </c>
      <c r="U388" s="380" t="str">
        <f>IF(K388="","",IF(T388="","",IF(T388=0,0,IF(SUM(COUNTIF(K435:U435,SUBSTITUTE(TRIM(K388)," (s)","")),COUNTIF(K437:U437,SUBSTITUTE(TRIM(K388)," (s)","")),COUNTIF(K436:U436,SUBSTITUTE(TRIM(K388)," (s)","")),COUNTIF(K438:U438,SUBSTITUTE(TRIM(K388)," (s)","")))&gt;0,IF(ROUND(T388,3)&gt;=1,ROUND(T388,3)&amp;" L",ROUND(T388*100,0)&amp;" cl"),IF(SUM(COUNTIF(V435:AA435,SUBSTITUTE(TRIM(K388)," (s)","")),COUNTIF(V437:AA437,SUBSTITUTE(TRIM(K388)," (s)","")),COUNTIF(V436:AA436,SUBSTITUTE(TRIM(K388)," (s)","")),COUNTIF(V438:AA438,SUBSTITUTE(TRIM(K388)," (s)","")))&gt;0,IF(ROUND(T388,3)&gt;=1,ROUND(T388,3)&amp;" Kg",ROUND(T388*1000,0)&amp;" g"),"")))))</f>
        <v/>
      </c>
      <c r="V388" s="379"/>
      <c r="W388" s="714">
        <f t="shared" si="38"/>
        <v>0</v>
      </c>
      <c r="X388" s="982">
        <f t="shared" si="37"/>
        <v>0</v>
      </c>
      <c r="Y388" s="1221" t="s">
        <v>641</v>
      </c>
      <c r="Z388" s="769">
        <v>46055.744381828707</v>
      </c>
      <c r="AA388" s="770">
        <v>46060.744386574072</v>
      </c>
      <c r="AE388" s="9">
        <v>1</v>
      </c>
    </row>
    <row r="389" spans="2:31" ht="15.75">
      <c r="B389" s="695" t="str">
        <f t="shared" ref="B389:B423" si="40">IF(N389&lt;&gt;"","A","►")</f>
        <v>►</v>
      </c>
      <c r="C389" s="1029" t="str">
        <f>C377</f>
        <v>N NOM DE VOTRE RECETTE | collez la--FAMILLE| Auteur &gt; VOUS</v>
      </c>
      <c r="D389" s="1030">
        <f>D377</f>
        <v>1</v>
      </c>
      <c r="E389" s="1029" t="str">
        <f>E377</f>
        <v>coupe</v>
      </c>
      <c r="F389" s="1031" t="str">
        <f>F377</f>
        <v>Recette mère ► Desserts assiette</v>
      </c>
      <c r="G389" s="41"/>
      <c r="H389" s="6"/>
      <c r="I389" s="22" t="str">
        <f t="shared" si="35"/>
        <v/>
      </c>
      <c r="J389" s="50"/>
      <c r="K389" s="711"/>
      <c r="L389" s="732">
        <f>IF(OR(M389="",M389=0),0,M389*IFERROR(_xlfn.XLOOKUP(K389,K435:AA435,K436:AA436,"",0,1)*J389*IF(G389&gt;0,G389,1),IFERROR(_xlfn.XLOOKUP(K389,K437:AA437,K438:AA438,"",0,1)*J389*IF(G389&gt;0,G389,1),0)))</f>
        <v>0</v>
      </c>
      <c r="M389" s="712">
        <v>1</v>
      </c>
      <c r="N389" s="713"/>
      <c r="O389" s="1261"/>
      <c r="P389" s="1208">
        <f>IF(L426=0,0,(L389/L426)*Q380*1000)</f>
        <v>0</v>
      </c>
      <c r="Q389" s="46">
        <f>IF(L426=0,0,(G389/L426)*Q380)</f>
        <v>0</v>
      </c>
      <c r="R389" s="735">
        <f>IF(Z376&lt;&gt;0,G389*M389*L376,0)</f>
        <v>0</v>
      </c>
      <c r="S389" s="772">
        <f t="shared" si="36"/>
        <v>0</v>
      </c>
      <c r="T389" s="44" t="str">
        <f>IF(OR(Z376="",Z376=0,L389=0),"",L389*M389*L376)</f>
        <v/>
      </c>
      <c r="U389" s="387" t="str">
        <f>IF(K389="","",IF(T389="","",IF(T389=0,0,IF(SUM(COUNTIF(K435:U435,SUBSTITUTE(TRIM(K389)," (s)","")),COUNTIF(K437:U437,SUBSTITUTE(TRIM(K389)," (s)","")),COUNTIF(K436:U436,SUBSTITUTE(TRIM(K389)," (s)","")),COUNTIF(K438:U438,SUBSTITUTE(TRIM(K389)," (s)","")))&gt;0,IF(ROUND(T389,3)&gt;=1,ROUND(T389,3)&amp;" L",ROUND(T389*100,0)&amp;" cl"),IF(SUM(COUNTIF(V435:AA435,SUBSTITUTE(TRIM(K389)," (s)","")),COUNTIF(V437:AA437,SUBSTITUTE(TRIM(K389)," (s)","")),COUNTIF(V436:AA436,SUBSTITUTE(TRIM(K389)," (s)","")),COUNTIF(V438:AA438,SUBSTITUTE(TRIM(K389)," (s)","")))&gt;0,IF(ROUND(T389,3)&gt;=1,ROUND(T389,3)&amp;" Kg",ROUND(T389*1000,0)&amp;" g"),"")))))</f>
        <v/>
      </c>
      <c r="V389" s="379"/>
      <c r="W389" s="714">
        <f t="shared" si="38"/>
        <v>0</v>
      </c>
      <c r="X389" s="982">
        <f t="shared" si="37"/>
        <v>0</v>
      </c>
      <c r="Y389" s="768"/>
      <c r="Z389" s="769"/>
      <c r="AA389" s="770"/>
      <c r="AE389" s="9">
        <v>1</v>
      </c>
    </row>
    <row r="390" spans="2:31" ht="15.75">
      <c r="B390" s="695" t="str">
        <f t="shared" si="40"/>
        <v>►</v>
      </c>
      <c r="C390" s="1029" t="str">
        <f>C377</f>
        <v>N NOM DE VOTRE RECETTE | collez la--FAMILLE| Auteur &gt; VOUS</v>
      </c>
      <c r="D390" s="1030">
        <f>D377</f>
        <v>1</v>
      </c>
      <c r="E390" s="1029" t="str">
        <f>E377</f>
        <v>coupe</v>
      </c>
      <c r="F390" s="1031" t="str">
        <f>F377</f>
        <v>Recette mère ► Desserts assiette</v>
      </c>
      <c r="G390" s="41"/>
      <c r="H390" s="6"/>
      <c r="I390" s="22" t="str">
        <f t="shared" si="35"/>
        <v/>
      </c>
      <c r="J390" s="50"/>
      <c r="K390" s="711"/>
      <c r="L390" s="732">
        <f>IF(OR(M390="",M390=0),0,M390*IFERROR(_xlfn.XLOOKUP(K390,K435:AA435,K436:AA436,"",0,1)*J390*IF(G390&gt;0,G390,1),IFERROR(_xlfn.XLOOKUP(K390,K437:AA437,K438:AA438,"",0,1)*J390*IF(G390&gt;0,G390,1),0)))</f>
        <v>0</v>
      </c>
      <c r="M390" s="712">
        <v>1</v>
      </c>
      <c r="N390" s="713"/>
      <c r="O390" s="1261" t="s">
        <v>623</v>
      </c>
      <c r="P390" s="1208">
        <f>IF(L426=0,0,(L390/L426)*Q380*1000)</f>
        <v>0</v>
      </c>
      <c r="Q390" s="46">
        <f>IF(L426=0,0,(G390/L426)*Q380)</f>
        <v>0</v>
      </c>
      <c r="R390" s="734">
        <f>IF(Z376&lt;&gt;0,G390*M390*L376,0)</f>
        <v>0</v>
      </c>
      <c r="S390" s="771">
        <f t="shared" si="36"/>
        <v>0</v>
      </c>
      <c r="T390" s="44" t="str">
        <f>IF(OR(Z376="",Z376=0,L390=0),"",L390*M390*L376)</f>
        <v/>
      </c>
      <c r="U390" s="380" t="str">
        <f>IF(K390="","",IF(T390="","",IF(T390=0,0,IF(SUM(COUNTIF(K435:U435,SUBSTITUTE(TRIM(K390)," (s)","")),COUNTIF(K437:U437,SUBSTITUTE(TRIM(K390)," (s)","")),COUNTIF(K436:U436,SUBSTITUTE(TRIM(K390)," (s)","")),COUNTIF(K438:U438,SUBSTITUTE(TRIM(K390)," (s)","")))&gt;0,IF(ROUND(T390,3)&gt;=1,ROUND(T390,3)&amp;" L",ROUND(T390*100,0)&amp;" cl"),IF(SUM(COUNTIF(V435:AA435,SUBSTITUTE(TRIM(K390)," (s)","")),COUNTIF(V437:AA437,SUBSTITUTE(TRIM(K390)," (s)","")),COUNTIF(V436:AA436,SUBSTITUTE(TRIM(K390)," (s)","")),COUNTIF(V438:AA438,SUBSTITUTE(TRIM(K390)," (s)","")))&gt;0,IF(ROUND(T390,3)&gt;=1,ROUND(T390,3)&amp;" Kg",ROUND(T390*1000,0)&amp;" g"),"")))))</f>
        <v/>
      </c>
      <c r="V390" s="379"/>
      <c r="W390" s="714">
        <f t="shared" si="38"/>
        <v>0</v>
      </c>
      <c r="X390" s="982">
        <f t="shared" si="37"/>
        <v>0</v>
      </c>
      <c r="Y390" s="768"/>
      <c r="Z390" s="769"/>
      <c r="AA390" s="770"/>
      <c r="AE390" s="9">
        <v>1</v>
      </c>
    </row>
    <row r="391" spans="2:31" ht="15.75">
      <c r="B391" s="695" t="str">
        <f t="shared" si="40"/>
        <v>►</v>
      </c>
      <c r="C391" s="1029" t="str">
        <f>C377</f>
        <v>N NOM DE VOTRE RECETTE | collez la--FAMILLE| Auteur &gt; VOUS</v>
      </c>
      <c r="D391" s="1030">
        <f>D377</f>
        <v>1</v>
      </c>
      <c r="E391" s="1029" t="str">
        <f>E377</f>
        <v>coupe</v>
      </c>
      <c r="F391" s="1031" t="str">
        <f>F377</f>
        <v>Recette mère ► Desserts assiette</v>
      </c>
      <c r="G391" s="41"/>
      <c r="H391" s="6"/>
      <c r="I391" s="22" t="str">
        <f t="shared" si="35"/>
        <v/>
      </c>
      <c r="J391" s="50"/>
      <c r="K391" s="711"/>
      <c r="L391" s="732">
        <f>IF(OR(M391="",M391=0),0,M391*IFERROR(_xlfn.XLOOKUP(K391,K435:AA435,K436:AA436,"",0,1)*J391*IF(G391&gt;0,G391,1),IFERROR(_xlfn.XLOOKUP(K391,K437:AA437,K438:AA438,"",0,1)*J391*IF(G391&gt;0,G391,1),0)))</f>
        <v>0</v>
      </c>
      <c r="M391" s="712">
        <v>1</v>
      </c>
      <c r="N391" s="713"/>
      <c r="O391" s="1261" t="s">
        <v>623</v>
      </c>
      <c r="P391" s="1208">
        <f>IF(L426=0,0,(L391/L426)*Q380*1000)</f>
        <v>0</v>
      </c>
      <c r="Q391" s="46">
        <f>IF(L426=0,0,(G391/L426)*Q380)</f>
        <v>0</v>
      </c>
      <c r="R391" s="735">
        <f>IF(Z376&lt;&gt;0,G391*M391*L376,0)</f>
        <v>0</v>
      </c>
      <c r="S391" s="772">
        <f t="shared" si="36"/>
        <v>0</v>
      </c>
      <c r="T391" s="44" t="str">
        <f>IF(OR(Z376="",Z376=0,L391=0),"",L391*M391*L376)</f>
        <v/>
      </c>
      <c r="U391" s="388" t="str">
        <f>IF(K391="","",IF(T391="","",IF(T391=0,0,IF(SUM(COUNTIF(K435:U435,SUBSTITUTE(TRIM(K391)," (s)","")),COUNTIF(K437:U437,SUBSTITUTE(TRIM(K391)," (s)","")),COUNTIF(K436:U436,SUBSTITUTE(TRIM(K391)," (s)","")),COUNTIF(K438:U438,SUBSTITUTE(TRIM(K391)," (s)","")))&gt;0,IF(ROUND(T391,3)&gt;=1,ROUND(T391,3)&amp;" L",ROUND(T391*100,0)&amp;" cl"),IF(SUM(COUNTIF(V435:AA435,SUBSTITUTE(TRIM(K391)," (s)","")),COUNTIF(V437:AA437,SUBSTITUTE(TRIM(K391)," (s)","")),COUNTIF(V436:AA436,SUBSTITUTE(TRIM(K391)," (s)","")),COUNTIF(V438:AA438,SUBSTITUTE(TRIM(K391)," (s)","")))&gt;0,IF(ROUND(T391,3)&gt;=1,ROUND(T391,3)&amp;" Kg",ROUND(T391*1000,0)&amp;" g"),"")))))</f>
        <v/>
      </c>
      <c r="V391" s="379"/>
      <c r="W391" s="714">
        <f t="shared" si="38"/>
        <v>0</v>
      </c>
      <c r="X391" s="982">
        <f t="shared" si="37"/>
        <v>0</v>
      </c>
      <c r="Y391" s="768"/>
      <c r="Z391" s="769"/>
      <c r="AA391" s="770"/>
      <c r="AE391" s="9">
        <v>1</v>
      </c>
    </row>
    <row r="392" spans="2:31" ht="15.75">
      <c r="B392" s="695" t="str">
        <f t="shared" si="40"/>
        <v>►</v>
      </c>
      <c r="C392" s="1029" t="str">
        <f>C377</f>
        <v>N NOM DE VOTRE RECETTE | collez la--FAMILLE| Auteur &gt; VOUS</v>
      </c>
      <c r="D392" s="1030">
        <f>D377</f>
        <v>1</v>
      </c>
      <c r="E392" s="1029" t="str">
        <f>E377</f>
        <v>coupe</v>
      </c>
      <c r="F392" s="1031" t="str">
        <f>F377</f>
        <v>Recette mère ► Desserts assiette</v>
      </c>
      <c r="G392" s="41"/>
      <c r="H392" s="6"/>
      <c r="I392" s="22" t="str">
        <f t="shared" si="35"/>
        <v/>
      </c>
      <c r="J392" s="50"/>
      <c r="K392" s="711"/>
      <c r="L392" s="732">
        <f>IF(OR(M392="",M392=0),0,M392*IFERROR(_xlfn.XLOOKUP(K392,K435:AA435,K436:AA436,"",0,1)*J392*IF(G392&gt;0,G392,1),IFERROR(_xlfn.XLOOKUP(K392,K437:AA437,K438:AA438,"",0,1)*J392*IF(G392&gt;0,G392,1),0)))</f>
        <v>0</v>
      </c>
      <c r="M392" s="712">
        <v>1</v>
      </c>
      <c r="N392" s="713"/>
      <c r="O392" s="1261" t="s">
        <v>623</v>
      </c>
      <c r="P392" s="1208">
        <f>IF(L426=0,0,(L392/L426)*Q380*1000)</f>
        <v>0</v>
      </c>
      <c r="Q392" s="46">
        <f>IF(L426=0,0,(G392/L426)*Q380)</f>
        <v>0</v>
      </c>
      <c r="R392" s="734">
        <f>IF(Z376&lt;&gt;0,G392*M392*L376,0)</f>
        <v>0</v>
      </c>
      <c r="S392" s="771">
        <f t="shared" si="36"/>
        <v>0</v>
      </c>
      <c r="T392" s="44" t="str">
        <f>IF(OR(Z376="",Z376=0,L392=0),"",L392*M392*L376)</f>
        <v/>
      </c>
      <c r="U392" s="380" t="str">
        <f>IF(K392="","",IF(T392="","",IF(T392=0,0,IF(SUM(COUNTIF(K435:U435,SUBSTITUTE(TRIM(K392)," (s)","")),COUNTIF(K437:U437,SUBSTITUTE(TRIM(K392)," (s)","")),COUNTIF(K436:U436,SUBSTITUTE(TRIM(K392)," (s)","")),COUNTIF(K438:U438,SUBSTITUTE(TRIM(K392)," (s)","")))&gt;0,IF(ROUND(T392,3)&gt;=1,ROUND(T392,3)&amp;" L",ROUND(T392*100,0)&amp;" cl"),IF(SUM(COUNTIF(V435:AA435,SUBSTITUTE(TRIM(K392)," (s)","")),COUNTIF(V437:AA437,SUBSTITUTE(TRIM(K392)," (s)","")),COUNTIF(V436:AA436,SUBSTITUTE(TRIM(K392)," (s)","")),COUNTIF(V438:AA438,SUBSTITUTE(TRIM(K392)," (s)","")))&gt;0,IF(ROUND(T392,3)&gt;=1,ROUND(T392,3)&amp;" Kg",ROUND(T392*1000,0)&amp;" g"),"")))))</f>
        <v/>
      </c>
      <c r="V392" s="379"/>
      <c r="W392" s="714">
        <f t="shared" si="38"/>
        <v>0</v>
      </c>
      <c r="X392" s="982">
        <f t="shared" si="37"/>
        <v>0</v>
      </c>
      <c r="Y392" s="768"/>
      <c r="Z392" s="769"/>
      <c r="AA392" s="770"/>
      <c r="AE392" s="9">
        <v>1</v>
      </c>
    </row>
    <row r="393" spans="2:31" ht="15.75">
      <c r="B393" s="695" t="str">
        <f t="shared" si="40"/>
        <v>►</v>
      </c>
      <c r="C393" s="1029" t="str">
        <f>C377</f>
        <v>N NOM DE VOTRE RECETTE | collez la--FAMILLE| Auteur &gt; VOUS</v>
      </c>
      <c r="D393" s="1030">
        <f>D377</f>
        <v>1</v>
      </c>
      <c r="E393" s="1029" t="str">
        <f>E377</f>
        <v>coupe</v>
      </c>
      <c r="F393" s="1031" t="str">
        <f>F377</f>
        <v>Recette mère ► Desserts assiette</v>
      </c>
      <c r="G393" s="41"/>
      <c r="H393" s="6"/>
      <c r="I393" s="22" t="str">
        <f t="shared" si="35"/>
        <v/>
      </c>
      <c r="J393" s="50"/>
      <c r="K393" s="711"/>
      <c r="L393" s="732">
        <f>IF(OR(M393="",M393=0),0,M393*IFERROR(_xlfn.XLOOKUP(K393,K435:AA435,K436:AA436,"",0,1)*J393*IF(G393&gt;0,G393,1),IFERROR(_xlfn.XLOOKUP(K393,K437:AA437,K438:AA438,"",0,1)*J393*IF(G393&gt;0,G393,1),0)))</f>
        <v>0</v>
      </c>
      <c r="M393" s="712">
        <v>1</v>
      </c>
      <c r="N393" s="713"/>
      <c r="O393" s="1261" t="s">
        <v>623</v>
      </c>
      <c r="P393" s="1208">
        <f>IF(L426=0,0,(L393/L426)*Q380*1000)</f>
        <v>0</v>
      </c>
      <c r="Q393" s="46">
        <f>IF(L426=0,0,(G393/L426)*Q380)</f>
        <v>0</v>
      </c>
      <c r="R393" s="735">
        <f>IF(Z376&lt;&gt;0,G393*M393*L376,0)</f>
        <v>0</v>
      </c>
      <c r="S393" s="772">
        <f t="shared" si="36"/>
        <v>0</v>
      </c>
      <c r="T393" s="44" t="str">
        <f>IF(OR(Z376="",Z376=0,L393=0),"",L393*M393*L376)</f>
        <v/>
      </c>
      <c r="U393" s="388" t="str">
        <f>IF(K393="","",IF(T393="","",IF(T393=0,0,IF(SUM(COUNTIF(K435:U435,SUBSTITUTE(TRIM(K393)," (s)","")),COUNTIF(K437:U437,SUBSTITUTE(TRIM(K393)," (s)","")),COUNTIF(K436:U436,SUBSTITUTE(TRIM(K393)," (s)","")),COUNTIF(K438:U438,SUBSTITUTE(TRIM(K393)," (s)","")))&gt;0,IF(ROUND(T393,3)&gt;=1,ROUND(T393,3)&amp;" L",ROUND(T393*100,0)&amp;" cl"),IF(SUM(COUNTIF(V435:AA435,SUBSTITUTE(TRIM(K393)," (s)","")),COUNTIF(V437:AA437,SUBSTITUTE(TRIM(K393)," (s)","")),COUNTIF(V436:AA436,SUBSTITUTE(TRIM(K393)," (s)","")),COUNTIF(V438:AA438,SUBSTITUTE(TRIM(K393)," (s)","")))&gt;0,IF(ROUND(T393,3)&gt;=1,ROUND(T393,3)&amp;" Kg",ROUND(T393*1000,0)&amp;" g"),"")))))</f>
        <v/>
      </c>
      <c r="V393" s="379"/>
      <c r="W393" s="714">
        <f t="shared" si="38"/>
        <v>0</v>
      </c>
      <c r="X393" s="982">
        <f t="shared" si="37"/>
        <v>0</v>
      </c>
      <c r="Y393" s="768"/>
      <c r="Z393" s="769"/>
      <c r="AA393" s="770"/>
      <c r="AE393" s="9">
        <v>1</v>
      </c>
    </row>
    <row r="394" spans="2:31" ht="15.75">
      <c r="B394" s="695" t="str">
        <f t="shared" si="40"/>
        <v>►</v>
      </c>
      <c r="C394" s="1029" t="str">
        <f>C377</f>
        <v>N NOM DE VOTRE RECETTE | collez la--FAMILLE| Auteur &gt; VOUS</v>
      </c>
      <c r="D394" s="1030">
        <f>D377</f>
        <v>1</v>
      </c>
      <c r="E394" s="1029" t="str">
        <f>E377</f>
        <v>coupe</v>
      </c>
      <c r="F394" s="1031" t="str">
        <f>F377</f>
        <v>Recette mère ► Desserts assiette</v>
      </c>
      <c r="G394" s="41"/>
      <c r="H394" s="6"/>
      <c r="I394" s="22" t="str">
        <f t="shared" si="35"/>
        <v/>
      </c>
      <c r="J394" s="50"/>
      <c r="K394" s="711"/>
      <c r="L394" s="732">
        <f>IF(OR(M394="",M394=0),0,M394*IFERROR(_xlfn.XLOOKUP(K394,K435:AA435,K436:AA436,"",0,1)*J394*IF(G394&gt;0,G394,1),IFERROR(_xlfn.XLOOKUP(K394,K437:AA437,K438:AA438,"",0,1)*J394*IF(G394&gt;0,G394,1),0)))</f>
        <v>0</v>
      </c>
      <c r="M394" s="712">
        <v>1</v>
      </c>
      <c r="N394" s="713"/>
      <c r="O394" s="1261" t="s">
        <v>623</v>
      </c>
      <c r="P394" s="1208">
        <f>IF(L426=0,0,(L394/L426)*Q380*1000)</f>
        <v>0</v>
      </c>
      <c r="Q394" s="46">
        <f>IF(L426=0,0,(G394/L426)*Q380)</f>
        <v>0</v>
      </c>
      <c r="R394" s="734">
        <f>IF(Z376&lt;&gt;0,G394*M394*L376,0)</f>
        <v>0</v>
      </c>
      <c r="S394" s="771">
        <f t="shared" si="36"/>
        <v>0</v>
      </c>
      <c r="T394" s="44" t="str">
        <f>IF(OR(Z376="",Z376=0,L394=0),"",L394*M394*L376)</f>
        <v/>
      </c>
      <c r="U394" s="380" t="str">
        <f>IF(K394="","",IF(T394="","",IF(T394=0,0,IF(SUM(COUNTIF(K435:U435,SUBSTITUTE(TRIM(K394)," (s)","")),COUNTIF(K437:U437,SUBSTITUTE(TRIM(K394)," (s)","")),COUNTIF(K436:U436,SUBSTITUTE(TRIM(K394)," (s)","")),COUNTIF(K438:U438,SUBSTITUTE(TRIM(K394)," (s)","")))&gt;0,IF(ROUND(T394,3)&gt;=1,ROUND(T394,3)&amp;" L",ROUND(T394*100,0)&amp;" cl"),IF(SUM(COUNTIF(V435:AA435,SUBSTITUTE(TRIM(K394)," (s)","")),COUNTIF(V437:AA437,SUBSTITUTE(TRIM(K394)," (s)","")),COUNTIF(V436:AA436,SUBSTITUTE(TRIM(K394)," (s)","")),COUNTIF(V438:AA438,SUBSTITUTE(TRIM(K394)," (s)","")))&gt;0,IF(ROUND(T394,3)&gt;=1,ROUND(T394,3)&amp;" Kg",ROUND(T394*1000,0)&amp;" g"),"")))))</f>
        <v/>
      </c>
      <c r="V394" s="379"/>
      <c r="W394" s="714">
        <f t="shared" si="38"/>
        <v>0</v>
      </c>
      <c r="X394" s="982">
        <f t="shared" si="37"/>
        <v>0</v>
      </c>
      <c r="Y394" s="768"/>
      <c r="Z394" s="769"/>
      <c r="AA394" s="770"/>
      <c r="AE394" s="9">
        <v>1</v>
      </c>
    </row>
    <row r="395" spans="2:31" ht="15.75">
      <c r="B395" s="695" t="str">
        <f t="shared" si="40"/>
        <v>►</v>
      </c>
      <c r="C395" s="1029" t="str">
        <f>C377</f>
        <v>N NOM DE VOTRE RECETTE | collez la--FAMILLE| Auteur &gt; VOUS</v>
      </c>
      <c r="D395" s="1030">
        <f>D377</f>
        <v>1</v>
      </c>
      <c r="E395" s="1029" t="str">
        <f>E377</f>
        <v>coupe</v>
      </c>
      <c r="F395" s="1031" t="str">
        <f>F377</f>
        <v>Recette mère ► Desserts assiette</v>
      </c>
      <c r="G395" s="41"/>
      <c r="H395" s="6"/>
      <c r="I395" s="22" t="str">
        <f t="shared" si="35"/>
        <v/>
      </c>
      <c r="J395" s="50"/>
      <c r="K395" s="711"/>
      <c r="L395" s="732">
        <f>IF(OR(M395="",M395=0),0,M395*IFERROR(_xlfn.XLOOKUP(K395,K435:AA435,K436:AA436,"",0,1)*J395*IF(G395&gt;0,G395,1),IFERROR(_xlfn.XLOOKUP(K395,K437:AA437,K438:AA438,"",0,1)*J395*IF(G395&gt;0,G395,1),0)))</f>
        <v>0</v>
      </c>
      <c r="M395" s="712">
        <v>1</v>
      </c>
      <c r="N395" s="713"/>
      <c r="O395" s="1261"/>
      <c r="P395" s="1208">
        <f>IF(L426=0,0,(L395/L426)*Q380*1000)</f>
        <v>0</v>
      </c>
      <c r="Q395" s="46">
        <f>IF(L426=0,0,(G395/L426)*Q380)</f>
        <v>0</v>
      </c>
      <c r="R395" s="735">
        <f>IF(Z376&lt;&gt;0,G395*M395*L376,0)</f>
        <v>0</v>
      </c>
      <c r="S395" s="772">
        <f t="shared" si="36"/>
        <v>0</v>
      </c>
      <c r="T395" s="44" t="str">
        <f>IF(OR(Z376="",Z376=0,L395=0),"",L395*M395*L376)</f>
        <v/>
      </c>
      <c r="U395" s="388" t="str">
        <f>IF(K395="","",IF(T395="","",IF(T395=0,0,IF(SUM(COUNTIF(K435:U435,SUBSTITUTE(TRIM(K395)," (s)","")),COUNTIF(K437:U437,SUBSTITUTE(TRIM(K395)," (s)","")),COUNTIF(K436:U436,SUBSTITUTE(TRIM(K395)," (s)","")),COUNTIF(K438:U438,SUBSTITUTE(TRIM(K395)," (s)","")))&gt;0,IF(ROUND(T395,3)&gt;=1,ROUND(T395,3)&amp;" L",ROUND(T395*100,0)&amp;" cl"),IF(SUM(COUNTIF(V435:AA435,SUBSTITUTE(TRIM(K395)," (s)","")),COUNTIF(V437:AA437,SUBSTITUTE(TRIM(K395)," (s)","")),COUNTIF(V436:AA436,SUBSTITUTE(TRIM(K395)," (s)","")),COUNTIF(V438:AA438,SUBSTITUTE(TRIM(K395)," (s)","")))&gt;0,IF(ROUND(T395,3)&gt;=1,ROUND(T395,3)&amp;" Kg",ROUND(T395*1000,0)&amp;" g"),"")))))</f>
        <v/>
      </c>
      <c r="V395" s="379"/>
      <c r="W395" s="714">
        <f t="shared" si="38"/>
        <v>0</v>
      </c>
      <c r="X395" s="982">
        <f t="shared" si="37"/>
        <v>0</v>
      </c>
      <c r="Y395" s="768"/>
      <c r="Z395" s="769"/>
      <c r="AA395" s="770"/>
      <c r="AE395" s="9">
        <v>1</v>
      </c>
    </row>
    <row r="396" spans="2:31" ht="15.75">
      <c r="B396" s="695" t="str">
        <f t="shared" si="40"/>
        <v>►</v>
      </c>
      <c r="C396" s="1029" t="str">
        <f>C377</f>
        <v>N NOM DE VOTRE RECETTE | collez la--FAMILLE| Auteur &gt; VOUS</v>
      </c>
      <c r="D396" s="1030">
        <f>D377</f>
        <v>1</v>
      </c>
      <c r="E396" s="1029" t="str">
        <f>E377</f>
        <v>coupe</v>
      </c>
      <c r="F396" s="1031" t="str">
        <f>F377</f>
        <v>Recette mère ► Desserts assiette</v>
      </c>
      <c r="G396" s="41"/>
      <c r="H396" s="6"/>
      <c r="I396" s="22" t="str">
        <f t="shared" si="35"/>
        <v/>
      </c>
      <c r="J396" s="50"/>
      <c r="K396" s="711"/>
      <c r="L396" s="732">
        <f>IF(OR(M396="",M396=0),0,M396*IFERROR(_xlfn.XLOOKUP(K396,K435:AA435,K436:AA436,"",0,1)*J396*IF(G396&gt;0,G396,1),IFERROR(_xlfn.XLOOKUP(K396,K437:AA437,K438:AA438,"",0,1)*J396*IF(G396&gt;0,G396,1),0)))</f>
        <v>0</v>
      </c>
      <c r="M396" s="712">
        <v>1</v>
      </c>
      <c r="N396" s="713"/>
      <c r="O396" s="1261"/>
      <c r="P396" s="1208">
        <f>IF(L426=0,0,(L396/L426)*Q380*1000)</f>
        <v>0</v>
      </c>
      <c r="Q396" s="46">
        <f>IF(L426=0,0,(G396/L426)*Q380)</f>
        <v>0</v>
      </c>
      <c r="R396" s="734">
        <f>IF(Z376&lt;&gt;0,G396*M396*L376,0)</f>
        <v>0</v>
      </c>
      <c r="S396" s="771">
        <f t="shared" si="36"/>
        <v>0</v>
      </c>
      <c r="T396" s="44" t="str">
        <f>IF(OR(Z376="",Z376=0,L396=0),"",L396*M396*L376)</f>
        <v/>
      </c>
      <c r="U396" s="380" t="str">
        <f>IF(K396="","",IF(T396="","",IF(T396=0,0,IF(SUM(COUNTIF(K435:U435,SUBSTITUTE(TRIM(K396)," (s)","")),COUNTIF(K437:U437,SUBSTITUTE(TRIM(K396)," (s)","")),COUNTIF(K436:U436,SUBSTITUTE(TRIM(K396)," (s)","")),COUNTIF(K438:U438,SUBSTITUTE(TRIM(K396)," (s)","")))&gt;0,IF(ROUND(T396,3)&gt;=1,ROUND(T396,3)&amp;" L",ROUND(T396*100,0)&amp;" cl"),IF(SUM(COUNTIF(V435:AA435,SUBSTITUTE(TRIM(K396)," (s)","")),COUNTIF(V437:AA437,SUBSTITUTE(TRIM(K396)," (s)","")),COUNTIF(V436:AA436,SUBSTITUTE(TRIM(K396)," (s)","")),COUNTIF(V438:AA438,SUBSTITUTE(TRIM(K396)," (s)","")))&gt;0,IF(ROUND(T396,3)&gt;=1,ROUND(T396,3)&amp;" Kg",ROUND(T396*1000,0)&amp;" g"),"")))))</f>
        <v/>
      </c>
      <c r="V396" s="379"/>
      <c r="W396" s="714">
        <f t="shared" si="38"/>
        <v>0</v>
      </c>
      <c r="X396" s="982">
        <f t="shared" si="37"/>
        <v>0</v>
      </c>
      <c r="Y396" s="768"/>
      <c r="Z396" s="769"/>
      <c r="AA396" s="770"/>
      <c r="AE396" s="9">
        <v>1</v>
      </c>
    </row>
    <row r="397" spans="2:31" ht="15.75">
      <c r="B397" s="695" t="str">
        <f t="shared" si="40"/>
        <v>►</v>
      </c>
      <c r="C397" s="1029" t="str">
        <f>C377</f>
        <v>N NOM DE VOTRE RECETTE | collez la--FAMILLE| Auteur &gt; VOUS</v>
      </c>
      <c r="D397" s="1030">
        <f>D377</f>
        <v>1</v>
      </c>
      <c r="E397" s="1029" t="str">
        <f>E377</f>
        <v>coupe</v>
      </c>
      <c r="F397" s="1031" t="str">
        <f>F377</f>
        <v>Recette mère ► Desserts assiette</v>
      </c>
      <c r="G397" s="41"/>
      <c r="H397" s="6"/>
      <c r="I397" s="22" t="str">
        <f t="shared" si="35"/>
        <v/>
      </c>
      <c r="J397" s="50"/>
      <c r="K397" s="711"/>
      <c r="L397" s="732">
        <f>IF(OR(M397="",M397=0),0,M397*IFERROR(_xlfn.XLOOKUP(K397,K435:AA435,K436:AA436,"",0,1)*J397*IF(G397&gt;0,G397,1),IFERROR(_xlfn.XLOOKUP(K397,K437:AA437,K438:AA438,"",0,1)*J397*IF(G397&gt;0,G397,1),0)))</f>
        <v>0</v>
      </c>
      <c r="M397" s="712">
        <v>1</v>
      </c>
      <c r="N397" s="713"/>
      <c r="O397" s="1261"/>
      <c r="P397" s="1208">
        <f>IF(L426=0,0,(L397/L426)*Q380*1000)</f>
        <v>0</v>
      </c>
      <c r="Q397" s="46">
        <f>IF(L426=0,0,(G397/L426)*Q380)</f>
        <v>0</v>
      </c>
      <c r="R397" s="735">
        <f>IF(Z376&lt;&gt;0,G397*M397*L376,0)</f>
        <v>0</v>
      </c>
      <c r="S397" s="772">
        <f t="shared" si="36"/>
        <v>0</v>
      </c>
      <c r="T397" s="44" t="str">
        <f>IF(OR(Z376="",Z376=0,L397=0),"",L397*M397*L376)</f>
        <v/>
      </c>
      <c r="U397" s="388" t="str">
        <f>IF(K397="","",IF(T397="","",IF(T397=0,0,IF(SUM(COUNTIF(K435:U435,SUBSTITUTE(TRIM(K397)," (s)","")),COUNTIF(K437:U437,SUBSTITUTE(TRIM(K397)," (s)","")),COUNTIF(K436:U436,SUBSTITUTE(TRIM(K397)," (s)","")),COUNTIF(K438:U438,SUBSTITUTE(TRIM(K397)," (s)","")))&gt;0,IF(ROUND(T397,3)&gt;=1,ROUND(T397,3)&amp;" L",ROUND(T397*100,0)&amp;" cl"),IF(SUM(COUNTIF(V435:AA435,SUBSTITUTE(TRIM(K397)," (s)","")),COUNTIF(V437:AA437,SUBSTITUTE(TRIM(K397)," (s)","")),COUNTIF(V436:AA436,SUBSTITUTE(TRIM(K397)," (s)","")),COUNTIF(V438:AA438,SUBSTITUTE(TRIM(K397)," (s)","")))&gt;0,IF(ROUND(T397,3)&gt;=1,ROUND(T397,3)&amp;" Kg",ROUND(T397*1000,0)&amp;" g"),"")))))</f>
        <v/>
      </c>
      <c r="V397" s="379"/>
      <c r="W397" s="714">
        <f t="shared" si="38"/>
        <v>0</v>
      </c>
      <c r="X397" s="982">
        <f t="shared" si="37"/>
        <v>0</v>
      </c>
      <c r="Y397" s="768"/>
      <c r="Z397" s="769"/>
      <c r="AA397" s="770"/>
      <c r="AE397" s="9">
        <v>1</v>
      </c>
    </row>
    <row r="398" spans="2:31" ht="15.75">
      <c r="B398" s="695" t="str">
        <f t="shared" si="40"/>
        <v>►</v>
      </c>
      <c r="C398" s="1029" t="str">
        <f>C377</f>
        <v>N NOM DE VOTRE RECETTE | collez la--FAMILLE| Auteur &gt; VOUS</v>
      </c>
      <c r="D398" s="1030">
        <f>D377</f>
        <v>1</v>
      </c>
      <c r="E398" s="1029" t="str">
        <f>E377</f>
        <v>coupe</v>
      </c>
      <c r="F398" s="1031" t="str">
        <f>F377</f>
        <v>Recette mère ► Desserts assiette</v>
      </c>
      <c r="G398" s="41"/>
      <c r="H398" s="6"/>
      <c r="I398" s="22" t="str">
        <f t="shared" si="35"/>
        <v/>
      </c>
      <c r="J398" s="50"/>
      <c r="K398" s="711"/>
      <c r="L398" s="732">
        <f>IF(OR(M398="",M398=0),0,M398*IFERROR(_xlfn.XLOOKUP(K398,K435:AA435,K436:AA436,"",0,1)*J398*IF(G398&gt;0,G398,1),IFERROR(_xlfn.XLOOKUP(K398,K437:AA437,K438:AA438,"",0,1)*J398*IF(G398&gt;0,G398,1),0)))</f>
        <v>0</v>
      </c>
      <c r="M398" s="712">
        <v>1</v>
      </c>
      <c r="N398" s="713"/>
      <c r="O398" s="1261"/>
      <c r="P398" s="1208">
        <f>IF(L426=0,0,(L398/L426)*Q380*1000)</f>
        <v>0</v>
      </c>
      <c r="Q398" s="46">
        <f>IF(L426=0,0,(G398/L426)*Q380)</f>
        <v>0</v>
      </c>
      <c r="R398" s="734">
        <f>IF(Z376&lt;&gt;0,G398*M398*L376,0)</f>
        <v>0</v>
      </c>
      <c r="S398" s="771">
        <f t="shared" si="36"/>
        <v>0</v>
      </c>
      <c r="T398" s="44" t="str">
        <f>IF(OR(Z376="",Z376=0,L398=0),"",L398*M398*L376)</f>
        <v/>
      </c>
      <c r="U398" s="380" t="str">
        <f>IF(K398="","",IF(T398="","",IF(T398=0,0,IF(SUM(COUNTIF(K435:U435,SUBSTITUTE(TRIM(K398)," (s)","")),COUNTIF(K437:U437,SUBSTITUTE(TRIM(K398)," (s)","")),COUNTIF(K436:U436,SUBSTITUTE(TRIM(K398)," (s)","")),COUNTIF(K438:U438,SUBSTITUTE(TRIM(K398)," (s)","")))&gt;0,IF(ROUND(T398,3)&gt;=1,ROUND(T398,3)&amp;" L",ROUND(T398*100,0)&amp;" cl"),IF(SUM(COUNTIF(V435:AA435,SUBSTITUTE(TRIM(K398)," (s)","")),COUNTIF(V437:AA437,SUBSTITUTE(TRIM(K398)," (s)","")),COUNTIF(V436:AA436,SUBSTITUTE(TRIM(K398)," (s)","")),COUNTIF(V438:AA438,SUBSTITUTE(TRIM(K398)," (s)","")))&gt;0,IF(ROUND(T398,3)&gt;=1,ROUND(T398,3)&amp;" Kg",ROUND(T398*1000,0)&amp;" g"),"")))))</f>
        <v/>
      </c>
      <c r="V398" s="379"/>
      <c r="W398" s="714">
        <f t="shared" si="38"/>
        <v>0</v>
      </c>
      <c r="X398" s="982">
        <f t="shared" si="37"/>
        <v>0</v>
      </c>
      <c r="Y398" s="768"/>
      <c r="Z398" s="769"/>
      <c r="AA398" s="770"/>
      <c r="AE398" s="9">
        <v>1</v>
      </c>
    </row>
    <row r="399" spans="2:31" ht="15.75">
      <c r="B399" s="695" t="str">
        <f t="shared" si="40"/>
        <v>►</v>
      </c>
      <c r="C399" s="1029" t="str">
        <f>C377</f>
        <v>N NOM DE VOTRE RECETTE | collez la--FAMILLE| Auteur &gt; VOUS</v>
      </c>
      <c r="D399" s="1030">
        <f>D377</f>
        <v>1</v>
      </c>
      <c r="E399" s="1029" t="str">
        <f>E377</f>
        <v>coupe</v>
      </c>
      <c r="F399" s="1031" t="str">
        <f>F377</f>
        <v>Recette mère ► Desserts assiette</v>
      </c>
      <c r="G399" s="41"/>
      <c r="H399" s="6"/>
      <c r="I399" s="22" t="str">
        <f t="shared" si="35"/>
        <v/>
      </c>
      <c r="J399" s="50"/>
      <c r="K399" s="711"/>
      <c r="L399" s="732">
        <f>IF(OR(M399="",M399=0),0,M399*IFERROR(_xlfn.XLOOKUP(K399,K435:AA435,K436:AA436,"",0,1)*J399*IF(G399&gt;0,G399,1),IFERROR(_xlfn.XLOOKUP(K399,K437:AA437,K438:AA438,"",0,1)*J399*IF(G399&gt;0,G399,1),0)))</f>
        <v>0</v>
      </c>
      <c r="M399" s="712">
        <v>1</v>
      </c>
      <c r="N399" s="713"/>
      <c r="O399" s="1261"/>
      <c r="P399" s="1208">
        <f>IF(L426=0,0,(L399/L426)*Q380*1000)</f>
        <v>0</v>
      </c>
      <c r="Q399" s="46">
        <f>IF(L426=0,0,(G399/L426)*Q380)</f>
        <v>0</v>
      </c>
      <c r="R399" s="735">
        <f>IF(Z376&lt;&gt;0,G399*M399*L376,0)</f>
        <v>0</v>
      </c>
      <c r="S399" s="772">
        <f t="shared" si="36"/>
        <v>0</v>
      </c>
      <c r="T399" s="44" t="str">
        <f>IF(OR(Z376="",Z376=0,L399=0),"",L399*M399*L376)</f>
        <v/>
      </c>
      <c r="U399" s="388" t="str">
        <f>IF(K399="","",IF(T399="","",IF(T399=0,0,IF(SUM(COUNTIF(K435:U435,SUBSTITUTE(TRIM(K399)," (s)","")),COUNTIF(K437:U437,SUBSTITUTE(TRIM(K399)," (s)","")),COUNTIF(K436:U436,SUBSTITUTE(TRIM(K399)," (s)","")),COUNTIF(K438:U438,SUBSTITUTE(TRIM(K399)," (s)","")))&gt;0,IF(ROUND(T399,3)&gt;=1,ROUND(T399,3)&amp;" L",ROUND(T399*100,0)&amp;" cl"),IF(SUM(COUNTIF(V435:AA435,SUBSTITUTE(TRIM(K399)," (s)","")),COUNTIF(V437:AA437,SUBSTITUTE(TRIM(K399)," (s)","")),COUNTIF(V436:AA436,SUBSTITUTE(TRIM(K399)," (s)","")),COUNTIF(V438:AA438,SUBSTITUTE(TRIM(K399)," (s)","")))&gt;0,IF(ROUND(T399,3)&gt;=1,ROUND(T399,3)&amp;" Kg",ROUND(T399*1000,0)&amp;" g"),"")))))</f>
        <v/>
      </c>
      <c r="V399" s="379"/>
      <c r="W399" s="714">
        <f t="shared" si="38"/>
        <v>0</v>
      </c>
      <c r="X399" s="982">
        <f t="shared" si="37"/>
        <v>0</v>
      </c>
      <c r="Y399" s="768"/>
      <c r="Z399" s="769"/>
      <c r="AA399" s="770"/>
      <c r="AE399" s="9">
        <v>1</v>
      </c>
    </row>
    <row r="400" spans="2:31" ht="15.75">
      <c r="B400" s="695" t="str">
        <f t="shared" si="40"/>
        <v>►</v>
      </c>
      <c r="C400" s="1029" t="str">
        <f>C377</f>
        <v>N NOM DE VOTRE RECETTE | collez la--FAMILLE| Auteur &gt; VOUS</v>
      </c>
      <c r="D400" s="1030">
        <f>D377</f>
        <v>1</v>
      </c>
      <c r="E400" s="1029" t="str">
        <f>E377</f>
        <v>coupe</v>
      </c>
      <c r="F400" s="1031" t="str">
        <f>F377</f>
        <v>Recette mère ► Desserts assiette</v>
      </c>
      <c r="G400" s="41"/>
      <c r="H400" s="6"/>
      <c r="I400" s="22" t="str">
        <f t="shared" si="35"/>
        <v/>
      </c>
      <c r="J400" s="50"/>
      <c r="K400" s="711"/>
      <c r="L400" s="732">
        <f>IF(OR(M400="",M400=0),0,M400*IFERROR(_xlfn.XLOOKUP(K400,K435:AA435,K436:AA436,"",0,1)*J400*IF(G400&gt;0,G400,1),IFERROR(_xlfn.XLOOKUP(K400,K437:AA437,K438:AA438,"",0,1)*J400*IF(G400&gt;0,G400,1),0)))</f>
        <v>0</v>
      </c>
      <c r="M400" s="712">
        <v>1</v>
      </c>
      <c r="N400" s="713"/>
      <c r="O400" s="1261"/>
      <c r="P400" s="1208">
        <f>IF(L426=0,0,(L400/L426)*Q380*1000)</f>
        <v>0</v>
      </c>
      <c r="Q400" s="46">
        <f>IF(L426=0,0,(G400/L426)*Q380)</f>
        <v>0</v>
      </c>
      <c r="R400" s="734">
        <f>IF(Z376&lt;&gt;0,G400*M400*L376,0)</f>
        <v>0</v>
      </c>
      <c r="S400" s="771">
        <f t="shared" si="36"/>
        <v>0</v>
      </c>
      <c r="T400" s="44" t="str">
        <f>IF(OR(Z376="",Z376=0,L400=0),"",L400*M400*L376)</f>
        <v/>
      </c>
      <c r="U400" s="388" t="str">
        <f>IF(K400="","",IF(T400="","",IF(T400=0,0,IF(SUM(COUNTIF(K435:U435,SUBSTITUTE(TRIM(K400)," (s)","")),COUNTIF(K437:U437,SUBSTITUTE(TRIM(K400)," (s)","")),COUNTIF(K436:U436,SUBSTITUTE(TRIM(K400)," (s)","")),COUNTIF(K438:U438,SUBSTITUTE(TRIM(K400)," (s)","")))&gt;0,IF(ROUND(T400,3)&gt;=1,ROUND(T400,3)&amp;" L",ROUND(T400*100,0)&amp;" cl"),IF(SUM(COUNTIF(V435:AA435,SUBSTITUTE(TRIM(K400)," (s)","")),COUNTIF(V437:AA437,SUBSTITUTE(TRIM(K400)," (s)","")),COUNTIF(V436:AA436,SUBSTITUTE(TRIM(K400)," (s)","")),COUNTIF(V438:AA438,SUBSTITUTE(TRIM(K400)," (s)","")))&gt;0,IF(ROUND(T400,3)&gt;=1,ROUND(T400,3)&amp;" Kg",ROUND(T400*1000,0)&amp;" g"),"")))))</f>
        <v/>
      </c>
      <c r="V400" s="379"/>
      <c r="W400" s="714">
        <f t="shared" si="38"/>
        <v>0</v>
      </c>
      <c r="X400" s="982">
        <f t="shared" si="37"/>
        <v>0</v>
      </c>
      <c r="Y400" s="768"/>
      <c r="Z400" s="769"/>
      <c r="AA400" s="770"/>
      <c r="AE400" s="9">
        <v>1</v>
      </c>
    </row>
    <row r="401" spans="2:31" ht="15.75">
      <c r="B401" s="695" t="str">
        <f t="shared" si="40"/>
        <v>►</v>
      </c>
      <c r="C401" s="1029" t="str">
        <f>C377</f>
        <v>N NOM DE VOTRE RECETTE | collez la--FAMILLE| Auteur &gt; VOUS</v>
      </c>
      <c r="D401" s="1030">
        <f>D377</f>
        <v>1</v>
      </c>
      <c r="E401" s="1029" t="str">
        <f>E377</f>
        <v>coupe</v>
      </c>
      <c r="F401" s="1031" t="str">
        <f>F377</f>
        <v>Recette mère ► Desserts assiette</v>
      </c>
      <c r="G401" s="41"/>
      <c r="H401" s="6"/>
      <c r="I401" s="22" t="str">
        <f t="shared" si="35"/>
        <v/>
      </c>
      <c r="J401" s="50"/>
      <c r="K401" s="711"/>
      <c r="L401" s="732">
        <f>IF(OR(M401="",M401=0),0,M401*IFERROR(_xlfn.XLOOKUP(K401,K435:AA435,K436:AA436,"",0,1)*J401*IF(G401&gt;0,G401,1),IFERROR(_xlfn.XLOOKUP(K401,K437:AA437,K438:AA438,"",0,1)*J401*IF(G401&gt;0,G401,1),0)))</f>
        <v>0</v>
      </c>
      <c r="M401" s="712">
        <v>1</v>
      </c>
      <c r="N401" s="713"/>
      <c r="O401" s="1261"/>
      <c r="P401" s="1208">
        <f>IF(L426=0,0,(L401/L426)*Q380*1000)</f>
        <v>0</v>
      </c>
      <c r="Q401" s="46">
        <f>IF(L426=0,0,(G401/L426)*Q380)</f>
        <v>0</v>
      </c>
      <c r="R401" s="735">
        <f>IF(Z376&lt;&gt;0,G401*M401*L376,0)</f>
        <v>0</v>
      </c>
      <c r="S401" s="772">
        <f t="shared" si="36"/>
        <v>0</v>
      </c>
      <c r="T401" s="44" t="str">
        <f>IF(OR(Z376="",Z376=0,L401=0),"",L401*M401*L376)</f>
        <v/>
      </c>
      <c r="U401" s="388" t="str">
        <f>IF(K401="","",IF(T401="","",IF(T401=0,0,IF(SUM(COUNTIF(K435:U435,SUBSTITUTE(TRIM(K401)," (s)","")),COUNTIF(K437:U437,SUBSTITUTE(TRIM(K401)," (s)","")),COUNTIF(K436:U436,SUBSTITUTE(TRIM(K401)," (s)","")),COUNTIF(K438:U438,SUBSTITUTE(TRIM(K401)," (s)","")))&gt;0,IF(ROUND(T401,3)&gt;=1,ROUND(T401,3)&amp;" L",ROUND(T401*100,0)&amp;" cl"),IF(SUM(COUNTIF(V435:AA435,SUBSTITUTE(TRIM(K401)," (s)","")),COUNTIF(V437:AA437,SUBSTITUTE(TRIM(K401)," (s)","")),COUNTIF(V436:AA436,SUBSTITUTE(TRIM(K401)," (s)","")),COUNTIF(V438:AA438,SUBSTITUTE(TRIM(K401)," (s)","")))&gt;0,IF(ROUND(T401,3)&gt;=1,ROUND(T401,3)&amp;" Kg",ROUND(T401*1000,0)&amp;" g"),"")))))</f>
        <v/>
      </c>
      <c r="V401" s="379"/>
      <c r="W401" s="714">
        <f t="shared" si="38"/>
        <v>0</v>
      </c>
      <c r="X401" s="982">
        <f t="shared" si="37"/>
        <v>0</v>
      </c>
      <c r="Y401" s="768"/>
      <c r="Z401" s="769"/>
      <c r="AA401" s="770"/>
      <c r="AE401" s="9">
        <v>1</v>
      </c>
    </row>
    <row r="402" spans="2:31" ht="15.75">
      <c r="B402" s="695" t="str">
        <f t="shared" si="40"/>
        <v>►</v>
      </c>
      <c r="C402" s="1029" t="str">
        <f>C377</f>
        <v>N NOM DE VOTRE RECETTE | collez la--FAMILLE| Auteur &gt; VOUS</v>
      </c>
      <c r="D402" s="1030">
        <f>D377</f>
        <v>1</v>
      </c>
      <c r="E402" s="1029" t="str">
        <f>E377</f>
        <v>coupe</v>
      </c>
      <c r="F402" s="1031" t="str">
        <f>F377</f>
        <v>Recette mère ► Desserts assiette</v>
      </c>
      <c r="G402" s="41"/>
      <c r="H402" s="6"/>
      <c r="I402" s="22" t="str">
        <f t="shared" si="35"/>
        <v/>
      </c>
      <c r="J402" s="50"/>
      <c r="K402" s="711"/>
      <c r="L402" s="732">
        <f>IF(OR(M402="",M402=0),0,M402*IFERROR(_xlfn.XLOOKUP(K402,K435:AA435,K436:AA436,"",0,1)*J402*IF(G402&gt;0,G402,1),IFERROR(_xlfn.XLOOKUP(K402,K437:AA437,K438:AA438,"",0,1)*J402*IF(G402&gt;0,G402,1),0)))</f>
        <v>0</v>
      </c>
      <c r="M402" s="712">
        <v>1</v>
      </c>
      <c r="N402" s="713"/>
      <c r="O402" s="1261"/>
      <c r="P402" s="1208">
        <f>IF(L426=0,0,(L402/L426)*Q380*1000)</f>
        <v>0</v>
      </c>
      <c r="Q402" s="46">
        <f>IF(L426=0,0,(G402/L426)*Q380)</f>
        <v>0</v>
      </c>
      <c r="R402" s="734">
        <f>IF(Z376&lt;&gt;0,G402*M402*L376,0)</f>
        <v>0</v>
      </c>
      <c r="S402" s="771">
        <f t="shared" si="36"/>
        <v>0</v>
      </c>
      <c r="T402" s="44" t="str">
        <f>IF(OR(Z376="",Z376=0,L402=0),"",L402*M402*L376)</f>
        <v/>
      </c>
      <c r="U402" s="388" t="str">
        <f>IF(K402="","",IF(T402="","",IF(T402=0,0,IF(SUM(COUNTIF(K435:U435,SUBSTITUTE(TRIM(K402)," (s)","")),COUNTIF(K437:U437,SUBSTITUTE(TRIM(K402)," (s)","")),COUNTIF(K436:U436,SUBSTITUTE(TRIM(K402)," (s)","")),COUNTIF(K438:U438,SUBSTITUTE(TRIM(K402)," (s)","")))&gt;0,IF(ROUND(T402,3)&gt;=1,ROUND(T402,3)&amp;" L",ROUND(T402*100,0)&amp;" cl"),IF(SUM(COUNTIF(V435:AA435,SUBSTITUTE(TRIM(K402)," (s)","")),COUNTIF(V437:AA437,SUBSTITUTE(TRIM(K402)," (s)","")),COUNTIF(V436:AA436,SUBSTITUTE(TRIM(K402)," (s)","")),COUNTIF(V438:AA438,SUBSTITUTE(TRIM(K402)," (s)","")))&gt;0,IF(ROUND(T402,3)&gt;=1,ROUND(T402,3)&amp;" Kg",ROUND(T402*1000,0)&amp;" g"),"")))))</f>
        <v/>
      </c>
      <c r="V402" s="379"/>
      <c r="W402" s="714">
        <f t="shared" si="38"/>
        <v>0</v>
      </c>
      <c r="X402" s="982">
        <f t="shared" si="37"/>
        <v>0</v>
      </c>
      <c r="Y402" s="768"/>
      <c r="Z402" s="769"/>
      <c r="AA402" s="770"/>
      <c r="AE402" s="9">
        <v>1</v>
      </c>
    </row>
    <row r="403" spans="2:31" ht="15.75">
      <c r="B403" s="695" t="str">
        <f t="shared" si="40"/>
        <v>►</v>
      </c>
      <c r="C403" s="1029" t="str">
        <f>C377</f>
        <v>N NOM DE VOTRE RECETTE | collez la--FAMILLE| Auteur &gt; VOUS</v>
      </c>
      <c r="D403" s="1030">
        <f>D377</f>
        <v>1</v>
      </c>
      <c r="E403" s="1029" t="str">
        <f>E377</f>
        <v>coupe</v>
      </c>
      <c r="F403" s="1031" t="str">
        <f>F377</f>
        <v>Recette mère ► Desserts assiette</v>
      </c>
      <c r="G403" s="41"/>
      <c r="H403" s="6"/>
      <c r="I403" s="22" t="str">
        <f t="shared" si="35"/>
        <v/>
      </c>
      <c r="J403" s="50"/>
      <c r="K403" s="711"/>
      <c r="L403" s="732">
        <f>IF(OR(M403="",M403=0),0,M403*IFERROR(_xlfn.XLOOKUP(K403,K435:AA435,K436:AA436,"",0,1)*J403*IF(G403&gt;0,G403,1),IFERROR(_xlfn.XLOOKUP(K403,K437:AA437,K438:AA438,"",0,1)*J403*IF(G403&gt;0,G403,1),0)))</f>
        <v>0</v>
      </c>
      <c r="M403" s="712">
        <v>1</v>
      </c>
      <c r="N403" s="713"/>
      <c r="O403" s="1261"/>
      <c r="P403" s="1208">
        <f>IF(L426=0,0,(L403/L426)*Q380*1000)</f>
        <v>0</v>
      </c>
      <c r="Q403" s="46">
        <f>IF(L426=0,0,(G403/L426)*Q380)</f>
        <v>0</v>
      </c>
      <c r="R403" s="735">
        <f>IF(Z376&lt;&gt;0,G403*M403*L376,0)</f>
        <v>0</v>
      </c>
      <c r="S403" s="772">
        <f t="shared" si="36"/>
        <v>0</v>
      </c>
      <c r="T403" s="44" t="str">
        <f>IF(OR(Z376="",Z376=0,L403=0),"",L403*M403*L376)</f>
        <v/>
      </c>
      <c r="U403" s="388" t="str">
        <f>IF(K403="","",IF(T403="","",IF(T403=0,0,IF(SUM(COUNTIF(K435:U435,SUBSTITUTE(TRIM(K403)," (s)","")),COUNTIF(K437:U437,SUBSTITUTE(TRIM(K403)," (s)","")),COUNTIF(K436:U436,SUBSTITUTE(TRIM(K403)," (s)","")),COUNTIF(K438:U438,SUBSTITUTE(TRIM(K403)," (s)","")))&gt;0,IF(ROUND(T403,3)&gt;=1,ROUND(T403,3)&amp;" L",ROUND(T403*100,0)&amp;" cl"),IF(SUM(COUNTIF(V435:AA435,SUBSTITUTE(TRIM(K403)," (s)","")),COUNTIF(V437:AA437,SUBSTITUTE(TRIM(K403)," (s)","")),COUNTIF(V436:AA436,SUBSTITUTE(TRIM(K403)," (s)","")),COUNTIF(V438:AA438,SUBSTITUTE(TRIM(K403)," (s)","")))&gt;0,IF(ROUND(T403,3)&gt;=1,ROUND(T403,3)&amp;" Kg",ROUND(T403*1000,0)&amp;" g"),"")))))</f>
        <v/>
      </c>
      <c r="V403" s="379"/>
      <c r="W403" s="714">
        <f t="shared" si="38"/>
        <v>0</v>
      </c>
      <c r="X403" s="982">
        <f t="shared" si="37"/>
        <v>0</v>
      </c>
      <c r="Y403" s="768"/>
      <c r="Z403" s="769"/>
      <c r="AA403" s="770"/>
      <c r="AE403" s="9">
        <v>1</v>
      </c>
    </row>
    <row r="404" spans="2:31" ht="15.75">
      <c r="B404" s="695" t="str">
        <f t="shared" si="40"/>
        <v>►</v>
      </c>
      <c r="C404" s="1029" t="str">
        <f>C377</f>
        <v>N NOM DE VOTRE RECETTE | collez la--FAMILLE| Auteur &gt; VOUS</v>
      </c>
      <c r="D404" s="1030">
        <f>D377</f>
        <v>1</v>
      </c>
      <c r="E404" s="1029" t="str">
        <f>E377</f>
        <v>coupe</v>
      </c>
      <c r="F404" s="1031" t="str">
        <f>F377</f>
        <v>Recette mère ► Desserts assiette</v>
      </c>
      <c r="G404" s="41"/>
      <c r="H404" s="6"/>
      <c r="I404" s="22" t="str">
        <f t="shared" si="35"/>
        <v/>
      </c>
      <c r="J404" s="50"/>
      <c r="K404" s="711"/>
      <c r="L404" s="732">
        <f>IF(OR(M404="",M404=0),0,M404*IFERROR(_xlfn.XLOOKUP(K404,K435:AA435,K436:AA436,"",0,1)*J404*IF(G404&gt;0,G404,1),IFERROR(_xlfn.XLOOKUP(K404,K437:AA437,K438:AA438,"",0,1)*J404*IF(G404&gt;0,G404,1),0)))</f>
        <v>0</v>
      </c>
      <c r="M404" s="712">
        <v>1</v>
      </c>
      <c r="N404" s="713"/>
      <c r="O404" s="1261"/>
      <c r="P404" s="1208">
        <f>IF(L426=0,0,(L404/L426)*Q380*1000)</f>
        <v>0</v>
      </c>
      <c r="Q404" s="46">
        <f>IF(L426=0,0,(G404/L426)*Q380)</f>
        <v>0</v>
      </c>
      <c r="R404" s="734">
        <f>IF(Z376&lt;&gt;0,G404*M404*L376,0)</f>
        <v>0</v>
      </c>
      <c r="S404" s="771">
        <f t="shared" si="36"/>
        <v>0</v>
      </c>
      <c r="T404" s="44" t="str">
        <f>IF(OR(Z376="",Z376=0,L404=0),"",L404*M404*L376)</f>
        <v/>
      </c>
      <c r="U404" s="388" t="str">
        <f>IF(K404="","",IF(T404="","",IF(T404=0,0,IF(SUM(COUNTIF(K435:U435,SUBSTITUTE(TRIM(K404)," (s)","")),COUNTIF(K437:U437,SUBSTITUTE(TRIM(K404)," (s)","")),COUNTIF(K436:U436,SUBSTITUTE(TRIM(K404)," (s)","")),COUNTIF(K438:U438,SUBSTITUTE(TRIM(K404)," (s)","")))&gt;0,IF(ROUND(T404,3)&gt;=1,ROUND(T404,3)&amp;" L",ROUND(T404*100,0)&amp;" cl"),IF(SUM(COUNTIF(V435:AA435,SUBSTITUTE(TRIM(K404)," (s)","")),COUNTIF(V437:AA437,SUBSTITUTE(TRIM(K404)," (s)","")),COUNTIF(V436:AA436,SUBSTITUTE(TRIM(K404)," (s)","")),COUNTIF(V438:AA438,SUBSTITUTE(TRIM(K404)," (s)","")))&gt;0,IF(ROUND(T404,3)&gt;=1,ROUND(T404,3)&amp;" Kg",ROUND(T404*1000,0)&amp;" g"),"")))))</f>
        <v/>
      </c>
      <c r="V404" s="379"/>
      <c r="W404" s="714">
        <f t="shared" si="38"/>
        <v>0</v>
      </c>
      <c r="X404" s="982">
        <f t="shared" si="37"/>
        <v>0</v>
      </c>
      <c r="Y404" s="768"/>
      <c r="Z404" s="769"/>
      <c r="AA404" s="770"/>
      <c r="AE404" s="9">
        <v>1</v>
      </c>
    </row>
    <row r="405" spans="2:31" ht="15.75">
      <c r="B405" s="695" t="str">
        <f t="shared" si="40"/>
        <v>►</v>
      </c>
      <c r="C405" s="1029" t="str">
        <f>C377</f>
        <v>N NOM DE VOTRE RECETTE | collez la--FAMILLE| Auteur &gt; VOUS</v>
      </c>
      <c r="D405" s="1030">
        <f>D377</f>
        <v>1</v>
      </c>
      <c r="E405" s="1029" t="str">
        <f>E377</f>
        <v>coupe</v>
      </c>
      <c r="F405" s="1031" t="str">
        <f>F377</f>
        <v>Recette mère ► Desserts assiette</v>
      </c>
      <c r="G405" s="41"/>
      <c r="H405" s="6"/>
      <c r="I405" s="22" t="str">
        <f t="shared" si="35"/>
        <v/>
      </c>
      <c r="J405" s="50"/>
      <c r="K405" s="711"/>
      <c r="L405" s="732">
        <f>IF(OR(M405="",M405=0),0,M405*IFERROR(_xlfn.XLOOKUP(K405,K435:AA435,K436:AA436,"",0,1)*J405*IF(G405&gt;0,G405,1),IFERROR(_xlfn.XLOOKUP(K405,K437:AA437,K438:AA438,"",0,1)*J405*IF(G405&gt;0,G405,1),0)))</f>
        <v>0</v>
      </c>
      <c r="M405" s="712">
        <v>1</v>
      </c>
      <c r="N405" s="713"/>
      <c r="O405" s="1261"/>
      <c r="P405" s="1208">
        <f>IF(L426=0,0,(L405/L426)*Q380*1000)</f>
        <v>0</v>
      </c>
      <c r="Q405" s="46">
        <f>IF(L426=0,0,(G405/L426)*Q380)</f>
        <v>0</v>
      </c>
      <c r="R405" s="735">
        <f>IF(Z376&lt;&gt;0,G405*M405*L376,0)</f>
        <v>0</v>
      </c>
      <c r="S405" s="772">
        <f t="shared" si="36"/>
        <v>0</v>
      </c>
      <c r="T405" s="44" t="str">
        <f>IF(OR(Z376="",Z376=0,L405=0),"",L405*M405*L376)</f>
        <v/>
      </c>
      <c r="U405" s="388" t="str">
        <f>IF(K405="","",IF(T405="","",IF(T405=0,0,IF(SUM(COUNTIF(K435:U435,SUBSTITUTE(TRIM(K405)," (s)","")),COUNTIF(K437:U437,SUBSTITUTE(TRIM(K405)," (s)","")),COUNTIF(K436:U436,SUBSTITUTE(TRIM(K405)," (s)","")),COUNTIF(K438:U438,SUBSTITUTE(TRIM(K405)," (s)","")))&gt;0,IF(ROUND(T405,3)&gt;=1,ROUND(T405,3)&amp;" L",ROUND(T405*100,0)&amp;" cl"),IF(SUM(COUNTIF(V435:AA435,SUBSTITUTE(TRIM(K405)," (s)","")),COUNTIF(V437:AA437,SUBSTITUTE(TRIM(K405)," (s)","")),COUNTIF(V436:AA436,SUBSTITUTE(TRIM(K405)," (s)","")),COUNTIF(V438:AA438,SUBSTITUTE(TRIM(K405)," (s)","")))&gt;0,IF(ROUND(T405,3)&gt;=1,ROUND(T405,3)&amp;" Kg",ROUND(T405*1000,0)&amp;" g"),"")))))</f>
        <v/>
      </c>
      <c r="V405" s="379"/>
      <c r="W405" s="714">
        <f t="shared" si="38"/>
        <v>0</v>
      </c>
      <c r="X405" s="982">
        <f t="shared" si="37"/>
        <v>0</v>
      </c>
      <c r="Y405" s="768"/>
      <c r="Z405" s="769"/>
      <c r="AA405" s="770"/>
      <c r="AE405" s="9">
        <v>1</v>
      </c>
    </row>
    <row r="406" spans="2:31" ht="15.75">
      <c r="B406" s="695" t="str">
        <f t="shared" si="40"/>
        <v>►</v>
      </c>
      <c r="C406" s="1029" t="str">
        <f>C377</f>
        <v>N NOM DE VOTRE RECETTE | collez la--FAMILLE| Auteur &gt; VOUS</v>
      </c>
      <c r="D406" s="1030">
        <f>D377</f>
        <v>1</v>
      </c>
      <c r="E406" s="1029" t="str">
        <f>E377</f>
        <v>coupe</v>
      </c>
      <c r="F406" s="1031" t="str">
        <f>F377</f>
        <v>Recette mère ► Desserts assiette</v>
      </c>
      <c r="G406" s="41"/>
      <c r="H406" s="6"/>
      <c r="I406" s="22" t="str">
        <f t="shared" si="35"/>
        <v/>
      </c>
      <c r="J406" s="50"/>
      <c r="K406" s="711"/>
      <c r="L406" s="732">
        <f>IF(OR(M406="",M406=0),0,M406*IFERROR(_xlfn.XLOOKUP(K406,K435:AA435,K436:AA436,"",0,1)*J406*IF(G406&gt;0,G406,1),IFERROR(_xlfn.XLOOKUP(K406,K437:AA437,K438:AA438,"",0,1)*J406*IF(G406&gt;0,G406,1),0)))</f>
        <v>0</v>
      </c>
      <c r="M406" s="712">
        <v>1</v>
      </c>
      <c r="N406" s="713"/>
      <c r="O406" s="1261"/>
      <c r="P406" s="1208">
        <f>IF(L426=0,0,(L406/L426)*Q380*1000)</f>
        <v>0</v>
      </c>
      <c r="Q406" s="46">
        <f>IF(L426=0,0,(G406/L426)*Q380)</f>
        <v>0</v>
      </c>
      <c r="R406" s="734">
        <f>IF(Z376&lt;&gt;0,G406*M406*L376,0)</f>
        <v>0</v>
      </c>
      <c r="S406" s="771">
        <f t="shared" si="36"/>
        <v>0</v>
      </c>
      <c r="T406" s="44" t="str">
        <f>IF(OR(Z376="",Z376=0,L406=0),"",L406*M406*L376)</f>
        <v/>
      </c>
      <c r="U406" s="388" t="str">
        <f>IF(K406="","",IF(T406="","",IF(T406=0,0,IF(SUM(COUNTIF(K435:U435,SUBSTITUTE(TRIM(K406)," (s)","")),COUNTIF(K437:U437,SUBSTITUTE(TRIM(K406)," (s)","")),COUNTIF(K436:U436,SUBSTITUTE(TRIM(K406)," (s)","")),COUNTIF(K438:U438,SUBSTITUTE(TRIM(K406)," (s)","")))&gt;0,IF(ROUND(T406,3)&gt;=1,ROUND(T406,3)&amp;" L",ROUND(T406*100,0)&amp;" cl"),IF(SUM(COUNTIF(V435:AA435,SUBSTITUTE(TRIM(K406)," (s)","")),COUNTIF(V437:AA437,SUBSTITUTE(TRIM(K406)," (s)","")),COUNTIF(V436:AA436,SUBSTITUTE(TRIM(K406)," (s)","")),COUNTIF(V438:AA438,SUBSTITUTE(TRIM(K406)," (s)","")))&gt;0,IF(ROUND(T406,3)&gt;=1,ROUND(T406,3)&amp;" Kg",ROUND(T406*1000,0)&amp;" g"),"")))))</f>
        <v/>
      </c>
      <c r="V406" s="379"/>
      <c r="W406" s="714">
        <f t="shared" si="38"/>
        <v>0</v>
      </c>
      <c r="X406" s="982">
        <f t="shared" si="37"/>
        <v>0</v>
      </c>
      <c r="Y406" s="768"/>
      <c r="Z406" s="769"/>
      <c r="AA406" s="770"/>
      <c r="AE406" s="9">
        <v>1</v>
      </c>
    </row>
    <row r="407" spans="2:31" ht="15.75">
      <c r="B407" s="695" t="str">
        <f t="shared" si="40"/>
        <v>►</v>
      </c>
      <c r="C407" s="1029" t="str">
        <f>C377</f>
        <v>N NOM DE VOTRE RECETTE | collez la--FAMILLE| Auteur &gt; VOUS</v>
      </c>
      <c r="D407" s="1030">
        <f>D377</f>
        <v>1</v>
      </c>
      <c r="E407" s="1029" t="str">
        <f>E377</f>
        <v>coupe</v>
      </c>
      <c r="F407" s="1031" t="str">
        <f>F377</f>
        <v>Recette mère ► Desserts assiette</v>
      </c>
      <c r="G407" s="41"/>
      <c r="H407" s="6"/>
      <c r="I407" s="22" t="str">
        <f t="shared" si="35"/>
        <v/>
      </c>
      <c r="J407" s="50"/>
      <c r="K407" s="711"/>
      <c r="L407" s="732">
        <f>IF(OR(M407="",M407=0),0,M407*IFERROR(_xlfn.XLOOKUP(K407,K435:AA435,K436:AA436,"",0,1)*J407*IF(G407&gt;0,G407,1),IFERROR(_xlfn.XLOOKUP(K407,K437:AA437,K438:AA438,"",0,1)*J407*IF(G407&gt;0,G407,1),0)))</f>
        <v>0</v>
      </c>
      <c r="M407" s="712">
        <v>1</v>
      </c>
      <c r="N407" s="713"/>
      <c r="O407" s="1261"/>
      <c r="P407" s="1208">
        <f>IF(L426=0,0,(L407/L426)*Q380*1000)</f>
        <v>0</v>
      </c>
      <c r="Q407" s="46">
        <f>IF(L426=0,0,(G407/L426)*Q380)</f>
        <v>0</v>
      </c>
      <c r="R407" s="735">
        <f>IF(Z376&lt;&gt;0,G407*M407*L376,0)</f>
        <v>0</v>
      </c>
      <c r="S407" s="772">
        <f t="shared" si="36"/>
        <v>0</v>
      </c>
      <c r="T407" s="44" t="str">
        <f>IF(OR(Z376="",Z376=0,L407=0),"",L407*M407*L376)</f>
        <v/>
      </c>
      <c r="U407" s="388" t="str">
        <f>IF(K407="","",IF(T407="","",IF(T407=0,0,IF(SUM(COUNTIF(K435:U435,SUBSTITUTE(TRIM(K407)," (s)","")),COUNTIF(K437:U437,SUBSTITUTE(TRIM(K407)," (s)","")),COUNTIF(K436:U436,SUBSTITUTE(TRIM(K407)," (s)","")),COUNTIF(K438:U438,SUBSTITUTE(TRIM(K407)," (s)","")))&gt;0,IF(ROUND(T407,3)&gt;=1,ROUND(T407,3)&amp;" L",ROUND(T407*100,0)&amp;" cl"),IF(SUM(COUNTIF(V435:AA435,SUBSTITUTE(TRIM(K407)," (s)","")),COUNTIF(V437:AA437,SUBSTITUTE(TRIM(K407)," (s)","")),COUNTIF(V436:AA436,SUBSTITUTE(TRIM(K407)," (s)","")),COUNTIF(V438:AA438,SUBSTITUTE(TRIM(K407)," (s)","")))&gt;0,IF(ROUND(T407,3)&gt;=1,ROUND(T407,3)&amp;" Kg",ROUND(T407*1000,0)&amp;" g"),"")))))</f>
        <v/>
      </c>
      <c r="V407" s="379"/>
      <c r="W407" s="714">
        <f t="shared" si="38"/>
        <v>0</v>
      </c>
      <c r="X407" s="982">
        <f t="shared" si="37"/>
        <v>0</v>
      </c>
      <c r="Y407" s="768"/>
      <c r="Z407" s="769"/>
      <c r="AA407" s="770"/>
      <c r="AE407" s="9">
        <v>1</v>
      </c>
    </row>
    <row r="408" spans="2:31" ht="15.75">
      <c r="B408" s="695" t="str">
        <f t="shared" si="40"/>
        <v>►</v>
      </c>
      <c r="C408" s="1029" t="str">
        <f>C377</f>
        <v>N NOM DE VOTRE RECETTE | collez la--FAMILLE| Auteur &gt; VOUS</v>
      </c>
      <c r="D408" s="1030">
        <f>D377</f>
        <v>1</v>
      </c>
      <c r="E408" s="1029" t="str">
        <f>E377</f>
        <v>coupe</v>
      </c>
      <c r="F408" s="1031" t="str">
        <f>F377</f>
        <v>Recette mère ► Desserts assiette</v>
      </c>
      <c r="G408" s="41"/>
      <c r="H408" s="6"/>
      <c r="I408" s="22" t="str">
        <f t="shared" si="35"/>
        <v/>
      </c>
      <c r="J408" s="50"/>
      <c r="K408" s="711"/>
      <c r="L408" s="732">
        <f>IF(OR(M408="",M408=0),0,M408*IFERROR(_xlfn.XLOOKUP(K408,K435:AA435,K436:AA436,"",0,1)*J408*IF(G408&gt;0,G408,1),IFERROR(_xlfn.XLOOKUP(K408,K437:AA437,K438:AA438,"",0,1)*J408*IF(G408&gt;0,G408,1),0)))</f>
        <v>0</v>
      </c>
      <c r="M408" s="712">
        <v>1</v>
      </c>
      <c r="N408" s="713"/>
      <c r="O408" s="1261"/>
      <c r="P408" s="1208">
        <f>IF(L426=0,0,(L408/L426)*Q380*1000)</f>
        <v>0</v>
      </c>
      <c r="Q408" s="46">
        <f>IF(L426=0,0,(G408/L426)*Q380)</f>
        <v>0</v>
      </c>
      <c r="R408" s="734">
        <f>IF(Z376&lt;&gt;0,G408*M408*L376,0)</f>
        <v>0</v>
      </c>
      <c r="S408" s="771">
        <f t="shared" si="36"/>
        <v>0</v>
      </c>
      <c r="T408" s="44" t="str">
        <f>IF(OR(Z376="",Z376=0,L408=0),"",L408*M408*L376)</f>
        <v/>
      </c>
      <c r="U408" s="388" t="str">
        <f>IF(K408="","",IF(T408="","",IF(T408=0,0,IF(SUM(COUNTIF(K435:U435,SUBSTITUTE(TRIM(K408)," (s)","")),COUNTIF(K437:U437,SUBSTITUTE(TRIM(K408)," (s)","")),COUNTIF(K436:U436,SUBSTITUTE(TRIM(K408)," (s)","")),COUNTIF(K438:U438,SUBSTITUTE(TRIM(K408)," (s)","")))&gt;0,IF(ROUND(T408,3)&gt;=1,ROUND(T408,3)&amp;" L",ROUND(T408*100,0)&amp;" cl"),IF(SUM(COUNTIF(V435:AA435,SUBSTITUTE(TRIM(K408)," (s)","")),COUNTIF(V437:AA437,SUBSTITUTE(TRIM(K408)," (s)","")),COUNTIF(V436:AA436,SUBSTITUTE(TRIM(K408)," (s)","")),COUNTIF(V438:AA438,SUBSTITUTE(TRIM(K408)," (s)","")))&gt;0,IF(ROUND(T408,3)&gt;=1,ROUND(T408,3)&amp;" Kg",ROUND(T408*1000,0)&amp;" g"),"")))))</f>
        <v/>
      </c>
      <c r="V408" s="379"/>
      <c r="W408" s="714">
        <f t="shared" si="38"/>
        <v>0</v>
      </c>
      <c r="X408" s="982">
        <f t="shared" si="37"/>
        <v>0</v>
      </c>
      <c r="Y408" s="768"/>
      <c r="Z408" s="769"/>
      <c r="AA408" s="770"/>
      <c r="AE408" s="9">
        <v>1</v>
      </c>
    </row>
    <row r="409" spans="2:31" ht="15.75">
      <c r="B409" s="695" t="str">
        <f t="shared" si="40"/>
        <v>►</v>
      </c>
      <c r="C409" s="1029" t="str">
        <f>C377</f>
        <v>N NOM DE VOTRE RECETTE | collez la--FAMILLE| Auteur &gt; VOUS</v>
      </c>
      <c r="D409" s="1030">
        <f>D377</f>
        <v>1</v>
      </c>
      <c r="E409" s="1029" t="str">
        <f>E377</f>
        <v>coupe</v>
      </c>
      <c r="F409" s="1031" t="str">
        <f>F377</f>
        <v>Recette mère ► Desserts assiette</v>
      </c>
      <c r="G409" s="41"/>
      <c r="H409" s="6"/>
      <c r="I409" s="22" t="str">
        <f t="shared" si="35"/>
        <v/>
      </c>
      <c r="J409" s="50"/>
      <c r="K409" s="711"/>
      <c r="L409" s="732">
        <f>IF(OR(M409="",M409=0),0,M409*IFERROR(_xlfn.XLOOKUP(K409,K435:AA435,K436:AA436,"",0,1)*J409*IF(G409&gt;0,G409,1),IFERROR(_xlfn.XLOOKUP(K409,K437:AA437,K438:AA438,"",0,1)*J409*IF(G409&gt;0,G409,1),0)))</f>
        <v>0</v>
      </c>
      <c r="M409" s="712">
        <v>1</v>
      </c>
      <c r="N409" s="713"/>
      <c r="O409" s="1261"/>
      <c r="P409" s="1208">
        <f>IF(L426=0,0,(L409/L426)*Q380*1000)</f>
        <v>0</v>
      </c>
      <c r="Q409" s="46">
        <f>IF(L426=0,0,(G409/L426)*Q380)</f>
        <v>0</v>
      </c>
      <c r="R409" s="735">
        <f>IF(Z376&lt;&gt;0,G409*M409*L376,0)</f>
        <v>0</v>
      </c>
      <c r="S409" s="772">
        <f t="shared" si="36"/>
        <v>0</v>
      </c>
      <c r="T409" s="44" t="str">
        <f>IF(OR(Z376="",Z376=0,L409=0),"",L409*M409*L376)</f>
        <v/>
      </c>
      <c r="U409" s="388" t="str">
        <f>IF(K409="","",IF(T409="","",IF(T409=0,0,IF(SUM(COUNTIF(K435:U435,SUBSTITUTE(TRIM(K409)," (s)","")),COUNTIF(K437:U437,SUBSTITUTE(TRIM(K409)," (s)","")),COUNTIF(K436:U436,SUBSTITUTE(TRIM(K409)," (s)","")),COUNTIF(K438:U438,SUBSTITUTE(TRIM(K409)," (s)","")))&gt;0,IF(ROUND(T409,3)&gt;=1,ROUND(T409,3)&amp;" L",ROUND(T409*100,0)&amp;" cl"),IF(SUM(COUNTIF(V435:AA435,SUBSTITUTE(TRIM(K409)," (s)","")),COUNTIF(V437:AA437,SUBSTITUTE(TRIM(K409)," (s)","")),COUNTIF(V436:AA436,SUBSTITUTE(TRIM(K409)," (s)","")),COUNTIF(V438:AA438,SUBSTITUTE(TRIM(K409)," (s)","")))&gt;0,IF(ROUND(T409,3)&gt;=1,ROUND(T409,3)&amp;" Kg",ROUND(T409*1000,0)&amp;" g"),"")))))</f>
        <v/>
      </c>
      <c r="V409" s="379"/>
      <c r="W409" s="714">
        <f t="shared" si="38"/>
        <v>0</v>
      </c>
      <c r="X409" s="982">
        <f t="shared" si="37"/>
        <v>0</v>
      </c>
      <c r="Y409" s="768"/>
      <c r="Z409" s="769"/>
      <c r="AA409" s="770"/>
      <c r="AE409" s="9">
        <v>1</v>
      </c>
    </row>
    <row r="410" spans="2:31" ht="15.75">
      <c r="B410" s="695" t="str">
        <f t="shared" si="40"/>
        <v>►</v>
      </c>
      <c r="C410" s="1029" t="str">
        <f>C377</f>
        <v>N NOM DE VOTRE RECETTE | collez la--FAMILLE| Auteur &gt; VOUS</v>
      </c>
      <c r="D410" s="1030">
        <f>D377</f>
        <v>1</v>
      </c>
      <c r="E410" s="1029" t="str">
        <f>E377</f>
        <v>coupe</v>
      </c>
      <c r="F410" s="1031" t="str">
        <f>F377</f>
        <v>Recette mère ► Desserts assiette</v>
      </c>
      <c r="G410" s="41"/>
      <c r="H410" s="6"/>
      <c r="I410" s="22" t="str">
        <f t="shared" si="35"/>
        <v/>
      </c>
      <c r="J410" s="50"/>
      <c r="K410" s="711"/>
      <c r="L410" s="732">
        <f>IF(OR(M410="",M410=0),0,M410*IFERROR(_xlfn.XLOOKUP(K410,K435:AA435,K436:AA436,"",0,1)*J410*IF(G410&gt;0,G410,1),IFERROR(_xlfn.XLOOKUP(K410,K437:AA437,K438:AA438,"",0,1)*J410*IF(G410&gt;0,G410,1),0)))</f>
        <v>0</v>
      </c>
      <c r="M410" s="712">
        <v>1</v>
      </c>
      <c r="N410" s="713"/>
      <c r="O410" s="1261"/>
      <c r="P410" s="1208">
        <f>IF(L426=0,0,(L410/L426)*Q380*1000)</f>
        <v>0</v>
      </c>
      <c r="Q410" s="46">
        <f>IF(L426=0,0,(G410/L426)*Q380)</f>
        <v>0</v>
      </c>
      <c r="R410" s="734">
        <f>IF(Z376&lt;&gt;0,G410*M410*L376,0)</f>
        <v>0</v>
      </c>
      <c r="S410" s="771">
        <f t="shared" si="36"/>
        <v>0</v>
      </c>
      <c r="T410" s="44" t="str">
        <f>IF(OR(Z376="",Z376=0,L410=0),"",L410*M410*L376)</f>
        <v/>
      </c>
      <c r="U410" s="388" t="str">
        <f>IF(K410="","",IF(T410="","",IF(T410=0,0,IF(SUM(COUNTIF(K435:U435,SUBSTITUTE(TRIM(K410)," (s)","")),COUNTIF(K437:U437,SUBSTITUTE(TRIM(K410)," (s)","")),COUNTIF(K436:U436,SUBSTITUTE(TRIM(K410)," (s)","")),COUNTIF(K438:U438,SUBSTITUTE(TRIM(K410)," (s)","")))&gt;0,IF(ROUND(T410,3)&gt;=1,ROUND(T410,3)&amp;" L",ROUND(T410*100,0)&amp;" cl"),IF(SUM(COUNTIF(V435:AA435,SUBSTITUTE(TRIM(K410)," (s)","")),COUNTIF(V437:AA437,SUBSTITUTE(TRIM(K410)," (s)","")),COUNTIF(V436:AA436,SUBSTITUTE(TRIM(K410)," (s)","")),COUNTIF(V438:AA438,SUBSTITUTE(TRIM(K410)," (s)","")))&gt;0,IF(ROUND(T410,3)&gt;=1,ROUND(T410,3)&amp;" Kg",ROUND(T410*1000,0)&amp;" g"),"")))))</f>
        <v/>
      </c>
      <c r="V410" s="379"/>
      <c r="W410" s="714">
        <f t="shared" si="38"/>
        <v>0</v>
      </c>
      <c r="X410" s="982">
        <f t="shared" si="37"/>
        <v>0</v>
      </c>
      <c r="Y410" s="768"/>
      <c r="Z410" s="769"/>
      <c r="AA410" s="770"/>
      <c r="AE410" s="9">
        <v>1</v>
      </c>
    </row>
    <row r="411" spans="2:31" ht="15.75">
      <c r="B411" s="695" t="str">
        <f t="shared" si="40"/>
        <v>►</v>
      </c>
      <c r="C411" s="1029" t="str">
        <f>C377</f>
        <v>N NOM DE VOTRE RECETTE | collez la--FAMILLE| Auteur &gt; VOUS</v>
      </c>
      <c r="D411" s="1030">
        <f>D377</f>
        <v>1</v>
      </c>
      <c r="E411" s="1029" t="str">
        <f>E377</f>
        <v>coupe</v>
      </c>
      <c r="F411" s="1031" t="str">
        <f>F377</f>
        <v>Recette mère ► Desserts assiette</v>
      </c>
      <c r="G411" s="41"/>
      <c r="H411" s="6"/>
      <c r="I411" s="22" t="str">
        <f t="shared" si="35"/>
        <v/>
      </c>
      <c r="J411" s="50"/>
      <c r="K411" s="711"/>
      <c r="L411" s="732">
        <f>IF(OR(M411="",M411=0),0,M411*IFERROR(_xlfn.XLOOKUP(K411,K435:AA435,K436:AA436,"",0,1)*J411*IF(G411&gt;0,G411,1),IFERROR(_xlfn.XLOOKUP(K411,K437:AA437,K438:AA438,"",0,1)*J411*IF(G411&gt;0,G411,1),0)))</f>
        <v>0</v>
      </c>
      <c r="M411" s="712">
        <v>1</v>
      </c>
      <c r="N411" s="713"/>
      <c r="O411" s="1261"/>
      <c r="P411" s="1208">
        <f>IF(L426=0,0,(L411/L426)*Q380*1000)</f>
        <v>0</v>
      </c>
      <c r="Q411" s="46">
        <f>IF(L426=0,0,(G411/L426)*Q380)</f>
        <v>0</v>
      </c>
      <c r="R411" s="735">
        <f>IF(Z376&lt;&gt;0,G411*M411*L376,0)</f>
        <v>0</v>
      </c>
      <c r="S411" s="772">
        <f t="shared" si="36"/>
        <v>0</v>
      </c>
      <c r="T411" s="44" t="str">
        <f>IF(OR(Z376="",Z376=0,L411=0),"",L411*M411*L376)</f>
        <v/>
      </c>
      <c r="U411" s="388" t="str">
        <f>IF(K411="","",IF(T411="","",IF(T411=0,0,IF(SUM(COUNTIF(K435:U435,SUBSTITUTE(TRIM(K411)," (s)","")),COUNTIF(K437:U437,SUBSTITUTE(TRIM(K411)," (s)","")),COUNTIF(K436:U436,SUBSTITUTE(TRIM(K411)," (s)","")),COUNTIF(K438:U438,SUBSTITUTE(TRIM(K411)," (s)","")))&gt;0,IF(ROUND(T411,3)&gt;=1,ROUND(T411,3)&amp;" L",ROUND(T411*100,0)&amp;" cl"),IF(SUM(COUNTIF(V435:AA435,SUBSTITUTE(TRIM(K411)," (s)","")),COUNTIF(V437:AA437,SUBSTITUTE(TRIM(K411)," (s)","")),COUNTIF(V436:AA436,SUBSTITUTE(TRIM(K411)," (s)","")),COUNTIF(V438:AA438,SUBSTITUTE(TRIM(K411)," (s)","")))&gt;0,IF(ROUND(T411,3)&gt;=1,ROUND(T411,3)&amp;" Kg",ROUND(T411*1000,0)&amp;" g"),"")))))</f>
        <v/>
      </c>
      <c r="V411" s="379"/>
      <c r="W411" s="714">
        <f t="shared" si="38"/>
        <v>0</v>
      </c>
      <c r="X411" s="982">
        <f t="shared" si="37"/>
        <v>0</v>
      </c>
      <c r="Y411" s="768"/>
      <c r="Z411" s="769"/>
      <c r="AA411" s="770"/>
      <c r="AE411" s="9">
        <v>1</v>
      </c>
    </row>
    <row r="412" spans="2:31" ht="15.75">
      <c r="B412" s="695" t="str">
        <f t="shared" si="40"/>
        <v>►</v>
      </c>
      <c r="C412" s="1029" t="str">
        <f>C377</f>
        <v>N NOM DE VOTRE RECETTE | collez la--FAMILLE| Auteur &gt; VOUS</v>
      </c>
      <c r="D412" s="1030">
        <f>D377</f>
        <v>1</v>
      </c>
      <c r="E412" s="1029" t="str">
        <f>E377</f>
        <v>coupe</v>
      </c>
      <c r="F412" s="1031" t="str">
        <f>F377</f>
        <v>Recette mère ► Desserts assiette</v>
      </c>
      <c r="G412" s="41"/>
      <c r="H412" s="6"/>
      <c r="I412" s="22" t="str">
        <f t="shared" si="35"/>
        <v/>
      </c>
      <c r="J412" s="50"/>
      <c r="K412" s="711"/>
      <c r="L412" s="732">
        <f>IF(OR(M412="",M412=0),0,M412*IFERROR(_xlfn.XLOOKUP(K412,K435:AA435,K436:AA436,"",0,1)*J412*IF(G412&gt;0,G412,1),IFERROR(_xlfn.XLOOKUP(K412,K437:AA437,K438:AA438,"",0,1)*J412*IF(G412&gt;0,G412,1),0)))</f>
        <v>0</v>
      </c>
      <c r="M412" s="712">
        <v>1</v>
      </c>
      <c r="N412" s="713"/>
      <c r="O412" s="1261"/>
      <c r="P412" s="1208">
        <f>IF(L426=0,0,(L412/L426)*Q380*1000)</f>
        <v>0</v>
      </c>
      <c r="Q412" s="46">
        <f>IF(L426=0,0,(G412/L426)*Q380)</f>
        <v>0</v>
      </c>
      <c r="R412" s="734">
        <f>IF(Z376&lt;&gt;0,G412*M412*L376,0)</f>
        <v>0</v>
      </c>
      <c r="S412" s="771">
        <f t="shared" si="36"/>
        <v>0</v>
      </c>
      <c r="T412" s="44" t="str">
        <f>IF(OR(Z376="",Z376=0,L412=0),"",L412*M412*L376)</f>
        <v/>
      </c>
      <c r="U412" s="388" t="str">
        <f>IF(K412="","",IF(T412="","",IF(T412=0,0,IF(SUM(COUNTIF(K435:U435,SUBSTITUTE(TRIM(K412)," (s)","")),COUNTIF(K437:U437,SUBSTITUTE(TRIM(K412)," (s)","")),COUNTIF(K436:U436,SUBSTITUTE(TRIM(K412)," (s)","")),COUNTIF(K438:U438,SUBSTITUTE(TRIM(K412)," (s)","")))&gt;0,IF(ROUND(T412,3)&gt;=1,ROUND(T412,3)&amp;" L",ROUND(T412*100,0)&amp;" cl"),IF(SUM(COUNTIF(V435:AA435,SUBSTITUTE(TRIM(K412)," (s)","")),COUNTIF(V437:AA437,SUBSTITUTE(TRIM(K412)," (s)","")),COUNTIF(V436:AA436,SUBSTITUTE(TRIM(K412)," (s)","")),COUNTIF(V438:AA438,SUBSTITUTE(TRIM(K412)," (s)","")))&gt;0,IF(ROUND(T412,3)&gt;=1,ROUND(T412,3)&amp;" Kg",ROUND(T412*1000,0)&amp;" g"),"")))))</f>
        <v/>
      </c>
      <c r="V412" s="379"/>
      <c r="W412" s="714">
        <f t="shared" si="38"/>
        <v>0</v>
      </c>
      <c r="X412" s="982">
        <f t="shared" si="37"/>
        <v>0</v>
      </c>
      <c r="Y412" s="768"/>
      <c r="Z412" s="769"/>
      <c r="AA412" s="770"/>
      <c r="AE412" s="9">
        <v>1</v>
      </c>
    </row>
    <row r="413" spans="2:31" ht="15.75">
      <c r="B413" s="695" t="str">
        <f t="shared" si="40"/>
        <v>►</v>
      </c>
      <c r="C413" s="1029" t="str">
        <f>C377</f>
        <v>N NOM DE VOTRE RECETTE | collez la--FAMILLE| Auteur &gt; VOUS</v>
      </c>
      <c r="D413" s="1030">
        <f>D377</f>
        <v>1</v>
      </c>
      <c r="E413" s="1029" t="str">
        <f>E377</f>
        <v>coupe</v>
      </c>
      <c r="F413" s="1031" t="str">
        <f>F377</f>
        <v>Recette mère ► Desserts assiette</v>
      </c>
      <c r="G413" s="41"/>
      <c r="H413" s="6"/>
      <c r="I413" s="22" t="str">
        <f t="shared" si="35"/>
        <v/>
      </c>
      <c r="J413" s="50"/>
      <c r="K413" s="711"/>
      <c r="L413" s="732">
        <f>IF(OR(M413="",M413=0),0,M413*IFERROR(_xlfn.XLOOKUP(K413,K435:AA435,K436:AA436,"",0,1)*J413*IF(G413&gt;0,G413,1),IFERROR(_xlfn.XLOOKUP(K413,K437:AA437,K438:AA438,"",0,1)*J413*IF(G413&gt;0,G413,1),0)))</f>
        <v>0</v>
      </c>
      <c r="M413" s="712">
        <v>1</v>
      </c>
      <c r="N413" s="713"/>
      <c r="O413" s="1261"/>
      <c r="P413" s="1208">
        <f>IF(L426=0,0,(L413/L426)*Q380*1000)</f>
        <v>0</v>
      </c>
      <c r="Q413" s="46">
        <f>IF(L426=0,0,(G413/L426)*Q380)</f>
        <v>0</v>
      </c>
      <c r="R413" s="735">
        <f>IF(Z376&lt;&gt;0,G413*M413*L376,0)</f>
        <v>0</v>
      </c>
      <c r="S413" s="772">
        <f t="shared" si="36"/>
        <v>0</v>
      </c>
      <c r="T413" s="44" t="str">
        <f>IF(OR(Z376="",Z376=0,L413=0),"",L413*M413*L376)</f>
        <v/>
      </c>
      <c r="U413" s="388" t="str">
        <f>IF(K413="","",IF(T413="","",IF(T413=0,0,IF(SUM(COUNTIF(K435:U435,SUBSTITUTE(TRIM(K413)," (s)","")),COUNTIF(K437:U437,SUBSTITUTE(TRIM(K413)," (s)","")),COUNTIF(K436:U436,SUBSTITUTE(TRIM(K413)," (s)","")),COUNTIF(K438:U438,SUBSTITUTE(TRIM(K413)," (s)","")))&gt;0,IF(ROUND(T413,3)&gt;=1,ROUND(T413,3)&amp;" L",ROUND(T413*100,0)&amp;" cl"),IF(SUM(COUNTIF(V435:AA435,SUBSTITUTE(TRIM(K413)," (s)","")),COUNTIF(V437:AA437,SUBSTITUTE(TRIM(K413)," (s)","")),COUNTIF(V436:AA436,SUBSTITUTE(TRIM(K413)," (s)","")),COUNTIF(V438:AA438,SUBSTITUTE(TRIM(K413)," (s)","")))&gt;0,IF(ROUND(T413,3)&gt;=1,ROUND(T413,3)&amp;" Kg",ROUND(T413*1000,0)&amp;" g"),"")))))</f>
        <v/>
      </c>
      <c r="V413" s="379"/>
      <c r="W413" s="714">
        <f t="shared" si="38"/>
        <v>0</v>
      </c>
      <c r="X413" s="982">
        <f t="shared" si="37"/>
        <v>0</v>
      </c>
      <c r="Y413" s="768"/>
      <c r="Z413" s="769"/>
      <c r="AA413" s="770"/>
      <c r="AE413" s="9">
        <v>1</v>
      </c>
    </row>
    <row r="414" spans="2:31" ht="15.75">
      <c r="B414" s="695" t="str">
        <f t="shared" si="40"/>
        <v>►</v>
      </c>
      <c r="C414" s="1029" t="str">
        <f>C377</f>
        <v>N NOM DE VOTRE RECETTE | collez la--FAMILLE| Auteur &gt; VOUS</v>
      </c>
      <c r="D414" s="1030">
        <f>D377</f>
        <v>1</v>
      </c>
      <c r="E414" s="1029" t="str">
        <f>E377</f>
        <v>coupe</v>
      </c>
      <c r="F414" s="1031" t="str">
        <f>F377</f>
        <v>Recette mère ► Desserts assiette</v>
      </c>
      <c r="G414" s="41"/>
      <c r="H414" s="6"/>
      <c r="I414" s="22" t="str">
        <f t="shared" si="35"/>
        <v/>
      </c>
      <c r="J414" s="50"/>
      <c r="K414" s="711"/>
      <c r="L414" s="732">
        <f>IF(OR(M414="",M414=0),0,M414*IFERROR(_xlfn.XLOOKUP(K414,K435:AA435,K436:AA436,"",0,1)*J414*IF(G414&gt;0,G414,1),IFERROR(_xlfn.XLOOKUP(K414,K437:AA437,K438:AA438,"",0,1)*J414*IF(G414&gt;0,G414,1),0)))</f>
        <v>0</v>
      </c>
      <c r="M414" s="712">
        <v>1</v>
      </c>
      <c r="N414" s="713"/>
      <c r="O414" s="1261"/>
      <c r="P414" s="1208">
        <f>IF(L426=0,0,(L414/L426)*Q380*1000)</f>
        <v>0</v>
      </c>
      <c r="Q414" s="46">
        <f>IF(L426=0,0,(G414/L426)*Q380)</f>
        <v>0</v>
      </c>
      <c r="R414" s="734">
        <f>IF(Z376&lt;&gt;0,G414*M414*L376,0)</f>
        <v>0</v>
      </c>
      <c r="S414" s="771">
        <f t="shared" si="36"/>
        <v>0</v>
      </c>
      <c r="T414" s="44" t="str">
        <f>IF(OR(Z376="",Z376=0,L414=0),"",L414*M414*L376)</f>
        <v/>
      </c>
      <c r="U414" s="388" t="str">
        <f>IF(K414="","",IF(T414="","",IF(T414=0,0,IF(SUM(COUNTIF(K435:U435,SUBSTITUTE(TRIM(K414)," (s)","")),COUNTIF(K437:U437,SUBSTITUTE(TRIM(K414)," (s)","")),COUNTIF(K436:U436,SUBSTITUTE(TRIM(K414)," (s)","")),COUNTIF(K438:U438,SUBSTITUTE(TRIM(K414)," (s)","")))&gt;0,IF(ROUND(T414,3)&gt;=1,ROUND(T414,3)&amp;" L",ROUND(T414*100,0)&amp;" cl"),IF(SUM(COUNTIF(V435:AA435,SUBSTITUTE(TRIM(K414)," (s)","")),COUNTIF(V437:AA437,SUBSTITUTE(TRIM(K414)," (s)","")),COUNTIF(V436:AA436,SUBSTITUTE(TRIM(K414)," (s)","")),COUNTIF(V438:AA438,SUBSTITUTE(TRIM(K414)," (s)","")))&gt;0,IF(ROUND(T414,3)&gt;=1,ROUND(T414,3)&amp;" Kg",ROUND(T414*1000,0)&amp;" g"),"")))))</f>
        <v/>
      </c>
      <c r="V414" s="379"/>
      <c r="W414" s="714">
        <f t="shared" si="38"/>
        <v>0</v>
      </c>
      <c r="X414" s="982">
        <f t="shared" si="37"/>
        <v>0</v>
      </c>
      <c r="Y414" s="768"/>
      <c r="Z414" s="769"/>
      <c r="AA414" s="770"/>
      <c r="AE414" s="9">
        <v>1</v>
      </c>
    </row>
    <row r="415" spans="2:31" ht="15.75">
      <c r="B415" s="695" t="str">
        <f t="shared" si="40"/>
        <v>►</v>
      </c>
      <c r="C415" s="1029" t="str">
        <f>C377</f>
        <v>N NOM DE VOTRE RECETTE | collez la--FAMILLE| Auteur &gt; VOUS</v>
      </c>
      <c r="D415" s="1030">
        <f>D377</f>
        <v>1</v>
      </c>
      <c r="E415" s="1029" t="str">
        <f>E377</f>
        <v>coupe</v>
      </c>
      <c r="F415" s="1031" t="str">
        <f>F377</f>
        <v>Recette mère ► Desserts assiette</v>
      </c>
      <c r="G415" s="41"/>
      <c r="H415" s="6"/>
      <c r="I415" s="22" t="str">
        <f t="shared" si="35"/>
        <v/>
      </c>
      <c r="J415" s="50"/>
      <c r="K415" s="711"/>
      <c r="L415" s="732">
        <f>IF(OR(M415="",M415=0),0,M415*IFERROR(_xlfn.XLOOKUP(K415,K435:AA435,K436:AA436,"",0,1)*J415*IF(G415&gt;0,G415,1),IFERROR(_xlfn.XLOOKUP(K415,K437:AA437,K438:AA438,"",0,1)*J415*IF(G415&gt;0,G415,1),0)))</f>
        <v>0</v>
      </c>
      <c r="M415" s="712">
        <v>1</v>
      </c>
      <c r="N415" s="713"/>
      <c r="O415" s="1261"/>
      <c r="P415" s="1208">
        <f>IF(L426=0,0,(L415/L426)*Q380*1000)</f>
        <v>0</v>
      </c>
      <c r="Q415" s="46">
        <f>IF(L426=0,0,(G415/L426)*Q380)</f>
        <v>0</v>
      </c>
      <c r="R415" s="735">
        <f>IF(Z376&lt;&gt;0,G415*M415*L376,0)</f>
        <v>0</v>
      </c>
      <c r="S415" s="772">
        <f t="shared" si="36"/>
        <v>0</v>
      </c>
      <c r="T415" s="44" t="str">
        <f>IF(OR(Z376="",Z376=0,L415=0),"",L415*M415*L376)</f>
        <v/>
      </c>
      <c r="U415" s="388" t="str">
        <f>IF(K415="","",IF(T415="","",IF(T415=0,0,IF(SUM(COUNTIF(K435:U435,SUBSTITUTE(TRIM(K415)," (s)","")),COUNTIF(K437:U437,SUBSTITUTE(TRIM(K415)," (s)","")),COUNTIF(K436:U436,SUBSTITUTE(TRIM(K415)," (s)","")),COUNTIF(K438:U438,SUBSTITUTE(TRIM(K415)," (s)","")))&gt;0,IF(ROUND(T415,3)&gt;=1,ROUND(T415,3)&amp;" L",ROUND(T415*100,0)&amp;" cl"),IF(SUM(COUNTIF(V435:AA435,SUBSTITUTE(TRIM(K415)," (s)","")),COUNTIF(V437:AA437,SUBSTITUTE(TRIM(K415)," (s)","")),COUNTIF(V436:AA436,SUBSTITUTE(TRIM(K415)," (s)","")),COUNTIF(V438:AA438,SUBSTITUTE(TRIM(K415)," (s)","")))&gt;0,IF(ROUND(T415,3)&gt;=1,ROUND(T415,3)&amp;" Kg",ROUND(T415*1000,0)&amp;" g"),"")))))</f>
        <v/>
      </c>
      <c r="V415" s="379"/>
      <c r="W415" s="714">
        <f t="shared" si="38"/>
        <v>0</v>
      </c>
      <c r="X415" s="982">
        <f t="shared" si="37"/>
        <v>0</v>
      </c>
      <c r="Y415" s="768"/>
      <c r="Z415" s="769"/>
      <c r="AA415" s="770"/>
      <c r="AE415" s="9">
        <v>1</v>
      </c>
    </row>
    <row r="416" spans="2:31" ht="15.75">
      <c r="B416" s="695" t="str">
        <f t="shared" si="40"/>
        <v>►</v>
      </c>
      <c r="C416" s="1029" t="str">
        <f>C377</f>
        <v>N NOM DE VOTRE RECETTE | collez la--FAMILLE| Auteur &gt; VOUS</v>
      </c>
      <c r="D416" s="1030">
        <f>D377</f>
        <v>1</v>
      </c>
      <c r="E416" s="1029" t="str">
        <f>E377</f>
        <v>coupe</v>
      </c>
      <c r="F416" s="1031" t="str">
        <f>F377</f>
        <v>Recette mère ► Desserts assiette</v>
      </c>
      <c r="G416" s="41"/>
      <c r="H416" s="6"/>
      <c r="I416" s="22" t="str">
        <f t="shared" si="35"/>
        <v/>
      </c>
      <c r="J416" s="50"/>
      <c r="K416" s="711"/>
      <c r="L416" s="732">
        <f>IF(OR(M416="",M416=0),0,M416*IFERROR(_xlfn.XLOOKUP(K416,K435:AA435,K436:AA436,"",0,1)*J416*IF(G416&gt;0,G416,1),IFERROR(_xlfn.XLOOKUP(K416,K437:AA437,K438:AA438,"",0,1)*J416*IF(G416&gt;0,G416,1),0)))</f>
        <v>0</v>
      </c>
      <c r="M416" s="712">
        <v>1</v>
      </c>
      <c r="N416" s="713"/>
      <c r="O416" s="1261"/>
      <c r="P416" s="1208">
        <f>IF(L426=0,0,(L416/L426)*Q380*1000)</f>
        <v>0</v>
      </c>
      <c r="Q416" s="46">
        <f>IF(L426=0,0,(G416/L426)*Q380)</f>
        <v>0</v>
      </c>
      <c r="R416" s="734">
        <f>IF(Z376&lt;&gt;0,G416*M416*L376,0)</f>
        <v>0</v>
      </c>
      <c r="S416" s="771">
        <f t="shared" si="36"/>
        <v>0</v>
      </c>
      <c r="T416" s="44" t="str">
        <f>IF(OR(Z376="",Z376=0,L416=0),"",L416*M416*L376)</f>
        <v/>
      </c>
      <c r="U416" s="388" t="str">
        <f>IF(K416="","",IF(T416="","",IF(T416=0,0,IF(SUM(COUNTIF(K435:U435,SUBSTITUTE(TRIM(K416)," (s)","")),COUNTIF(K437:U437,SUBSTITUTE(TRIM(K416)," (s)","")),COUNTIF(K436:U436,SUBSTITUTE(TRIM(K416)," (s)","")),COUNTIF(K438:U438,SUBSTITUTE(TRIM(K416)," (s)","")))&gt;0,IF(ROUND(T416,3)&gt;=1,ROUND(T416,3)&amp;" L",ROUND(T416*100,0)&amp;" cl"),IF(SUM(COUNTIF(V435:AA435,SUBSTITUTE(TRIM(K416)," (s)","")),COUNTIF(V437:AA437,SUBSTITUTE(TRIM(K416)," (s)","")),COUNTIF(V436:AA436,SUBSTITUTE(TRIM(K416)," (s)","")),COUNTIF(V438:AA438,SUBSTITUTE(TRIM(K416)," (s)","")))&gt;0,IF(ROUND(T416,3)&gt;=1,ROUND(T416,3)&amp;" Kg",ROUND(T416*1000,0)&amp;" g"),"")))))</f>
        <v/>
      </c>
      <c r="V416" s="379"/>
      <c r="W416" s="714">
        <f t="shared" si="38"/>
        <v>0</v>
      </c>
      <c r="X416" s="982">
        <f t="shared" si="37"/>
        <v>0</v>
      </c>
      <c r="Y416" s="768"/>
      <c r="Z416" s="769"/>
      <c r="AA416" s="770"/>
      <c r="AE416" s="9">
        <v>1</v>
      </c>
    </row>
    <row r="417" spans="2:31" ht="15.75">
      <c r="B417" s="695" t="str">
        <f t="shared" si="40"/>
        <v>►</v>
      </c>
      <c r="C417" s="1029" t="str">
        <f>C377</f>
        <v>N NOM DE VOTRE RECETTE | collez la--FAMILLE| Auteur &gt; VOUS</v>
      </c>
      <c r="D417" s="1030">
        <f>D377</f>
        <v>1</v>
      </c>
      <c r="E417" s="1029" t="str">
        <f>E377</f>
        <v>coupe</v>
      </c>
      <c r="F417" s="1031" t="str">
        <f>F377</f>
        <v>Recette mère ► Desserts assiette</v>
      </c>
      <c r="G417" s="41"/>
      <c r="H417" s="6"/>
      <c r="I417" s="22" t="str">
        <f t="shared" si="35"/>
        <v/>
      </c>
      <c r="J417" s="50"/>
      <c r="K417" s="711"/>
      <c r="L417" s="732">
        <f>IF(OR(M417="",M417=0),0,M417*IFERROR(_xlfn.XLOOKUP(K417,K435:AA435,K436:AA436,"",0,1)*J417*IF(G417&gt;0,G417,1),IFERROR(_xlfn.XLOOKUP(K417,K437:AA437,K438:AA438,"",0,1)*J417*IF(G417&gt;0,G417,1),0)))</f>
        <v>0</v>
      </c>
      <c r="M417" s="712">
        <v>1</v>
      </c>
      <c r="N417" s="713"/>
      <c r="O417" s="1261"/>
      <c r="P417" s="1208">
        <f>IF(L426=0,0,(L417/L426)*Q380*1000)</f>
        <v>0</v>
      </c>
      <c r="Q417" s="46">
        <f>IF(L426=0,0,(G417/L426)*Q380)</f>
        <v>0</v>
      </c>
      <c r="R417" s="735">
        <f>IF(Z376&lt;&gt;0,G417*M417*L376,0)</f>
        <v>0</v>
      </c>
      <c r="S417" s="772">
        <f t="shared" si="36"/>
        <v>0</v>
      </c>
      <c r="T417" s="44" t="str">
        <f>IF(OR(Z376="",Z376=0,L417=0),"",L417*M417*L376)</f>
        <v/>
      </c>
      <c r="U417" s="388" t="str">
        <f>IF(K417="","",IF(T417="","",IF(T417=0,0,IF(SUM(COUNTIF(K435:U435,SUBSTITUTE(TRIM(K417)," (s)","")),COUNTIF(K437:U437,SUBSTITUTE(TRIM(K417)," (s)","")),COUNTIF(K436:U436,SUBSTITUTE(TRIM(K417)," (s)","")),COUNTIF(K438:U438,SUBSTITUTE(TRIM(K417)," (s)","")))&gt;0,IF(ROUND(T417,3)&gt;=1,ROUND(T417,3)&amp;" L",ROUND(T417*100,0)&amp;" cl"),IF(SUM(COUNTIF(V435:AA435,SUBSTITUTE(TRIM(K417)," (s)","")),COUNTIF(V437:AA437,SUBSTITUTE(TRIM(K417)," (s)","")),COUNTIF(V436:AA436,SUBSTITUTE(TRIM(K417)," (s)","")),COUNTIF(V438:AA438,SUBSTITUTE(TRIM(K417)," (s)","")))&gt;0,IF(ROUND(T417,3)&gt;=1,ROUND(T417,3)&amp;" Kg",ROUND(T417*1000,0)&amp;" g"),"")))))</f>
        <v/>
      </c>
      <c r="V417" s="379"/>
      <c r="W417" s="714">
        <f t="shared" si="38"/>
        <v>0</v>
      </c>
      <c r="X417" s="982">
        <f t="shared" si="37"/>
        <v>0</v>
      </c>
      <c r="Y417" s="768"/>
      <c r="Z417" s="769"/>
      <c r="AA417" s="770"/>
      <c r="AE417" s="9">
        <v>1</v>
      </c>
    </row>
    <row r="418" spans="2:31" ht="15.75">
      <c r="B418" s="695" t="str">
        <f t="shared" si="40"/>
        <v>►</v>
      </c>
      <c r="C418" s="1029" t="str">
        <f>C377</f>
        <v>N NOM DE VOTRE RECETTE | collez la--FAMILLE| Auteur &gt; VOUS</v>
      </c>
      <c r="D418" s="1030">
        <f>D377</f>
        <v>1</v>
      </c>
      <c r="E418" s="1029" t="str">
        <f>E377</f>
        <v>coupe</v>
      </c>
      <c r="F418" s="1031" t="str">
        <f>F377</f>
        <v>Recette mère ► Desserts assiette</v>
      </c>
      <c r="G418" s="41"/>
      <c r="H418" s="6"/>
      <c r="I418" s="22" t="str">
        <f t="shared" si="35"/>
        <v/>
      </c>
      <c r="J418" s="50"/>
      <c r="K418" s="711"/>
      <c r="L418" s="732">
        <f>IF(OR(M418="",M418=0),0,M418*IFERROR(_xlfn.XLOOKUP(K418,K435:AA435,K436:AA436,"",0,1)*J418*IF(G418&gt;0,G418,1),IFERROR(_xlfn.XLOOKUP(K418,K437:AA437,K438:AA438,"",0,1)*J418*IF(G418&gt;0,G418,1),0)))</f>
        <v>0</v>
      </c>
      <c r="M418" s="712">
        <v>1</v>
      </c>
      <c r="N418" s="713"/>
      <c r="O418" s="1261"/>
      <c r="P418" s="1208">
        <f>IF(L426=0,0,(L418/L426)*Q380*1000)</f>
        <v>0</v>
      </c>
      <c r="Q418" s="46">
        <f>IF(L426=0,0,(G418/L426)*Q380)</f>
        <v>0</v>
      </c>
      <c r="R418" s="734">
        <f>IF(Z376&lt;&gt;0,G418*M418*L376,0)</f>
        <v>0</v>
      </c>
      <c r="S418" s="771">
        <f t="shared" si="36"/>
        <v>0</v>
      </c>
      <c r="T418" s="44" t="str">
        <f>IF(OR(Z376="",Z376=0,L418=0),"",L418*M418*L376)</f>
        <v/>
      </c>
      <c r="U418" s="388" t="str">
        <f>IF(K418="","",IF(T418="","",IF(T418=0,0,IF(SUM(COUNTIF(K435:U435,SUBSTITUTE(TRIM(K418)," (s)","")),COUNTIF(K437:U437,SUBSTITUTE(TRIM(K418)," (s)","")),COUNTIF(K436:U436,SUBSTITUTE(TRIM(K418)," (s)","")),COUNTIF(K438:U438,SUBSTITUTE(TRIM(K418)," (s)","")))&gt;0,IF(ROUND(T418,3)&gt;=1,ROUND(T418,3)&amp;" L",ROUND(T418*100,0)&amp;" cl"),IF(SUM(COUNTIF(V435:AA435,SUBSTITUTE(TRIM(K418)," (s)","")),COUNTIF(V437:AA437,SUBSTITUTE(TRIM(K418)," (s)","")),COUNTIF(V436:AA436,SUBSTITUTE(TRIM(K418)," (s)","")),COUNTIF(V438:AA438,SUBSTITUTE(TRIM(K418)," (s)","")))&gt;0,IF(ROUND(T418,3)&gt;=1,ROUND(T418,3)&amp;" Kg",ROUND(T418*1000,0)&amp;" g"),"")))))</f>
        <v/>
      </c>
      <c r="V418" s="379"/>
      <c r="W418" s="714">
        <f t="shared" si="38"/>
        <v>0</v>
      </c>
      <c r="X418" s="982">
        <f t="shared" si="37"/>
        <v>0</v>
      </c>
      <c r="Y418" s="768"/>
      <c r="Z418" s="769"/>
      <c r="AA418" s="770"/>
      <c r="AE418" s="9">
        <v>1</v>
      </c>
    </row>
    <row r="419" spans="2:31" ht="15.75">
      <c r="B419" s="695" t="str">
        <f t="shared" si="40"/>
        <v>►</v>
      </c>
      <c r="C419" s="1029" t="str">
        <f>C377</f>
        <v>N NOM DE VOTRE RECETTE | collez la--FAMILLE| Auteur &gt; VOUS</v>
      </c>
      <c r="D419" s="1030">
        <f>D377</f>
        <v>1</v>
      </c>
      <c r="E419" s="1029" t="str">
        <f>E377</f>
        <v>coupe</v>
      </c>
      <c r="F419" s="1031" t="str">
        <f>F377</f>
        <v>Recette mère ► Desserts assiette</v>
      </c>
      <c r="G419" s="41"/>
      <c r="H419" s="6"/>
      <c r="I419" s="22" t="str">
        <f t="shared" si="35"/>
        <v/>
      </c>
      <c r="J419" s="50"/>
      <c r="K419" s="711"/>
      <c r="L419" s="732">
        <f>IF(OR(M419="",M419=0),0,M419*IFERROR(_xlfn.XLOOKUP(K419,K435:AA435,K436:AA436,"",0,1)*J419*IF(G419&gt;0,G419,1),IFERROR(_xlfn.XLOOKUP(K419,K437:AA437,K438:AA438,"",0,1)*J419*IF(G419&gt;0,G419,1),0)))</f>
        <v>0</v>
      </c>
      <c r="M419" s="712">
        <v>1</v>
      </c>
      <c r="N419" s="713"/>
      <c r="O419" s="1261"/>
      <c r="P419" s="1208">
        <f>IF(L426=0,0,(L419/L426)*Q380*1000)</f>
        <v>0</v>
      </c>
      <c r="Q419" s="46">
        <f>IF(L426=0,0,(G419/L426)*Q380)</f>
        <v>0</v>
      </c>
      <c r="R419" s="735">
        <f>IF(Z376&lt;&gt;0,G419*M419*L376,0)</f>
        <v>0</v>
      </c>
      <c r="S419" s="772">
        <f t="shared" si="36"/>
        <v>0</v>
      </c>
      <c r="T419" s="44" t="str">
        <f>IF(OR(Z376="",Z376=0,L419=0),"",L419*M419*L376)</f>
        <v/>
      </c>
      <c r="U419" s="388" t="str">
        <f>IF(K419="","",IF(T419="","",IF(T419=0,0,IF(SUM(COUNTIF(K435:U435,SUBSTITUTE(TRIM(K419)," (s)","")),COUNTIF(K437:U437,SUBSTITUTE(TRIM(K419)," (s)","")),COUNTIF(K436:U436,SUBSTITUTE(TRIM(K419)," (s)","")),COUNTIF(K438:U438,SUBSTITUTE(TRIM(K419)," (s)","")))&gt;0,IF(ROUND(T419,3)&gt;=1,ROUND(T419,3)&amp;" L",ROUND(T419*100,0)&amp;" cl"),IF(SUM(COUNTIF(V435:AA435,SUBSTITUTE(TRIM(K419)," (s)","")),COUNTIF(V437:AA437,SUBSTITUTE(TRIM(K419)," (s)","")),COUNTIF(V436:AA436,SUBSTITUTE(TRIM(K419)," (s)","")),COUNTIF(V438:AA438,SUBSTITUTE(TRIM(K419)," (s)","")))&gt;0,IF(ROUND(T419,3)&gt;=1,ROUND(T419,3)&amp;" Kg",ROUND(T419*1000,0)&amp;" g"),"")))))</f>
        <v/>
      </c>
      <c r="V419" s="379"/>
      <c r="W419" s="714">
        <f t="shared" si="38"/>
        <v>0</v>
      </c>
      <c r="X419" s="982">
        <f t="shared" si="37"/>
        <v>0</v>
      </c>
      <c r="Y419" s="768"/>
      <c r="Z419" s="769"/>
      <c r="AA419" s="770"/>
      <c r="AE419" s="9">
        <v>1</v>
      </c>
    </row>
    <row r="420" spans="2:31" ht="15.75">
      <c r="B420" s="695" t="str">
        <f t="shared" si="40"/>
        <v>►</v>
      </c>
      <c r="C420" s="1029" t="str">
        <f>C377</f>
        <v>N NOM DE VOTRE RECETTE | collez la--FAMILLE| Auteur &gt; VOUS</v>
      </c>
      <c r="D420" s="1030">
        <f>D377</f>
        <v>1</v>
      </c>
      <c r="E420" s="1029" t="str">
        <f>E377</f>
        <v>coupe</v>
      </c>
      <c r="F420" s="1031" t="str">
        <f>F377</f>
        <v>Recette mère ► Desserts assiette</v>
      </c>
      <c r="G420" s="41"/>
      <c r="H420" s="6"/>
      <c r="I420" s="22" t="str">
        <f t="shared" si="35"/>
        <v/>
      </c>
      <c r="J420" s="50"/>
      <c r="K420" s="711"/>
      <c r="L420" s="732">
        <f>IF(OR(M420="",M420=0),0,M420*IFERROR(_xlfn.XLOOKUP(K420,K435:AA435,K436:AA436,"",0,1)*J420*IF(G420&gt;0,G420,1),IFERROR(_xlfn.XLOOKUP(K420,K437:AA437,K438:AA438,"",0,1)*J420*IF(G420&gt;0,G420,1),0)))</f>
        <v>0</v>
      </c>
      <c r="M420" s="712">
        <v>1</v>
      </c>
      <c r="N420" s="713"/>
      <c r="O420" s="1261"/>
      <c r="P420" s="1208">
        <f>IF(L426=0,0,(L420/L426)*Q380*1000)</f>
        <v>0</v>
      </c>
      <c r="Q420" s="46">
        <f>IF(L426=0,0,(G420/L426)*Q380)</f>
        <v>0</v>
      </c>
      <c r="R420" s="734">
        <f>IF(Z376&lt;&gt;0,G420*M420*L376,0)</f>
        <v>0</v>
      </c>
      <c r="S420" s="771">
        <f t="shared" si="36"/>
        <v>0</v>
      </c>
      <c r="T420" s="44" t="str">
        <f>IF(OR(Z376="",Z376=0,L420=0),"",L420*M420*L376)</f>
        <v/>
      </c>
      <c r="U420" s="380" t="str">
        <f>IF(K420="","",IF(T420="","",IF(T420=0,0,IF(SUM(COUNTIF(K435:U435,SUBSTITUTE(TRIM(K420)," (s)","")),COUNTIF(K437:U437,SUBSTITUTE(TRIM(K420)," (s)","")),COUNTIF(K436:U436,SUBSTITUTE(TRIM(K420)," (s)","")),COUNTIF(K438:U438,SUBSTITUTE(TRIM(K420)," (s)","")))&gt;0,IF(ROUND(T420,3)&gt;=1,ROUND(T420,3)&amp;" L",ROUND(T420*100,0)&amp;" cl"),IF(SUM(COUNTIF(V435:AA435,SUBSTITUTE(TRIM(K420)," (s)","")),COUNTIF(V437:AA437,SUBSTITUTE(TRIM(K420)," (s)","")),COUNTIF(V436:AA436,SUBSTITUTE(TRIM(K420)," (s)","")),COUNTIF(V438:AA438,SUBSTITUTE(TRIM(K420)," (s)","")))&gt;0,IF(ROUND(T420,3)&gt;=1,ROUND(T420,3)&amp;" Kg",ROUND(T420*1000,0)&amp;" g"),"")))))</f>
        <v/>
      </c>
      <c r="V420" s="379"/>
      <c r="W420" s="714">
        <f t="shared" si="38"/>
        <v>0</v>
      </c>
      <c r="X420" s="982">
        <f t="shared" si="37"/>
        <v>0</v>
      </c>
      <c r="Y420" s="768"/>
      <c r="Z420" s="769"/>
      <c r="AA420" s="770"/>
      <c r="AE420" s="9">
        <v>1</v>
      </c>
    </row>
    <row r="421" spans="2:31" ht="15.75">
      <c r="B421" s="695" t="str">
        <f t="shared" si="40"/>
        <v>►</v>
      </c>
      <c r="C421" s="1029" t="str">
        <f>C377</f>
        <v>N NOM DE VOTRE RECETTE | collez la--FAMILLE| Auteur &gt; VOUS</v>
      </c>
      <c r="D421" s="1030">
        <f>D377</f>
        <v>1</v>
      </c>
      <c r="E421" s="1029" t="str">
        <f>E377</f>
        <v>coupe</v>
      </c>
      <c r="F421" s="1031" t="str">
        <f>F377</f>
        <v>Recette mère ► Desserts assiette</v>
      </c>
      <c r="G421" s="41"/>
      <c r="H421" s="6"/>
      <c r="I421" s="22" t="str">
        <f t="shared" si="35"/>
        <v/>
      </c>
      <c r="J421" s="50"/>
      <c r="K421" s="711"/>
      <c r="L421" s="732">
        <f>IF(OR(M421="",M421=0),0,M421*IFERROR(_xlfn.XLOOKUP(K421,K435:AA435,K436:AA436,"",0,1)*J421*IF(G421&gt;0,G421,1),IFERROR(_xlfn.XLOOKUP(K421,K437:AA437,K438:AA438,"",0,1)*J421*IF(G421&gt;0,G421,1),0)))</f>
        <v>0</v>
      </c>
      <c r="M421" s="712">
        <v>1</v>
      </c>
      <c r="N421" s="713"/>
      <c r="O421" s="1261"/>
      <c r="P421" s="1208">
        <f>IF(L426=0,0,(L421/L426)*Q380*1000)</f>
        <v>0</v>
      </c>
      <c r="Q421" s="46">
        <f>IF(L426=0,0,(G421/L426)*Q380)</f>
        <v>0</v>
      </c>
      <c r="R421" s="735">
        <f>IF(Z376&lt;&gt;0,G421*M421*L376,0)</f>
        <v>0</v>
      </c>
      <c r="S421" s="772">
        <f t="shared" si="36"/>
        <v>0</v>
      </c>
      <c r="T421" s="44" t="str">
        <f>IF(OR(Z376="",Z376=0,L421=0),"",L421*M421*L376)</f>
        <v/>
      </c>
      <c r="U421" s="388" t="str">
        <f>IF(K421="","",IF(T421="","",IF(T421=0,0,IF(SUM(COUNTIF(K435:U435,SUBSTITUTE(TRIM(K421)," (s)","")),COUNTIF(K437:U437,SUBSTITUTE(TRIM(K421)," (s)","")),COUNTIF(K436:U436,SUBSTITUTE(TRIM(K421)," (s)","")),COUNTIF(K438:U438,SUBSTITUTE(TRIM(K421)," (s)","")))&gt;0,IF(ROUND(T421,3)&gt;=1,ROUND(T421,3)&amp;" L",ROUND(T421*100,0)&amp;" cl"),IF(SUM(COUNTIF(V435:AA435,SUBSTITUTE(TRIM(K421)," (s)","")),COUNTIF(V437:AA437,SUBSTITUTE(TRIM(K421)," (s)","")),COUNTIF(V436:AA436,SUBSTITUTE(TRIM(K421)," (s)","")),COUNTIF(V438:AA438,SUBSTITUTE(TRIM(K421)," (s)","")))&gt;0,IF(ROUND(T421,3)&gt;=1,ROUND(T421,3)&amp;" Kg",ROUND(T421*1000,0)&amp;" g"),"")))))</f>
        <v/>
      </c>
      <c r="V421" s="379"/>
      <c r="W421" s="714">
        <f t="shared" si="38"/>
        <v>0</v>
      </c>
      <c r="X421" s="982">
        <f t="shared" si="37"/>
        <v>0</v>
      </c>
      <c r="Y421" s="768"/>
      <c r="Z421" s="769"/>
      <c r="AA421" s="770"/>
      <c r="AE421" s="9">
        <v>1</v>
      </c>
    </row>
    <row r="422" spans="2:31" ht="15.75">
      <c r="B422" s="695" t="str">
        <f t="shared" si="40"/>
        <v>►</v>
      </c>
      <c r="C422" s="1029" t="str">
        <f>C377</f>
        <v>N NOM DE VOTRE RECETTE | collez la--FAMILLE| Auteur &gt; VOUS</v>
      </c>
      <c r="D422" s="1030">
        <f>D377</f>
        <v>1</v>
      </c>
      <c r="E422" s="1029" t="str">
        <f>E377</f>
        <v>coupe</v>
      </c>
      <c r="F422" s="1031" t="str">
        <f>F377</f>
        <v>Recette mère ► Desserts assiette</v>
      </c>
      <c r="G422" s="41"/>
      <c r="H422" s="6"/>
      <c r="I422" s="22" t="str">
        <f t="shared" si="35"/>
        <v/>
      </c>
      <c r="J422" s="50"/>
      <c r="K422" s="711"/>
      <c r="L422" s="732">
        <f>IF(OR(M422="",M422=0),0,M422*IFERROR(_xlfn.XLOOKUP(K422,K435:AA435,K436:AA436,"",0,1)*J422*IF(G422&gt;0,G422,1),IFERROR(_xlfn.XLOOKUP(K422,K437:AA437,K438:AA438,"",0,1)*J422*IF(G422&gt;0,G422,1),0)))</f>
        <v>0</v>
      </c>
      <c r="M422" s="712">
        <v>1</v>
      </c>
      <c r="N422" s="713"/>
      <c r="O422" s="1261"/>
      <c r="P422" s="1208">
        <f>IF(L426=0,0,(L422/L426)*Q380*1000)</f>
        <v>0</v>
      </c>
      <c r="Q422" s="46">
        <f>IF(L426=0,0,(G422/L426)*Q380)</f>
        <v>0</v>
      </c>
      <c r="R422" s="734">
        <f>IF(Z376&lt;&gt;0,G422*M422*L376,0)</f>
        <v>0</v>
      </c>
      <c r="S422" s="771">
        <f t="shared" si="36"/>
        <v>0</v>
      </c>
      <c r="T422" s="44" t="str">
        <f>IF(OR(Z376="",Z376=0,L422=0),"",L422*M422*L376)</f>
        <v/>
      </c>
      <c r="U422" s="380" t="str">
        <f>IF(K422="","",IF(T422="","",IF(T422=0,0,IF(SUM(COUNTIF(K435:U435,SUBSTITUTE(TRIM(K422)," (s)","")),COUNTIF(K437:U437,SUBSTITUTE(TRIM(K422)," (s)","")),COUNTIF(K436:U436,SUBSTITUTE(TRIM(K422)," (s)","")),COUNTIF(K438:U438,SUBSTITUTE(TRIM(K422)," (s)","")))&gt;0,IF(ROUND(T422,3)&gt;=1,ROUND(T422,3)&amp;" L",ROUND(T422*100,0)&amp;" cl"),IF(SUM(COUNTIF(V435:AA435,SUBSTITUTE(TRIM(K422)," (s)","")),COUNTIF(V437:AA437,SUBSTITUTE(TRIM(K422)," (s)","")),COUNTIF(V436:AA436,SUBSTITUTE(TRIM(K422)," (s)","")),COUNTIF(V438:AA438,SUBSTITUTE(TRIM(K422)," (s)","")))&gt;0,IF(ROUND(T422,3)&gt;=1,ROUND(T422,3)&amp;" Kg",ROUND(T422*1000,0)&amp;" g"),"")))))</f>
        <v/>
      </c>
      <c r="V422" s="379"/>
      <c r="W422" s="714">
        <f t="shared" si="38"/>
        <v>0</v>
      </c>
      <c r="X422" s="982">
        <f t="shared" si="37"/>
        <v>0</v>
      </c>
      <c r="Y422" s="768"/>
      <c r="Z422" s="769"/>
      <c r="AA422" s="770"/>
      <c r="AE422" s="9">
        <v>1</v>
      </c>
    </row>
    <row r="423" spans="2:31" ht="15.75">
      <c r="B423" s="695" t="str">
        <f t="shared" si="40"/>
        <v>►</v>
      </c>
      <c r="C423" s="1029" t="str">
        <f>C377</f>
        <v>N NOM DE VOTRE RECETTE | collez la--FAMILLE| Auteur &gt; VOUS</v>
      </c>
      <c r="D423" s="1030">
        <f>D377</f>
        <v>1</v>
      </c>
      <c r="E423" s="1029" t="str">
        <f>E377</f>
        <v>coupe</v>
      </c>
      <c r="F423" s="1031" t="str">
        <f>F377</f>
        <v>Recette mère ► Desserts assiette</v>
      </c>
      <c r="G423" s="41"/>
      <c r="H423" s="6"/>
      <c r="I423" s="22" t="str">
        <f t="shared" si="35"/>
        <v/>
      </c>
      <c r="J423" s="50"/>
      <c r="K423" s="711"/>
      <c r="L423" s="732">
        <f>IF(OR(M423="",M423=0),0,M423*IFERROR(_xlfn.XLOOKUP(K423,K435:AA435,K436:AA436,"",0,1)*J423*IF(G423&gt;0,G423,1),IFERROR(_xlfn.XLOOKUP(K423,K437:AA437,K438:AA438,"",0,1)*J423*IF(G423&gt;0,G423,1),0)))</f>
        <v>0</v>
      </c>
      <c r="M423" s="712">
        <v>1</v>
      </c>
      <c r="N423" s="713"/>
      <c r="O423" s="1261"/>
      <c r="P423" s="1208">
        <f>IF(L426=0,0,(L423/L426)*Q380*1000)</f>
        <v>0</v>
      </c>
      <c r="Q423" s="46">
        <f>IF(L426=0,0,(G423/L426)*Q380)</f>
        <v>0</v>
      </c>
      <c r="R423" s="735">
        <f>IF(Z376&lt;&gt;0,G423*M423*L376,0)</f>
        <v>0</v>
      </c>
      <c r="S423" s="772">
        <f t="shared" si="36"/>
        <v>0</v>
      </c>
      <c r="T423" s="44" t="str">
        <f>IF(OR(Z376="",Z376=0,L423=0),"",L423*M423*L376)</f>
        <v/>
      </c>
      <c r="U423" s="388" t="str">
        <f>IF(K423="","",IF(T423="","",IF(T423=0,0,IF(SUM(COUNTIF(K435:U435,SUBSTITUTE(TRIM(K423)," (s)","")),COUNTIF(K437:U437,SUBSTITUTE(TRIM(K423)," (s)","")),COUNTIF(K436:U436,SUBSTITUTE(TRIM(K423)," (s)","")),COUNTIF(K438:U438,SUBSTITUTE(TRIM(K423)," (s)","")))&gt;0,IF(ROUND(T423,3)&gt;=1,ROUND(T423,3)&amp;" L",ROUND(T423*100,0)&amp;" cl"),IF(SUM(COUNTIF(V435:AA435,SUBSTITUTE(TRIM(K423)," (s)","")),COUNTIF(V437:AA437,SUBSTITUTE(TRIM(K423)," (s)","")),COUNTIF(V436:AA436,SUBSTITUTE(TRIM(K423)," (s)","")),COUNTIF(V438:AA438,SUBSTITUTE(TRIM(K423)," (s)","")))&gt;0,IF(ROUND(T423,3)&gt;=1,ROUND(T423,3)&amp;" Kg",ROUND(T423*1000,0)&amp;" g"),"")))))</f>
        <v/>
      </c>
      <c r="V423" s="379"/>
      <c r="W423" s="714">
        <f t="shared" si="38"/>
        <v>0</v>
      </c>
      <c r="X423" s="982">
        <f t="shared" si="37"/>
        <v>0</v>
      </c>
      <c r="Y423" s="768"/>
      <c r="Z423" s="769"/>
      <c r="AA423" s="770"/>
      <c r="AE423" s="9">
        <v>1</v>
      </c>
    </row>
    <row r="424" spans="2:31" ht="15.75">
      <c r="B424" s="1530" t="s">
        <v>6</v>
      </c>
      <c r="C424" s="1029" t="str">
        <f>C377</f>
        <v>N NOM DE VOTRE RECETTE | collez la--FAMILLE| Auteur &gt; VOUS</v>
      </c>
      <c r="D424" s="1030">
        <f>D377</f>
        <v>1</v>
      </c>
      <c r="E424" s="1029" t="str">
        <f>E377</f>
        <v>coupe</v>
      </c>
      <c r="F424" s="1031" t="str">
        <f>F377</f>
        <v>Recette mère ► Desserts assiette</v>
      </c>
      <c r="G424" s="41"/>
      <c r="H424" s="6"/>
      <c r="I424" s="22" t="str">
        <f t="shared" si="35"/>
        <v/>
      </c>
      <c r="J424" s="50"/>
      <c r="K424" s="711"/>
      <c r="L424" s="732">
        <f>IF(OR(M424="",M424=0),0,M424*IFERROR(_xlfn.XLOOKUP(K424,K435:AA435,K436:AA436,"",0,1)*J424*IF(G424&gt;0,G424,1),IFERROR(_xlfn.XLOOKUP(K424,K437:AA437,K438:AA438,"",0,1)*J424*IF(G424&gt;0,G424,1),0)))</f>
        <v>0</v>
      </c>
      <c r="M424" s="712">
        <v>1</v>
      </c>
      <c r="N424" s="713"/>
      <c r="O424" s="1261"/>
      <c r="P424" s="1208">
        <f>IF(L426=0,0,(L424/L426)*Q380*1000)</f>
        <v>0</v>
      </c>
      <c r="Q424" s="46">
        <f>IF(L426=0,0,(G424/L426)*Q380)</f>
        <v>0</v>
      </c>
      <c r="R424" s="734">
        <f>IF(Z376&lt;&gt;0,G424*M424*L376,0)</f>
        <v>0</v>
      </c>
      <c r="S424" s="771">
        <f t="shared" si="36"/>
        <v>0</v>
      </c>
      <c r="T424" s="44" t="str">
        <f>IF(OR(Z376="",Z376=0,L424=0),"",L424*M424*L376)</f>
        <v/>
      </c>
      <c r="U424" s="380" t="str">
        <f>IF(K424="","",IF(T424="","",IF(T424=0,0,IF(SUM(COUNTIF(K435:U435,SUBSTITUTE(TRIM(K424)," (s)","")),COUNTIF(K437:U437,SUBSTITUTE(TRIM(K424)," (s)","")),COUNTIF(K436:U436,SUBSTITUTE(TRIM(K424)," (s)","")),COUNTIF(K438:U438,SUBSTITUTE(TRIM(K424)," (s)","")))&gt;0,IF(ROUND(T424,3)&gt;=1,ROUND(T424,3)&amp;" L",ROUND(T424*100,0)&amp;" cl"),IF(SUM(COUNTIF(V435:AA435,SUBSTITUTE(TRIM(K424)," (s)","")),COUNTIF(V437:AA437,SUBSTITUTE(TRIM(K424)," (s)","")),COUNTIF(V436:AA436,SUBSTITUTE(TRIM(K424)," (s)","")),COUNTIF(V438:AA438,SUBSTITUTE(TRIM(K424)," (s)","")))&gt;0,IF(ROUND(T424,3)&gt;=1,ROUND(T424,3)&amp;" Kg",ROUND(T424*1000,0)&amp;" g"),"")))))</f>
        <v/>
      </c>
      <c r="V424" s="379"/>
      <c r="W424" s="714">
        <f t="shared" si="38"/>
        <v>0</v>
      </c>
      <c r="X424" s="982">
        <f t="shared" si="37"/>
        <v>0</v>
      </c>
      <c r="Y424" s="768"/>
      <c r="Z424" s="769"/>
      <c r="AA424" s="770"/>
      <c r="AE424" s="9">
        <v>1</v>
      </c>
    </row>
    <row r="425" spans="2:31" ht="15.75">
      <c r="B425" s="1530" t="s">
        <v>6</v>
      </c>
      <c r="C425" s="1029" t="str">
        <f>C377</f>
        <v>N NOM DE VOTRE RECETTE | collez la--FAMILLE| Auteur &gt; VOUS</v>
      </c>
      <c r="D425" s="1030">
        <f>D377</f>
        <v>1</v>
      </c>
      <c r="E425" s="1029" t="str">
        <f>E377</f>
        <v>coupe</v>
      </c>
      <c r="F425" s="1031" t="str">
        <f>F377</f>
        <v>Recette mère ► Desserts assiette</v>
      </c>
      <c r="G425" s="51"/>
      <c r="H425" s="7"/>
      <c r="I425" s="22" t="str">
        <f t="shared" si="35"/>
        <v/>
      </c>
      <c r="J425" s="52"/>
      <c r="K425" s="711"/>
      <c r="L425" s="732">
        <f>IF(OR(M425="",M425=0),0,M425*IFERROR(_xlfn.XLOOKUP(K425,K435:AA435,K436:AA436,"",0,1)*J425*IF(G425&gt;0,G425,1),IFERROR(_xlfn.XLOOKUP(K425,K437:AA437,K438:AA438,"",0,1)*J425*IF(G425&gt;0,G425,1),0)))</f>
        <v>0</v>
      </c>
      <c r="M425" s="712">
        <v>1</v>
      </c>
      <c r="N425" s="713"/>
      <c r="O425" s="1261"/>
      <c r="P425" s="1208">
        <f>IF(L426=0,0,(L425/L426)*Q380*1000)</f>
        <v>0</v>
      </c>
      <c r="Q425" s="46">
        <f>IF(L426=0,0,(G425/L426)*Q380)</f>
        <v>0</v>
      </c>
      <c r="R425" s="735">
        <f>IF(Z376&lt;&gt;0,G425*M425*L376,0)</f>
        <v>0</v>
      </c>
      <c r="S425" s="772">
        <f t="shared" si="36"/>
        <v>0</v>
      </c>
      <c r="T425" s="44" t="str">
        <f>IF(OR(Z376="",Z376=0,L425=0),"",L425*M425*L376)</f>
        <v/>
      </c>
      <c r="U425" s="388" t="str">
        <f>IF(K425="","",IF(T425="","",IF(T425=0,0,IF(SUM(COUNTIF(K435:U435,SUBSTITUTE(TRIM(K425)," (s)","")),COUNTIF(K437:U437,SUBSTITUTE(TRIM(K425)," (s)","")),COUNTIF(K436:U436,SUBSTITUTE(TRIM(K425)," (s)","")),COUNTIF(K438:U438,SUBSTITUTE(TRIM(K425)," (s)","")))&gt;0,IF(ROUND(T425,3)&gt;=1,ROUND(T425,3)&amp;" L",ROUND(T425*100,0)&amp;" cl"),IF(SUM(COUNTIF(V435:AA435,SUBSTITUTE(TRIM(K425)," (s)","")),COUNTIF(V437:AA437,SUBSTITUTE(TRIM(K425)," (s)","")),COUNTIF(V436:AA436,SUBSTITUTE(TRIM(K425)," (s)","")),COUNTIF(V438:AA438,SUBSTITUTE(TRIM(K425)," (s)","")))&gt;0,IF(ROUND(T425,3)&gt;=1,ROUND(T425,3)&amp;" Kg",ROUND(T425*1000,0)&amp;" g"),"")))))</f>
        <v/>
      </c>
      <c r="V425" s="379"/>
      <c r="W425" s="714">
        <f t="shared" si="38"/>
        <v>0</v>
      </c>
      <c r="X425" s="982">
        <f t="shared" si="37"/>
        <v>0</v>
      </c>
      <c r="Y425" s="768"/>
      <c r="Z425" s="769"/>
      <c r="AA425" s="770"/>
      <c r="AE425" s="9">
        <v>1</v>
      </c>
    </row>
    <row r="426" spans="2:31" ht="15.75">
      <c r="B426" s="1530" t="s">
        <v>6</v>
      </c>
      <c r="C426" s="1029" t="str">
        <f>C377</f>
        <v>N NOM DE VOTRE RECETTE | collez la--FAMILLE| Auteur &gt; VOUS</v>
      </c>
      <c r="D426" s="1030">
        <f>D377</f>
        <v>1</v>
      </c>
      <c r="E426" s="1029" t="str">
        <f>E377</f>
        <v>coupe</v>
      </c>
      <c r="F426" s="1031" t="str">
        <f>F377</f>
        <v>Recette mère ► Desserts assiette</v>
      </c>
      <c r="G426" s="1222" t="s">
        <v>23</v>
      </c>
      <c r="H426" s="773"/>
      <c r="I426" s="773"/>
      <c r="J426" s="773"/>
      <c r="K426" s="773"/>
      <c r="L426" s="738">
        <f>SUM(L381:L425)</f>
        <v>0</v>
      </c>
      <c r="M426" s="1204"/>
      <c r="N426" s="729"/>
      <c r="O426" s="1199"/>
      <c r="P426" s="1203">
        <f>SUM(P381:P425)</f>
        <v>0</v>
      </c>
      <c r="Q426" s="729"/>
      <c r="R426" s="774"/>
      <c r="S426" s="774" t="str">
        <f>"Total " &amp; T378&amp;" &gt;"</f>
        <v>Total Col.19 &gt;</v>
      </c>
      <c r="T426" s="53">
        <f>SUM(T381:T425)</f>
        <v>0</v>
      </c>
      <c r="U426" s="53"/>
      <c r="V426" s="435"/>
      <c r="W426" s="435">
        <f>SUM(W381:W425)</f>
        <v>0</v>
      </c>
      <c r="X426" s="435"/>
      <c r="Y426" s="435">
        <f>SUM(Y381:Y425)</f>
        <v>0</v>
      </c>
      <c r="Z426" s="435"/>
      <c r="AA426" s="436"/>
      <c r="AE426" s="9">
        <v>1</v>
      </c>
    </row>
    <row r="427" spans="2:31" ht="15.75">
      <c r="B427" s="1530" t="s">
        <v>6</v>
      </c>
      <c r="C427" s="1029" t="str">
        <f>C377</f>
        <v>N NOM DE VOTRE RECETTE | collez la--FAMILLE| Auteur &gt; VOUS</v>
      </c>
      <c r="D427" s="1030">
        <f>D377</f>
        <v>1</v>
      </c>
      <c r="E427" s="1029" t="str">
        <f>E377</f>
        <v>coupe</v>
      </c>
      <c r="F427" s="1031" t="str">
        <f>F377</f>
        <v>Recette mère ► Desserts assiette</v>
      </c>
      <c r="G427" s="773"/>
      <c r="H427" s="773"/>
      <c r="I427" s="773"/>
      <c r="J427" s="773"/>
      <c r="K427" s="773"/>
      <c r="L427" s="773"/>
      <c r="M427" s="773"/>
      <c r="N427" s="773"/>
      <c r="O427" s="696" t="s">
        <v>1126</v>
      </c>
      <c r="P427" s="1200" cm="1">
        <f t="array" ref="P427">IF(TRIM(SUBSTITUTE(O427,CHAR(160)," "))="",0,SUMPRODUCT(--(TRIM(SUBSTITUTE(O381:O425,CHAR(160)," "))&lt;&gt;""),--ISNUMBER(SEARCH(SUBSTITUTE(TRIM(SUBSTITUTE(O427,CHAR(160)," "))," ",""),SUBSTITUTE(TRIM(SUBSTITUTE(O381:O425,CHAR(160)," "))," ","")))))</f>
        <v>0</v>
      </c>
      <c r="Q427" s="1200" cm="1">
        <f t="array" ref="Q427">IF(TRIM(SUBSTITUTE(R427,CHAR(160)," "))="",0,SUMPRODUCT(--(TRIM(SUBSTITUTE(O381:O425,CHAR(160)," "))&lt;&gt;""),--ISNUMBER(SEARCH(SUBSTITUTE(TRIM(SUBSTITUTE(R427,CHAR(160)," "))," ",""),SUBSTITUTE(TRIM(SUBSTITUTE(O381:O425,CHAR(160)," "))," ","")))))</f>
        <v>0</v>
      </c>
      <c r="R427" s="703" t="s">
        <v>1132</v>
      </c>
      <c r="S427" s="816"/>
      <c r="T427" s="816"/>
      <c r="U427" s="816"/>
      <c r="V427" s="816"/>
      <c r="W427" s="776"/>
      <c r="X427" s="776"/>
      <c r="Y427" s="816"/>
      <c r="Z427" s="816"/>
      <c r="AA427" s="57" t="s">
        <v>499</v>
      </c>
      <c r="AE427" s="9">
        <v>1</v>
      </c>
    </row>
    <row r="428" spans="2:31" ht="16.5" thickBot="1">
      <c r="B428" s="1530" t="s">
        <v>6</v>
      </c>
      <c r="C428" s="1029" t="str">
        <f>C377</f>
        <v>N NOM DE VOTRE RECETTE | collez la--FAMILLE| Auteur &gt; VOUS</v>
      </c>
      <c r="D428" s="1030">
        <f>D377</f>
        <v>1</v>
      </c>
      <c r="E428" s="1029" t="str">
        <f>E377</f>
        <v>coupe</v>
      </c>
      <c r="F428" s="1031" t="str">
        <f>F377</f>
        <v>Recette mère ► Desserts assiette</v>
      </c>
      <c r="G428" s="773"/>
      <c r="H428" s="773"/>
      <c r="I428" s="773"/>
      <c r="J428" s="773"/>
      <c r="K428" s="773"/>
      <c r="L428" s="773"/>
      <c r="M428" s="773"/>
      <c r="N428" s="773"/>
      <c r="O428" s="697" t="s">
        <v>1127</v>
      </c>
      <c r="P428" s="1201" cm="1">
        <f t="array" ref="P428">IF(TRIM(SUBSTITUTE(O428,CHAR(160)," "))="",0,SUMPRODUCT(--(TRIM(SUBSTITUTE(O381:O425,CHAR(160)," "))&lt;&gt;""),--ISNUMBER(SEARCH(SUBSTITUTE(TRIM(SUBSTITUTE(O428,CHAR(160)," "))," ",""),SUBSTITUTE(TRIM(SUBSTITUTE(O381:O425,CHAR(160)," "))," ","")))))</f>
        <v>0</v>
      </c>
      <c r="Q428" s="1201" cm="1">
        <f t="array" ref="Q428">IF(TRIM(SUBSTITUTE(R428,CHAR(160)," "))="",0,SUMPRODUCT(--(TRIM(SUBSTITUTE(O381:O425,CHAR(160)," "))&lt;&gt;""),--ISNUMBER(SEARCH(SUBSTITUTE(TRIM(SUBSTITUTE(R428,CHAR(160)," "))," ",""),SUBSTITUTE(TRIM(SUBSTITUTE(O381:O425,CHAR(160)," "))," ","")))))</f>
        <v>0</v>
      </c>
      <c r="R428" s="704" t="s">
        <v>1138</v>
      </c>
      <c r="S428" s="742"/>
      <c r="T428" s="742"/>
      <c r="U428" s="742"/>
      <c r="V428" s="742"/>
      <c r="W428" s="779"/>
      <c r="X428" s="779"/>
      <c r="Y428" s="717" t="s">
        <v>590</v>
      </c>
      <c r="Z428" s="717" t="s">
        <v>591</v>
      </c>
      <c r="AA428" s="718" t="s">
        <v>175</v>
      </c>
      <c r="AE428" s="9">
        <v>1</v>
      </c>
    </row>
    <row r="429" spans="2:31" ht="15.75">
      <c r="B429" s="1530" t="s">
        <v>6</v>
      </c>
      <c r="C429" s="1029" t="str">
        <f>C377</f>
        <v>N NOM DE VOTRE RECETTE | collez la--FAMILLE| Auteur &gt; VOUS</v>
      </c>
      <c r="D429" s="1030">
        <f>D377</f>
        <v>1</v>
      </c>
      <c r="E429" s="1029" t="str">
        <f>E377</f>
        <v>coupe</v>
      </c>
      <c r="F429" s="1031" t="str">
        <f>F377</f>
        <v>Recette mère ► Desserts assiette</v>
      </c>
      <c r="G429" s="773"/>
      <c r="H429" s="773"/>
      <c r="I429" s="773"/>
      <c r="J429" s="773"/>
      <c r="K429" s="773"/>
      <c r="L429" s="773"/>
      <c r="M429" s="773"/>
      <c r="N429" s="773"/>
      <c r="O429" s="698" t="s">
        <v>1130</v>
      </c>
      <c r="P429" s="1201" cm="1">
        <f t="array" ref="P429">IF(TRIM(SUBSTITUTE(O429,CHAR(160)," "))="",0,SUMPRODUCT(--(TRIM(SUBSTITUTE(O381:O425,CHAR(160)," "))&lt;&gt;""),--ISNUMBER(SEARCH(SUBSTITUTE(TRIM(SUBSTITUTE(O429,CHAR(160)," "))," ",""),SUBSTITUTE(TRIM(SUBSTITUTE(O381:O425,CHAR(160)," "))," ","")))))</f>
        <v>0</v>
      </c>
      <c r="Q429" s="1201" cm="1">
        <f t="array" ref="Q429">IF(TRIM(SUBSTITUTE(R429,CHAR(160)," "))="",0,SUMPRODUCT(--(TRIM(SUBSTITUTE(O381:O425,CHAR(160)," "))&lt;&gt;""),--ISNUMBER(SEARCH(SUBSTITUTE(TRIM(SUBSTITUTE(R429,CHAR(160)," "))," ",""),SUBSTITUTE(TRIM(SUBSTITUTE(O381:O425,CHAR(160)," "))," ","")))))</f>
        <v>0</v>
      </c>
      <c r="R429" s="705" t="s">
        <v>1133</v>
      </c>
      <c r="S429" s="742"/>
      <c r="T429" s="742"/>
      <c r="U429" s="742"/>
      <c r="V429" s="742"/>
      <c r="W429" s="779"/>
      <c r="X429" s="755" t="s">
        <v>595</v>
      </c>
      <c r="Y429" s="750">
        <v>0.64583333333333337</v>
      </c>
      <c r="Z429" s="750">
        <v>0.6875</v>
      </c>
      <c r="AA429" s="746">
        <f>Z429-Y429</f>
        <v>4.166666666666663E-2</v>
      </c>
      <c r="AE429" s="9">
        <v>1</v>
      </c>
    </row>
    <row r="430" spans="2:31" ht="16.5" thickBot="1">
      <c r="B430" s="1530" t="s">
        <v>6</v>
      </c>
      <c r="C430" s="1029" t="str">
        <f>C377</f>
        <v>N NOM DE VOTRE RECETTE | collez la--FAMILLE| Auteur &gt; VOUS</v>
      </c>
      <c r="D430" s="1030">
        <f>D377</f>
        <v>1</v>
      </c>
      <c r="E430" s="1029" t="str">
        <f>E377</f>
        <v>coupe</v>
      </c>
      <c r="F430" s="1031" t="str">
        <f>F377</f>
        <v>Recette mère ► Desserts assiette</v>
      </c>
      <c r="G430" s="773"/>
      <c r="H430" s="773"/>
      <c r="I430" s="773"/>
      <c r="J430" s="773"/>
      <c r="K430" s="773"/>
      <c r="L430" s="773"/>
      <c r="M430" s="773"/>
      <c r="N430" s="773"/>
      <c r="O430" s="699" t="s">
        <v>1128</v>
      </c>
      <c r="P430" s="1201" cm="1">
        <f t="array" ref="P430">IF(TRIM(SUBSTITUTE(O430,CHAR(160)," "))="",0,SUMPRODUCT(--(TRIM(SUBSTITUTE(O381:O425,CHAR(160)," "))&lt;&gt;""),--ISNUMBER(SEARCH(SUBSTITUTE(TRIM(SUBSTITUTE(O430,CHAR(160)," "))," ",""),SUBSTITUTE(TRIM(SUBSTITUTE(O381:O425,CHAR(160)," "))," ","")))))</f>
        <v>0</v>
      </c>
      <c r="Q430" s="1201" cm="1">
        <f t="array" ref="Q430">IF(TRIM(SUBSTITUTE(R430,CHAR(160)," "))="",0,SUMPRODUCT(--(TRIM(SUBSTITUTE(O381:O425,CHAR(160)," "))&lt;&gt;""),--ISNUMBER(SEARCH(SUBSTITUTE(TRIM(SUBSTITUTE(R430,CHAR(160)," "))," ",""),SUBSTITUTE(TRIM(SUBSTITUTE(O381:O425,CHAR(160)," "))," ","")))))</f>
        <v>0</v>
      </c>
      <c r="R430" s="706" t="s">
        <v>1134</v>
      </c>
      <c r="S430" s="742"/>
      <c r="T430" s="742"/>
      <c r="U430" s="742"/>
      <c r="V430" s="742"/>
      <c r="W430" s="779"/>
      <c r="X430" s="755" t="s">
        <v>592</v>
      </c>
      <c r="Y430" s="220">
        <v>72</v>
      </c>
      <c r="Z430" s="203">
        <v>5</v>
      </c>
      <c r="AA430" s="815"/>
      <c r="AE430" s="9">
        <v>1</v>
      </c>
    </row>
    <row r="431" spans="2:31" ht="15.75">
      <c r="B431" s="1530" t="s">
        <v>6</v>
      </c>
      <c r="C431" s="1029" t="str">
        <f>C377</f>
        <v>N NOM DE VOTRE RECETTE | collez la--FAMILLE| Auteur &gt; VOUS</v>
      </c>
      <c r="D431" s="1030">
        <f>D377</f>
        <v>1</v>
      </c>
      <c r="E431" s="1029" t="str">
        <f>E377</f>
        <v>coupe</v>
      </c>
      <c r="F431" s="1031" t="str">
        <f>F377</f>
        <v>Recette mère ► Desserts assiette</v>
      </c>
      <c r="G431" s="773"/>
      <c r="H431" s="773"/>
      <c r="I431" s="773"/>
      <c r="J431" s="773"/>
      <c r="K431" s="773"/>
      <c r="L431" s="773"/>
      <c r="M431" s="773"/>
      <c r="N431" s="773"/>
      <c r="O431" s="700" t="s">
        <v>1129</v>
      </c>
      <c r="P431" s="1201" cm="1">
        <f t="array" ref="P431">IF(TRIM(SUBSTITUTE(O431,CHAR(160)," "))="",0,SUMPRODUCT(--(TRIM(SUBSTITUTE(O381:O425,CHAR(160)," "))&lt;&gt;""),--ISNUMBER(SEARCH(SUBSTITUTE(TRIM(SUBSTITUTE(O431,CHAR(160)," "))," ",""),SUBSTITUTE(TRIM(SUBSTITUTE(O381:O425,CHAR(160)," "))," ","")))))</f>
        <v>0</v>
      </c>
      <c r="Q431" s="1201" cm="1">
        <f t="array" ref="Q431">IF(TRIM(SUBSTITUTE(R431,CHAR(160)," "))="",0,SUMPRODUCT(--(TRIM(SUBSTITUTE(O381:O425,CHAR(160)," "))&lt;&gt;""),--ISNUMBER(SEARCH(SUBSTITUTE(TRIM(SUBSTITUTE(R431,CHAR(160)," "))," ",""),SUBSTITUTE(TRIM(SUBSTITUTE(O381:O425,CHAR(160)," "))," ","")))))</f>
        <v>0</v>
      </c>
      <c r="R431" s="707" t="s">
        <v>1135</v>
      </c>
      <c r="S431" s="817"/>
      <c r="T431" s="817"/>
      <c r="U431" s="817"/>
      <c r="V431" s="817"/>
      <c r="W431" s="1277"/>
      <c r="X431" s="723" t="s">
        <v>596</v>
      </c>
      <c r="Y431" s="750">
        <v>0.55208333333333337</v>
      </c>
      <c r="Z431" s="756" t="s">
        <v>615</v>
      </c>
      <c r="AA431" s="728">
        <v>46055.744381828707</v>
      </c>
      <c r="AE431" s="9">
        <v>1</v>
      </c>
    </row>
    <row r="432" spans="2:31" ht="15.75">
      <c r="B432" s="1530" t="s">
        <v>6</v>
      </c>
      <c r="C432" s="1029" t="str">
        <f>C377</f>
        <v>N NOM DE VOTRE RECETTE | collez la--FAMILLE| Auteur &gt; VOUS</v>
      </c>
      <c r="D432" s="1030">
        <f>D377</f>
        <v>1</v>
      </c>
      <c r="E432" s="1029" t="str">
        <f>E377</f>
        <v>coupe</v>
      </c>
      <c r="F432" s="1031" t="str">
        <f>F377</f>
        <v>Recette mère ► Desserts assiette</v>
      </c>
      <c r="G432" s="773"/>
      <c r="H432" s="773"/>
      <c r="I432" s="773"/>
      <c r="J432" s="773"/>
      <c r="K432" s="773"/>
      <c r="L432" s="773"/>
      <c r="M432" s="773"/>
      <c r="N432" s="773"/>
      <c r="O432" s="701" t="s">
        <v>1125</v>
      </c>
      <c r="P432" s="1201" cm="1">
        <f t="array" ref="P432">IF(TRIM(SUBSTITUTE(O432,CHAR(160)," "))="",0,SUMPRODUCT(--(TRIM(SUBSTITUTE(O381:O425,CHAR(160)," "))&lt;&gt;""),--ISNUMBER(SEARCH(SUBSTITUTE(TRIM(SUBSTITUTE(O432,CHAR(160)," "))," ",""),SUBSTITUTE(TRIM(SUBSTITUTE(O381:O425,CHAR(160)," "))," ","")))))</f>
        <v>0</v>
      </c>
      <c r="Q432" s="1201" cm="1">
        <f t="array" ref="Q432">IF(TRIM(SUBSTITUTE(R432,CHAR(160)," "))="",0,SUMPRODUCT(--(TRIM(SUBSTITUTE(O381:O425,CHAR(160)," "))&lt;&gt;""),--ISNUMBER(SEARCH(SUBSTITUTE(TRIM(SUBSTITUTE(R432,CHAR(160)," "))," ",""),SUBSTITUTE(TRIM(SUBSTITUTE(O381:O425,CHAR(160)," "))," ","")))))</f>
        <v>0</v>
      </c>
      <c r="R432" s="708" t="s">
        <v>1136</v>
      </c>
      <c r="S432" s="742"/>
      <c r="T432" s="742"/>
      <c r="U432" s="742"/>
      <c r="V432" s="742"/>
      <c r="W432" s="779"/>
      <c r="X432" s="755" t="s">
        <v>592</v>
      </c>
      <c r="Y432" s="220">
        <v>3</v>
      </c>
      <c r="Z432" s="745" t="s">
        <v>616</v>
      </c>
      <c r="AA432" s="744">
        <v>46057.744386574072</v>
      </c>
      <c r="AE432" s="9">
        <v>1</v>
      </c>
    </row>
    <row r="433" spans="2:31" ht="15.75">
      <c r="B433" s="1530" t="s">
        <v>6</v>
      </c>
      <c r="C433" s="1029" t="str">
        <f>C377</f>
        <v>N NOM DE VOTRE RECETTE | collez la--FAMILLE| Auteur &gt; VOUS</v>
      </c>
      <c r="D433" s="1030">
        <f>D377</f>
        <v>1</v>
      </c>
      <c r="E433" s="1029" t="str">
        <f>E377</f>
        <v>coupe</v>
      </c>
      <c r="F433" s="1031" t="str">
        <f>F377</f>
        <v>Recette mère ► Desserts assiette</v>
      </c>
      <c r="G433" s="773"/>
      <c r="H433" s="773"/>
      <c r="I433" s="773"/>
      <c r="J433" s="773"/>
      <c r="K433" s="773"/>
      <c r="L433" s="773"/>
      <c r="M433" s="773"/>
      <c r="N433" s="773"/>
      <c r="O433" s="702" t="s">
        <v>1131</v>
      </c>
      <c r="P433" s="1202" cm="1">
        <f t="array" ref="P433">IF(TRIM(SUBSTITUTE(O433,CHAR(160)," "))="",0,SUMPRODUCT(--(TRIM(SUBSTITUTE(O381:O425,CHAR(160)," "))&lt;&gt;""),--ISNUMBER(SEARCH(SUBSTITUTE(TRIM(SUBSTITUTE(O433,CHAR(160)," "))," ",""),SUBSTITUTE(TRIM(SUBSTITUTE(O381:O425,CHAR(160)," "))," ","")))))</f>
        <v>0</v>
      </c>
      <c r="Q433" s="1202" cm="1">
        <f t="array" ref="Q433">IF(TRIM(SUBSTITUTE(R433,CHAR(160)," "))="",0,SUMPRODUCT(--(TRIM(SUBSTITUTE(O381:O425,CHAR(160)," "))&lt;&gt;""),--ISNUMBER(SEARCH(SUBSTITUTE(TRIM(SUBSTITUTE(R433,CHAR(160)," "))," ",""),SUBSTITUTE(TRIM(SUBSTITUTE(O381:O425,CHAR(160)," "))," ","")))))</f>
        <v>0</v>
      </c>
      <c r="R433" s="709" t="s">
        <v>1137</v>
      </c>
      <c r="S433" s="742"/>
      <c r="T433" s="742"/>
      <c r="U433" s="742"/>
      <c r="V433" s="742"/>
      <c r="W433" s="784"/>
      <c r="X433" s="784"/>
      <c r="Y433" s="220"/>
      <c r="Z433" s="721"/>
      <c r="AA433" s="722"/>
      <c r="AE433" s="9">
        <v>1</v>
      </c>
    </row>
    <row r="434" spans="2:31" ht="15.75">
      <c r="B434" s="1530" t="s">
        <v>6</v>
      </c>
      <c r="C434" s="1029" t="str">
        <f>C377</f>
        <v>N NOM DE VOTRE RECETTE | collez la--FAMILLE| Auteur &gt; VOUS</v>
      </c>
      <c r="D434" s="1030">
        <f>D377</f>
        <v>1</v>
      </c>
      <c r="E434" s="1029" t="str">
        <f>E377</f>
        <v>coupe</v>
      </c>
      <c r="F434" s="1031" t="str">
        <f>F377</f>
        <v>Recette mère ► Desserts assiette</v>
      </c>
      <c r="G434" s="1518"/>
      <c r="H434" s="1518"/>
      <c r="I434" s="1518"/>
      <c r="J434" s="1518"/>
      <c r="K434" s="1518"/>
      <c r="L434" s="1518"/>
      <c r="M434" s="1519"/>
      <c r="N434" s="1519" t="str">
        <f>"Table de recherche les "&amp;V378&amp;" à "&amp;AA378&amp;" sont réservées aux poids Kg ▼ "</f>
        <v xml:space="preserve">Table de recherche les Col.21 à Col.26 sont réservées aux poids Kg ▼ </v>
      </c>
      <c r="O434" s="1520"/>
      <c r="P434" s="1521" t="str" cm="1">
        <f t="array" ref="P434">"Total Allergènes "&amp;SUMPRODUCT(--IFERROR(P427:Q433&gt;0,FALSE))</f>
        <v>Total Allergènes 0</v>
      </c>
      <c r="Q434" s="1522"/>
      <c r="R434" s="1522"/>
      <c r="S434" s="1522"/>
      <c r="T434" s="1522"/>
      <c r="U434" s="1523"/>
      <c r="V434" s="1524"/>
      <c r="W434" s="1525" t="s">
        <v>617</v>
      </c>
      <c r="X434" s="1525"/>
      <c r="Y434" s="1526" t="s">
        <v>618</v>
      </c>
      <c r="Z434" s="1527"/>
      <c r="AA434" s="1528"/>
      <c r="AE434" s="9">
        <v>1</v>
      </c>
    </row>
    <row r="435" spans="2:31" ht="15.75">
      <c r="B435" s="1530" t="s">
        <v>6</v>
      </c>
      <c r="C435" s="1029" t="str">
        <f>C377</f>
        <v>N NOM DE VOTRE RECETTE | collez la--FAMILLE| Auteur &gt; VOUS</v>
      </c>
      <c r="D435" s="1030">
        <f>D377</f>
        <v>1</v>
      </c>
      <c r="E435" s="1029" t="str">
        <f>E377</f>
        <v>coupe</v>
      </c>
      <c r="F435" s="1031" t="str">
        <f>F377</f>
        <v>Recette mère ► Desserts assiette</v>
      </c>
      <c r="G435" s="787"/>
      <c r="H435" s="787"/>
      <c r="I435" s="787"/>
      <c r="J435" s="196" t="str">
        <f>"Collez dans " &amp;K378&amp;" ►"</f>
        <v>Collez dans Col.10 ►</v>
      </c>
      <c r="K435" s="1275" t="s">
        <v>57</v>
      </c>
      <c r="L435" s="1275" t="s">
        <v>57</v>
      </c>
      <c r="M435" s="1275" t="s">
        <v>57</v>
      </c>
      <c r="N435" s="56" t="s">
        <v>67</v>
      </c>
      <c r="O435" s="56" t="s">
        <v>66</v>
      </c>
      <c r="P435" s="56" t="s">
        <v>65</v>
      </c>
      <c r="Q435" s="56" t="s">
        <v>64</v>
      </c>
      <c r="R435" s="55" t="s">
        <v>63</v>
      </c>
      <c r="S435" s="55" t="s">
        <v>62</v>
      </c>
      <c r="T435" s="55" t="s">
        <v>61</v>
      </c>
      <c r="U435" s="55" t="s">
        <v>60</v>
      </c>
      <c r="V435" s="726" t="s">
        <v>55</v>
      </c>
      <c r="W435" s="54" t="s">
        <v>56</v>
      </c>
      <c r="X435" s="1275" t="s">
        <v>57</v>
      </c>
      <c r="Y435" s="48" t="s">
        <v>59</v>
      </c>
      <c r="Z435" s="522" t="s">
        <v>53</v>
      </c>
      <c r="AA435" s="725" t="s">
        <v>58</v>
      </c>
      <c r="AE435" s="9">
        <v>1</v>
      </c>
    </row>
    <row r="436" spans="2:31" ht="15.75">
      <c r="B436" s="1530" t="s">
        <v>6</v>
      </c>
      <c r="C436" s="1029" t="str">
        <f>C377</f>
        <v>N NOM DE VOTRE RECETTE | collez la--FAMILLE| Auteur &gt; VOUS</v>
      </c>
      <c r="D436" s="1030">
        <f>D377</f>
        <v>1</v>
      </c>
      <c r="E436" s="1029" t="str">
        <f>E377</f>
        <v>coupe</v>
      </c>
      <c r="F436" s="1031" t="str">
        <f>F377</f>
        <v>Recette mère ► Desserts assiette</v>
      </c>
      <c r="G436" s="787"/>
      <c r="H436" s="787"/>
      <c r="I436" s="787"/>
      <c r="J436" s="196"/>
      <c r="K436" s="1276">
        <v>0</v>
      </c>
      <c r="L436" s="1276">
        <v>0</v>
      </c>
      <c r="M436" s="1276">
        <v>0</v>
      </c>
      <c r="N436" s="739">
        <v>0.2</v>
      </c>
      <c r="O436" s="439">
        <v>0.33300000000000002</v>
      </c>
      <c r="P436" s="439">
        <v>0.25</v>
      </c>
      <c r="Q436" s="439">
        <v>0.5</v>
      </c>
      <c r="R436" s="439">
        <v>1E-3</v>
      </c>
      <c r="S436" s="439">
        <v>0.01</v>
      </c>
      <c r="T436" s="439">
        <v>0.1</v>
      </c>
      <c r="U436" s="439">
        <v>1</v>
      </c>
      <c r="V436" s="437">
        <v>1</v>
      </c>
      <c r="W436" s="437">
        <v>1E-3</v>
      </c>
      <c r="X436" s="1276">
        <v>0</v>
      </c>
      <c r="Y436" s="437">
        <v>0.5</v>
      </c>
      <c r="Z436" s="437">
        <v>0.33333000000000002</v>
      </c>
      <c r="AA436" s="740">
        <v>0.25</v>
      </c>
      <c r="AE436" s="9">
        <v>1</v>
      </c>
    </row>
    <row r="437" spans="2:31" ht="15.75">
      <c r="B437" s="1530" t="s">
        <v>6</v>
      </c>
      <c r="C437" s="1029" t="str">
        <f>C377</f>
        <v>N NOM DE VOTRE RECETTE | collez la--FAMILLE| Auteur &gt; VOUS</v>
      </c>
      <c r="D437" s="1030">
        <f>D377</f>
        <v>1</v>
      </c>
      <c r="E437" s="1029" t="str">
        <f>E377</f>
        <v>coupe</v>
      </c>
      <c r="F437" s="1031" t="str">
        <f>F377</f>
        <v>Recette mère ► Desserts assiette</v>
      </c>
      <c r="G437" s="787"/>
      <c r="H437" s="787"/>
      <c r="I437" s="787"/>
      <c r="J437" s="196" t="str">
        <f>J435</f>
        <v>Collez dans Col.10 ►</v>
      </c>
      <c r="K437" s="1275" t="s">
        <v>57</v>
      </c>
      <c r="L437" s="1275" t="s">
        <v>57</v>
      </c>
      <c r="M437" s="1275" t="s">
        <v>57</v>
      </c>
      <c r="N437" s="788" t="s">
        <v>77</v>
      </c>
      <c r="O437" s="788" t="s">
        <v>76</v>
      </c>
      <c r="P437" s="56" t="s">
        <v>75</v>
      </c>
      <c r="Q437" s="56" t="s">
        <v>74</v>
      </c>
      <c r="R437" s="56" t="s">
        <v>52</v>
      </c>
      <c r="S437" s="49" t="s">
        <v>73</v>
      </c>
      <c r="T437" s="49" t="s">
        <v>72</v>
      </c>
      <c r="U437" s="49" t="s">
        <v>54</v>
      </c>
      <c r="V437" s="789" t="s">
        <v>68</v>
      </c>
      <c r="W437" s="790" t="s">
        <v>51</v>
      </c>
      <c r="X437" s="1275" t="s">
        <v>57</v>
      </c>
      <c r="Y437" s="790" t="s">
        <v>71</v>
      </c>
      <c r="Z437" s="789" t="s">
        <v>70</v>
      </c>
      <c r="AA437" s="791" t="s">
        <v>69</v>
      </c>
      <c r="AE437" s="9">
        <v>1</v>
      </c>
    </row>
    <row r="438" spans="2:31" ht="15.75">
      <c r="B438" s="1530" t="s">
        <v>6</v>
      </c>
      <c r="C438" s="1029" t="str">
        <f>C377</f>
        <v>N NOM DE VOTRE RECETTE | collez la--FAMILLE| Auteur &gt; VOUS</v>
      </c>
      <c r="D438" s="1030">
        <f>D377</f>
        <v>1</v>
      </c>
      <c r="E438" s="1029" t="str">
        <f>E377</f>
        <v>coupe</v>
      </c>
      <c r="F438" s="1031" t="str">
        <f>F377</f>
        <v>Recette mère ► Desserts assiette</v>
      </c>
      <c r="G438" s="787"/>
      <c r="H438" s="787"/>
      <c r="I438" s="787"/>
      <c r="J438" s="196"/>
      <c r="K438" s="1276">
        <v>0</v>
      </c>
      <c r="L438" s="1276">
        <v>0</v>
      </c>
      <c r="M438" s="1276">
        <v>0</v>
      </c>
      <c r="N438" s="739">
        <v>1E-3</v>
      </c>
      <c r="O438" s="439">
        <v>4.0000000000000001E-3</v>
      </c>
      <c r="P438" s="439">
        <v>0.22500000000000001</v>
      </c>
      <c r="Q438" s="439">
        <v>0.1</v>
      </c>
      <c r="R438" s="439">
        <v>1.4999999999999999E-2</v>
      </c>
      <c r="S438" s="439">
        <v>5.0000000000000001E-3</v>
      </c>
      <c r="T438" s="439">
        <v>5.0000000000000001E-3</v>
      </c>
      <c r="U438" s="439">
        <v>0.35</v>
      </c>
      <c r="V438" s="437">
        <v>2.835E-2</v>
      </c>
      <c r="W438" s="437">
        <v>0.13</v>
      </c>
      <c r="X438" s="1276">
        <v>0</v>
      </c>
      <c r="Y438" s="437">
        <v>0.22500000000000001</v>
      </c>
      <c r="Z438" s="437">
        <v>0.23</v>
      </c>
      <c r="AA438" s="740">
        <v>0.2</v>
      </c>
      <c r="AE438" s="9">
        <v>1</v>
      </c>
    </row>
    <row r="439" spans="2:31" ht="18.75">
      <c r="B439" s="1530" t="s">
        <v>6</v>
      </c>
      <c r="C439" s="1216" t="str">
        <f>C377</f>
        <v>N NOM DE VOTRE RECETTE | collez la--FAMILLE| Auteur &gt; VOUS</v>
      </c>
      <c r="D439" s="1217">
        <f>D377</f>
        <v>1</v>
      </c>
      <c r="E439" s="1217" t="str">
        <f>E377</f>
        <v>coupe</v>
      </c>
      <c r="F439" s="1218" t="str">
        <f>F377</f>
        <v>Recette mère ► Desserts assiette</v>
      </c>
      <c r="G439" s="818"/>
      <c r="H439" s="818"/>
      <c r="I439" s="818"/>
      <c r="J439" s="818"/>
      <c r="K439" s="818"/>
      <c r="L439" s="441" t="s">
        <v>699</v>
      </c>
      <c r="M439" s="824" t="str">
        <f ca="1">"⓬  PHASES DE PROGRESSION  ▼  largeur "&amp;SUM(N369:V369)</f>
        <v>⓬  PHASES DE PROGRESSION  ▼  largeur 142</v>
      </c>
      <c r="N439" s="792"/>
      <c r="O439" s="1195"/>
      <c r="P439" s="1195"/>
      <c r="Q439" s="1195"/>
      <c r="R439" s="816"/>
      <c r="S439" s="793"/>
      <c r="T439" s="819"/>
      <c r="U439" s="819"/>
      <c r="V439" s="794"/>
      <c r="W439" s="794"/>
      <c r="X439" s="794"/>
      <c r="Y439" s="794"/>
      <c r="Z439" s="794"/>
      <c r="AA439" s="57" t="s">
        <v>80</v>
      </c>
      <c r="AE439" s="9">
        <v>1</v>
      </c>
    </row>
    <row r="440" spans="2:31" ht="18.75">
      <c r="B440" s="1530" t="s">
        <v>6</v>
      </c>
      <c r="C440" s="1029" t="str">
        <f>C377</f>
        <v>N NOM DE VOTRE RECETTE | collez la--FAMILLE| Auteur &gt; VOUS</v>
      </c>
      <c r="D440" s="1030">
        <f>D377</f>
        <v>1</v>
      </c>
      <c r="E440" s="1029" t="str">
        <f>E377</f>
        <v>coupe</v>
      </c>
      <c r="F440" s="1031" t="str">
        <f>F377</f>
        <v>Recette mère ► Desserts assiette</v>
      </c>
      <c r="G440" s="720"/>
      <c r="H440" s="720"/>
      <c r="I440" s="720"/>
      <c r="J440" s="720"/>
      <c r="K440" s="967" t="str" cm="1">
        <f t="array" ref="K440">IF(SUMPRODUCT((N440:U440&lt;&gt;"")*1)=0,"",SUMPRODUCT((N440:U440&lt;&gt;"")*(LEN(TRIM(SUBSTITUTE(N440:U440,CHAR(160)," "))) - LEN(SUBSTITUTE(TRIM(SUBSTITUTE(N440:U440,CHAR(160)," "))," ","")) + 1)) &amp; " mot" &amp; IF(SUMPRODUCT((N440:U440&lt;&gt;"")*(LEN(TRIM(SUBSTITUTE(N440:U440,CHAR(160)," "))) - LEN(SUBSTITUTE(TRIM(SUBSTITUTE(N440:U440,CHAR(160)," "))," ","")) + 1))&gt;1,"s",""))</f>
        <v>7 mots</v>
      </c>
      <c r="L440" s="968" t="str" cm="1">
        <f t="array" ref="L440">SUMPRODUCT(--(N440:U440&lt;&gt;""), LEN(TRIM(SUBSTITUTE(N440:U440, CHAR(160), "")))) &amp; " Car."</f>
        <v>30 Car.</v>
      </c>
      <c r="M440" s="1280">
        <v>0</v>
      </c>
      <c r="N440" s="61" t="s">
        <v>84</v>
      </c>
      <c r="O440" s="61"/>
      <c r="P440" s="61"/>
      <c r="Q440" s="61"/>
      <c r="R440" s="61"/>
      <c r="S440" s="61"/>
      <c r="T440" s="61"/>
      <c r="U440" s="1225"/>
      <c r="V440" s="19"/>
      <c r="W440" s="1226" t="s">
        <v>1146</v>
      </c>
      <c r="X440" s="715">
        <v>120</v>
      </c>
      <c r="Y440" s="1228" t="str">
        <f>Y374</f>
        <v>⓫  Dupliquée pour</v>
      </c>
      <c r="Z440" s="1229">
        <f>Z374</f>
        <v>727</v>
      </c>
      <c r="AA440" s="1230" t="str">
        <f>AA374</f>
        <v>portions</v>
      </c>
      <c r="AE440" s="9">
        <v>1</v>
      </c>
    </row>
    <row r="441" spans="2:31" ht="15.75">
      <c r="B441" s="1530" t="s">
        <v>6</v>
      </c>
      <c r="C441" s="1029" t="str">
        <f>C377</f>
        <v>N NOM DE VOTRE RECETTE | collez la--FAMILLE| Auteur &gt; VOUS</v>
      </c>
      <c r="D441" s="1030">
        <f>D377</f>
        <v>1</v>
      </c>
      <c r="E441" s="1029" t="str">
        <f>E377</f>
        <v>coupe</v>
      </c>
      <c r="F441" s="1031" t="str">
        <f>F377</f>
        <v>Recette mère ► Desserts assiette</v>
      </c>
      <c r="G441" s="820"/>
      <c r="H441" s="58"/>
      <c r="I441" s="58" t="s">
        <v>83</v>
      </c>
      <c r="J441" s="59">
        <f>ROWS(K441:K441)</f>
        <v>1</v>
      </c>
      <c r="K441" s="60" t="str" cm="1">
        <f t="array" ref="K441">IF(SUMPRODUCT((N441:U441&lt;&gt;"")*1)=0,"",SUMPRODUCT((N441:U441&lt;&gt;"")*(LEN(TRIM(SUBSTITUTE(N441:U441,CHAR(160)," "))) - LEN(SUBSTITUTE(TRIM(SUBSTITUTE(N441:U441,CHAR(160)," "))," ","")) + 1)) &amp; " mot" &amp; IF(SUMPRODUCT((N441:U441&lt;&gt;"")*(LEN(TRIM(SUBSTITUTE(N441:U441,CHAR(160)," "))) - LEN(SUBSTITUTE(TRIM(SUBSTITUTE(N441:U441,CHAR(160)," "))," ","")) + 1))&gt;1,"s",""))</f>
        <v/>
      </c>
      <c r="L441" s="795" t="str" cm="1">
        <f t="array" ref="L441">SUMPRODUCT(--(N441:U441&lt;&gt;""), LEN(TRIM(SUBSTITUTE(N441:U441, CHAR(160), "")))) &amp; " Car."</f>
        <v>0 Car.</v>
      </c>
      <c r="M441" s="70" t="str">
        <f>IF(ISBLANK(N441),"",LARGE(M440:M440,1)+1)</f>
        <v/>
      </c>
      <c r="N441" s="61"/>
      <c r="O441" s="61"/>
      <c r="P441" s="61"/>
      <c r="Q441" s="61"/>
      <c r="R441" s="61"/>
      <c r="S441" s="61"/>
      <c r="T441" s="61"/>
      <c r="U441" s="951"/>
      <c r="V441" s="19"/>
      <c r="W441" s="951" t="str">
        <f>"Poids de sauce par "&amp;X445</f>
        <v>Poids de sauce par barquette(s)</v>
      </c>
      <c r="X441" s="736">
        <v>60</v>
      </c>
      <c r="Y441" s="196" t="s">
        <v>613</v>
      </c>
      <c r="Z441" s="710">
        <f>W426/Z440</f>
        <v>0</v>
      </c>
      <c r="AA441" s="823"/>
      <c r="AE441" s="9">
        <v>1</v>
      </c>
    </row>
    <row r="442" spans="2:31" ht="23.25">
      <c r="B442" s="1530" t="s">
        <v>6</v>
      </c>
      <c r="C442" s="1029" t="str">
        <f>C377</f>
        <v>N NOM DE VOTRE RECETTE | collez la--FAMILLE| Auteur &gt; VOUS</v>
      </c>
      <c r="D442" s="1030">
        <f>D377</f>
        <v>1</v>
      </c>
      <c r="E442" s="1029" t="str">
        <f>E377</f>
        <v>coupe</v>
      </c>
      <c r="F442" s="1031" t="str">
        <f>F377</f>
        <v>Recette mère ► Desserts assiette</v>
      </c>
      <c r="G442" s="820"/>
      <c r="H442" s="820"/>
      <c r="I442" s="820"/>
      <c r="J442" s="59">
        <f>ROWS(K441:K442)</f>
        <v>2</v>
      </c>
      <c r="K442" s="60" t="str" cm="1">
        <f t="array" ref="K442">IF(SUMPRODUCT((N442:U442&lt;&gt;"")*1)=0,"",SUMPRODUCT((N442:U442&lt;&gt;"")*(LEN(TRIM(SUBSTITUTE(N442:U442,CHAR(160)," "))) - LEN(SUBSTITUTE(TRIM(SUBSTITUTE(N442:U442,CHAR(160)," "))," ","")) + 1)) &amp; " mot" &amp; IF(SUMPRODUCT((N442:U442&lt;&gt;"")*(LEN(TRIM(SUBSTITUTE(N442:U442,CHAR(160)," "))) - LEN(SUBSTITUTE(TRIM(SUBSTITUTE(N442:U442,CHAR(160)," "))," ","")) + 1))&gt;1,"s",""))</f>
        <v/>
      </c>
      <c r="L442" s="795" t="str" cm="1">
        <f t="array" ref="L442">SUMPRODUCT(--(N442:U442&lt;&gt;""), LEN(TRIM(SUBSTITUTE(N442:U442, CHAR(160), "")))) &amp; " Car."</f>
        <v>0 Car.</v>
      </c>
      <c r="M442" s="70" t="str">
        <f>IF(ISBLANK(N442),"",LARGE(M440:M441,1)+1)</f>
        <v/>
      </c>
      <c r="N442" s="61"/>
      <c r="O442" s="87"/>
      <c r="P442" s="61"/>
      <c r="Q442" s="61"/>
      <c r="R442" s="61"/>
      <c r="S442" s="61"/>
      <c r="T442" s="61"/>
      <c r="U442" s="1236"/>
      <c r="V442" s="19"/>
      <c r="W442" s="1236" t="str">
        <f>"Prix d'1  "&amp;X445</f>
        <v>Prix d'1  barquette(s)</v>
      </c>
      <c r="X442" s="716">
        <v>1</v>
      </c>
      <c r="Y442" s="1231"/>
      <c r="Z442" s="1232" t="s">
        <v>81</v>
      </c>
      <c r="AA442" s="1233" t="s">
        <v>82</v>
      </c>
      <c r="AE442" s="9">
        <v>1</v>
      </c>
    </row>
    <row r="443" spans="2:31" ht="23.25">
      <c r="B443" s="1530" t="s">
        <v>6</v>
      </c>
      <c r="C443" s="1029" t="str">
        <f>C377</f>
        <v>N NOM DE VOTRE RECETTE | collez la--FAMILLE| Auteur &gt; VOUS</v>
      </c>
      <c r="D443" s="1030">
        <f>D377</f>
        <v>1</v>
      </c>
      <c r="E443" s="1029" t="str">
        <f>E377</f>
        <v>coupe</v>
      </c>
      <c r="F443" s="1031" t="str">
        <f>F377</f>
        <v>Recette mère ► Desserts assiette</v>
      </c>
      <c r="G443" s="820"/>
      <c r="H443" s="820"/>
      <c r="I443" s="820"/>
      <c r="J443" s="59">
        <f>ROWS(K441:K443)</f>
        <v>3</v>
      </c>
      <c r="K443" s="60" t="str" cm="1">
        <f t="array" ref="K443">IF(SUMPRODUCT((N443:U443&lt;&gt;"")*1)=0,"",SUMPRODUCT((N443:U443&lt;&gt;"")*(LEN(TRIM(SUBSTITUTE(N443:U443,CHAR(160)," "))) - LEN(SUBSTITUTE(TRIM(SUBSTITUTE(N443:U443,CHAR(160)," "))," ","")) + 1)) &amp; " mot" &amp; IF(SUMPRODUCT((N443:U443&lt;&gt;"")*(LEN(TRIM(SUBSTITUTE(N443:U443,CHAR(160)," "))) - LEN(SUBSTITUTE(TRIM(SUBSTITUTE(N443:U443,CHAR(160)," "))," ","")) + 1))&gt;1,"s",""))</f>
        <v/>
      </c>
      <c r="L443" s="795" t="str" cm="1">
        <f t="array" ref="L443">SUMPRODUCT(--(N443:U443&lt;&gt;""), LEN(TRIM(SUBSTITUTE(N443:U443, CHAR(160), "")))) &amp; " Car."</f>
        <v>0 Car.</v>
      </c>
      <c r="M443" s="70" t="str">
        <f>IF(ISBLANK(N443),"",LARGE(M440:M442,1)+1)</f>
        <v/>
      </c>
      <c r="N443" s="61"/>
      <c r="O443" s="87"/>
      <c r="P443" s="61"/>
      <c r="Q443" s="61"/>
      <c r="R443" s="61"/>
      <c r="S443" s="61"/>
      <c r="T443" s="61"/>
      <c r="U443" s="1227"/>
      <c r="V443" s="19"/>
      <c r="W443" s="1227" t="str">
        <f>"Nb de  "&amp;X445</f>
        <v>Nb de  barquette(s)</v>
      </c>
      <c r="X443" s="737">
        <v>250</v>
      </c>
      <c r="Y443" s="1231"/>
      <c r="Z443" s="1234" t="s">
        <v>85</v>
      </c>
      <c r="AA443" s="1233" t="s">
        <v>82</v>
      </c>
      <c r="AE443" s="9">
        <v>1</v>
      </c>
    </row>
    <row r="444" spans="2:31" ht="16.5" thickBot="1">
      <c r="B444" s="1530" t="s">
        <v>6</v>
      </c>
      <c r="C444" s="1029" t="str">
        <f>C377</f>
        <v>N NOM DE VOTRE RECETTE | collez la--FAMILLE| Auteur &gt; VOUS</v>
      </c>
      <c r="D444" s="1030">
        <f>D377</f>
        <v>1</v>
      </c>
      <c r="E444" s="1029" t="str">
        <f>E377</f>
        <v>coupe</v>
      </c>
      <c r="F444" s="1031" t="str">
        <f>F377</f>
        <v>Recette mère ► Desserts assiette</v>
      </c>
      <c r="G444" s="820"/>
      <c r="H444" s="820"/>
      <c r="I444" s="820"/>
      <c r="J444" s="59">
        <f>ROWS(K441:K444)</f>
        <v>4</v>
      </c>
      <c r="K444" s="60" t="str" cm="1">
        <f t="array" ref="K444">IF(SUMPRODUCT((N444:U444&lt;&gt;"")*1)=0,"",SUMPRODUCT((N444:U444&lt;&gt;"")*(LEN(TRIM(SUBSTITUTE(N444:U444,CHAR(160)," "))) - LEN(SUBSTITUTE(TRIM(SUBSTITUTE(N444:U444,CHAR(160)," "))," ","")) + 1)) &amp; " mot" &amp; IF(SUMPRODUCT((N444:U444&lt;&gt;"")*(LEN(TRIM(SUBSTITUTE(N444:U444,CHAR(160)," "))) - LEN(SUBSTITUTE(TRIM(SUBSTITUTE(N444:U444,CHAR(160)," "))," ","")) + 1))&gt;1,"s",""))</f>
        <v/>
      </c>
      <c r="L444" s="795" t="str" cm="1">
        <f t="array" ref="L444">SUMPRODUCT(--(N444:U444&lt;&gt;""), LEN(TRIM(SUBSTITUTE(N444:U444, CHAR(160), "")))) &amp; " Car."</f>
        <v>0 Car.</v>
      </c>
      <c r="M444" s="70" t="str">
        <f>IF(ISBLANK(N444),"",LARGE(M440:M443,1)+1)</f>
        <v/>
      </c>
      <c r="N444" s="61"/>
      <c r="O444" s="87"/>
      <c r="P444" s="61"/>
      <c r="Q444" s="61"/>
      <c r="R444" s="61"/>
      <c r="S444" s="61"/>
      <c r="T444" s="61"/>
      <c r="U444" s="1237"/>
      <c r="V444" s="19"/>
      <c r="W444" s="1237" t="str">
        <f>"Prix des "&amp;X445</f>
        <v>Prix des barquette(s)</v>
      </c>
      <c r="X444" s="1265">
        <f>X443*X442</f>
        <v>250</v>
      </c>
      <c r="Y444" s="1231"/>
      <c r="Z444" s="1231"/>
      <c r="AA444" s="1235"/>
      <c r="AE444" s="9">
        <v>1</v>
      </c>
    </row>
    <row r="445" spans="2:31" ht="16.5" thickBot="1">
      <c r="B445" s="1530" t="s">
        <v>6</v>
      </c>
      <c r="C445" s="1029" t="str">
        <f>C377</f>
        <v>N NOM DE VOTRE RECETTE | collez la--FAMILLE| Auteur &gt; VOUS</v>
      </c>
      <c r="D445" s="1030">
        <f>D377</f>
        <v>1</v>
      </c>
      <c r="E445" s="1029" t="str">
        <f>E377</f>
        <v>coupe</v>
      </c>
      <c r="F445" s="1031" t="str">
        <f>F377</f>
        <v>Recette mère ► Desserts assiette</v>
      </c>
      <c r="G445" s="820"/>
      <c r="H445" s="820"/>
      <c r="I445" s="820"/>
      <c r="J445" s="59">
        <f>ROWS(K441:K445)</f>
        <v>5</v>
      </c>
      <c r="K445" s="60" t="str" cm="1">
        <f t="array" ref="K445">IF(SUMPRODUCT((N445:U445&lt;&gt;"")*1)=0,"",SUMPRODUCT((N445:U445&lt;&gt;"")*(LEN(TRIM(SUBSTITUTE(N445:U445,CHAR(160)," "))) - LEN(SUBSTITUTE(TRIM(SUBSTITUTE(N445:U445,CHAR(160)," "))," ","")) + 1)) &amp; " mot" &amp; IF(SUMPRODUCT((N445:U445&lt;&gt;"")*(LEN(TRIM(SUBSTITUTE(N445:U445,CHAR(160)," "))) - LEN(SUBSTITUTE(TRIM(SUBSTITUTE(N445:U445,CHAR(160)," "))," ","")) + 1))&gt;1,"s",""))</f>
        <v/>
      </c>
      <c r="L445" s="795" t="str" cm="1">
        <f t="array" ref="L445">SUMPRODUCT(--(N445:U445&lt;&gt;""), LEN(TRIM(SUBSTITUTE(N445:U445, CHAR(160), "")))) &amp; " Car."</f>
        <v>0 Car.</v>
      </c>
      <c r="M445" s="1280">
        <v>0</v>
      </c>
      <c r="N445" s="61"/>
      <c r="O445" s="87"/>
      <c r="P445" s="61"/>
      <c r="Q445" s="61"/>
      <c r="R445" s="61"/>
      <c r="S445" s="61"/>
      <c r="T445" s="61"/>
      <c r="U445" s="61"/>
      <c r="V445" s="19"/>
      <c r="W445" s="1267" t="s">
        <v>1144</v>
      </c>
      <c r="X445" s="1266" t="s">
        <v>1145</v>
      </c>
      <c r="Y445" s="1264"/>
      <c r="Z445" s="536"/>
      <c r="AA445" s="900"/>
      <c r="AE445" s="9">
        <v>1</v>
      </c>
    </row>
    <row r="446" spans="2:31" ht="15.75">
      <c r="B446" s="1530" t="s">
        <v>6</v>
      </c>
      <c r="C446" s="1029" t="str">
        <f>C377</f>
        <v>N NOM DE VOTRE RECETTE | collez la--FAMILLE| Auteur &gt; VOUS</v>
      </c>
      <c r="D446" s="1030">
        <f>D377</f>
        <v>1</v>
      </c>
      <c r="E446" s="1029" t="str">
        <f>E377</f>
        <v>coupe</v>
      </c>
      <c r="F446" s="1031" t="str">
        <f>F377</f>
        <v>Recette mère ► Desserts assiette</v>
      </c>
      <c r="G446" s="820"/>
      <c r="H446" s="820"/>
      <c r="I446" s="820"/>
      <c r="J446" s="59">
        <f>ROWS(K441:K446)</f>
        <v>6</v>
      </c>
      <c r="K446" s="60" t="str" cm="1">
        <f t="array" ref="K446">IF(SUMPRODUCT((N446:U446&lt;&gt;"")*1)=0,"",SUMPRODUCT((N446:U446&lt;&gt;"")*(LEN(TRIM(SUBSTITUTE(N446:U446,CHAR(160)," "))) - LEN(SUBSTITUTE(TRIM(SUBSTITUTE(N446:U446,CHAR(160)," "))," ","")) + 1)) &amp; " mot" &amp; IF(SUMPRODUCT((N446:U446&lt;&gt;"")*(LEN(TRIM(SUBSTITUTE(N446:U446,CHAR(160)," "))) - LEN(SUBSTITUTE(TRIM(SUBSTITUTE(N446:U446,CHAR(160)," "))," ","")) + 1))&gt;1,"s",""))</f>
        <v/>
      </c>
      <c r="L446" s="795" t="str" cm="1">
        <f t="array" ref="L446">SUMPRODUCT(--(N446:U446&lt;&gt;""), LEN(TRIM(SUBSTITUTE(N446:U446, CHAR(160), "")))) &amp; " Car."</f>
        <v>0 Car.</v>
      </c>
      <c r="M446" s="812" t="s">
        <v>593</v>
      </c>
      <c r="N446" s="96"/>
      <c r="O446" s="87"/>
      <c r="P446" s="61"/>
      <c r="Q446" s="61"/>
      <c r="R446" s="61"/>
      <c r="S446" s="61"/>
      <c r="T446" s="61"/>
      <c r="U446" s="61"/>
      <c r="V446" s="61"/>
      <c r="W446" s="61"/>
      <c r="X446" s="1263"/>
      <c r="Y446" s="61"/>
      <c r="Z446" s="63" t="s">
        <v>86</v>
      </c>
      <c r="AA446" s="64">
        <v>3.472222222222222E-3</v>
      </c>
      <c r="AE446" s="9">
        <v>1</v>
      </c>
    </row>
    <row r="447" spans="2:31" ht="15.75">
      <c r="B447" s="1530" t="s">
        <v>6</v>
      </c>
      <c r="C447" s="1029" t="str">
        <f>C377</f>
        <v>N NOM DE VOTRE RECETTE | collez la--FAMILLE| Auteur &gt; VOUS</v>
      </c>
      <c r="D447" s="1030">
        <f>D377</f>
        <v>1</v>
      </c>
      <c r="E447" s="1029" t="str">
        <f>E377</f>
        <v>coupe</v>
      </c>
      <c r="F447" s="1031" t="str">
        <f>F377</f>
        <v>Recette mère ► Desserts assiette</v>
      </c>
      <c r="G447" s="820"/>
      <c r="H447" s="820"/>
      <c r="I447" s="820"/>
      <c r="J447" s="59">
        <f>ROWS(K441:K447)</f>
        <v>7</v>
      </c>
      <c r="K447" s="60" t="str" cm="1">
        <f t="array" ref="K447">IF(SUMPRODUCT((N447:U447&lt;&gt;"")*1)=0,"",SUMPRODUCT((N447:U447&lt;&gt;"")*(LEN(TRIM(SUBSTITUTE(N447:U447,CHAR(160)," "))) - LEN(SUBSTITUTE(TRIM(SUBSTITUTE(N447:U447,CHAR(160)," "))," ","")) + 1)) &amp; " mot" &amp; IF(SUMPRODUCT((N447:U447&lt;&gt;"")*(LEN(TRIM(SUBSTITUTE(N447:U447,CHAR(160)," "))) - LEN(SUBSTITUTE(TRIM(SUBSTITUTE(N447:U447,CHAR(160)," "))," ","")) + 1))&gt;1,"s",""))</f>
        <v/>
      </c>
      <c r="L447" s="795" t="str" cm="1">
        <f t="array" ref="L447">SUMPRODUCT(--(N447:U447&lt;&gt;""), LEN(TRIM(SUBSTITUTE(N447:U447, CHAR(160), "")))) &amp; " Car."</f>
        <v>0 Car.</v>
      </c>
      <c r="M447" s="71" t="str">
        <f>IF(ISBLANK(N447),"",LARGE(M445:M446,1)+1)</f>
        <v/>
      </c>
      <c r="N447" s="87"/>
      <c r="O447" s="87"/>
      <c r="P447" s="87"/>
      <c r="Q447" s="87"/>
      <c r="R447" s="87"/>
      <c r="S447" s="87"/>
      <c r="T447" s="87"/>
      <c r="U447" s="87"/>
      <c r="V447" s="87"/>
      <c r="W447" s="87"/>
      <c r="X447" s="87"/>
      <c r="Y447" s="87"/>
      <c r="Z447" s="63" t="s">
        <v>87</v>
      </c>
      <c r="AA447" s="65">
        <v>1.0416666666666666E-2</v>
      </c>
      <c r="AE447" s="9">
        <v>1</v>
      </c>
    </row>
    <row r="448" spans="2:31" ht="15.75">
      <c r="B448" s="1530" t="s">
        <v>6</v>
      </c>
      <c r="C448" s="1029" t="str">
        <f>C377</f>
        <v>N NOM DE VOTRE RECETTE | collez la--FAMILLE| Auteur &gt; VOUS</v>
      </c>
      <c r="D448" s="1030">
        <f>D377</f>
        <v>1</v>
      </c>
      <c r="E448" s="1029" t="str">
        <f>E377</f>
        <v>coupe</v>
      </c>
      <c r="F448" s="1031" t="str">
        <f>F377</f>
        <v>Recette mère ► Desserts assiette</v>
      </c>
      <c r="G448" s="820"/>
      <c r="H448" s="820"/>
      <c r="I448" s="820"/>
      <c r="J448" s="59">
        <f>ROWS(K441:K448)</f>
        <v>8</v>
      </c>
      <c r="K448" s="60" t="str" cm="1">
        <f t="array" ref="K448">IF(SUMPRODUCT((N448:U448&lt;&gt;"")*1)=0,"",SUMPRODUCT((N448:U448&lt;&gt;"")*(LEN(TRIM(SUBSTITUTE(N448:U448,CHAR(160)," "))) - LEN(SUBSTITUTE(TRIM(SUBSTITUTE(N448:U448,CHAR(160)," "))," ","")) + 1)) &amp; " mot" &amp; IF(SUMPRODUCT((N448:U448&lt;&gt;"")*(LEN(TRIM(SUBSTITUTE(N448:U448,CHAR(160)," "))) - LEN(SUBSTITUTE(TRIM(SUBSTITUTE(N448:U448,CHAR(160)," "))," ","")) + 1))&gt;1,"s",""))</f>
        <v/>
      </c>
      <c r="L448" s="795" t="str" cm="1">
        <f t="array" ref="L448">SUMPRODUCT(--(N448:U448&lt;&gt;""), LEN(TRIM(SUBSTITUTE(N448:U448, CHAR(160), "")))) &amp; " Car."</f>
        <v>0 Car.</v>
      </c>
      <c r="M448" s="71" t="str">
        <f>IF(ISBLANK(N448),"",LARGE(M445:M447,1)+1)</f>
        <v/>
      </c>
      <c r="N448" s="87"/>
      <c r="O448" s="87"/>
      <c r="P448" s="87"/>
      <c r="Q448" s="87"/>
      <c r="R448" s="87"/>
      <c r="S448" s="87"/>
      <c r="T448" s="87"/>
      <c r="U448" s="87"/>
      <c r="V448" s="87"/>
      <c r="W448" s="87"/>
      <c r="X448" s="87"/>
      <c r="Y448" s="87"/>
      <c r="Z448" s="63" t="s">
        <v>88</v>
      </c>
      <c r="AA448" s="66">
        <v>2.0833333333333332E-2</v>
      </c>
      <c r="AE448" s="9">
        <v>1</v>
      </c>
    </row>
    <row r="449" spans="2:31" ht="15.75">
      <c r="B449" s="1530" t="s">
        <v>6</v>
      </c>
      <c r="C449" s="1029" t="str">
        <f>C377</f>
        <v>N NOM DE VOTRE RECETTE | collez la--FAMILLE| Auteur &gt; VOUS</v>
      </c>
      <c r="D449" s="1030">
        <f>D377</f>
        <v>1</v>
      </c>
      <c r="E449" s="1029" t="str">
        <f>E377</f>
        <v>coupe</v>
      </c>
      <c r="F449" s="1031" t="str">
        <f>F377</f>
        <v>Recette mère ► Desserts assiette</v>
      </c>
      <c r="G449" s="820"/>
      <c r="H449" s="820"/>
      <c r="I449" s="820"/>
      <c r="J449" s="59">
        <f>ROWS(K441:K449)</f>
        <v>9</v>
      </c>
      <c r="K449" s="60" t="str" cm="1">
        <f t="array" ref="K449">IF(SUMPRODUCT((N449:U449&lt;&gt;"")*1)=0,"",SUMPRODUCT((N449:U449&lt;&gt;"")*(LEN(TRIM(SUBSTITUTE(N449:U449,CHAR(160)," "))) - LEN(SUBSTITUTE(TRIM(SUBSTITUTE(N449:U449,CHAR(160)," "))," ","")) + 1)) &amp; " mot" &amp; IF(SUMPRODUCT((N449:U449&lt;&gt;"")*(LEN(TRIM(SUBSTITUTE(N449:U449,CHAR(160)," "))) - LEN(SUBSTITUTE(TRIM(SUBSTITUTE(N449:U449,CHAR(160)," "))," ","")) + 1))&gt;1,"s",""))</f>
        <v/>
      </c>
      <c r="L449" s="795" t="str" cm="1">
        <f t="array" ref="L449">SUMPRODUCT(--(N449:U449&lt;&gt;""), LEN(TRIM(SUBSTITUTE(N449:U449, CHAR(160), "")))) &amp; " Car."</f>
        <v>0 Car.</v>
      </c>
      <c r="M449" s="71" t="str">
        <f>IF(ISBLANK(N449),"",LARGE(M445:M448,1)+1)</f>
        <v/>
      </c>
      <c r="N449" s="87"/>
      <c r="O449" s="87"/>
      <c r="P449" s="87"/>
      <c r="Q449" s="87"/>
      <c r="R449" s="87"/>
      <c r="S449" s="87"/>
      <c r="T449" s="87"/>
      <c r="U449" s="87"/>
      <c r="V449" s="87"/>
      <c r="W449" s="87"/>
      <c r="X449" s="87"/>
      <c r="Y449" s="87"/>
      <c r="Z449" s="67" t="s">
        <v>89</v>
      </c>
      <c r="AA449" s="68">
        <f>AA446+AA447+AA448</f>
        <v>3.4722222222222224E-2</v>
      </c>
      <c r="AE449" s="9">
        <v>1</v>
      </c>
    </row>
    <row r="450" spans="2:31" ht="15.75">
      <c r="B450" s="1530" t="s">
        <v>6</v>
      </c>
      <c r="C450" s="1029" t="str">
        <f>C377</f>
        <v>N NOM DE VOTRE RECETTE | collez la--FAMILLE| Auteur &gt; VOUS</v>
      </c>
      <c r="D450" s="1030">
        <f>D377</f>
        <v>1</v>
      </c>
      <c r="E450" s="1029" t="str">
        <f>E377</f>
        <v>coupe</v>
      </c>
      <c r="F450" s="1031" t="str">
        <f>F377</f>
        <v>Recette mère ► Desserts assiette</v>
      </c>
      <c r="G450" s="820"/>
      <c r="H450" s="820"/>
      <c r="I450" s="820"/>
      <c r="J450" s="59">
        <f>ROWS(K441:K450)</f>
        <v>10</v>
      </c>
      <c r="K450" s="60" t="str" cm="1">
        <f t="array" ref="K450">IF(SUMPRODUCT((N450:U450&lt;&gt;"")*1)=0,"",SUMPRODUCT((N450:U450&lt;&gt;"")*(LEN(TRIM(SUBSTITUTE(N450:U450,CHAR(160)," "))) - LEN(SUBSTITUTE(TRIM(SUBSTITUTE(N450:U450,CHAR(160)," "))," ","")) + 1)) &amp; " mot" &amp; IF(SUMPRODUCT((N450:U450&lt;&gt;"")*(LEN(TRIM(SUBSTITUTE(N450:U450,CHAR(160)," "))) - LEN(SUBSTITUTE(TRIM(SUBSTITUTE(N450:U450,CHAR(160)," "))," ","")) + 1))&gt;1,"s",""))</f>
        <v/>
      </c>
      <c r="L450" s="795" t="str" cm="1">
        <f t="array" ref="L450">SUMPRODUCT(--(N450:U450&lt;&gt;""), LEN(TRIM(SUBSTITUTE(N450:U450, CHAR(160), "")))) &amp; " Car."</f>
        <v>0 Car.</v>
      </c>
      <c r="M450" s="71" t="str">
        <f>IF(ISBLANK(N450),"",LARGE(M445:M449,1)+1)</f>
        <v/>
      </c>
      <c r="N450" s="87"/>
      <c r="O450" s="87"/>
      <c r="P450" s="87"/>
      <c r="Q450" s="87"/>
      <c r="R450" s="87"/>
      <c r="S450" s="87"/>
      <c r="T450" s="87"/>
      <c r="U450" s="87"/>
      <c r="V450" s="87"/>
      <c r="W450" s="1958" t="s">
        <v>119</v>
      </c>
      <c r="X450" s="552"/>
      <c r="Y450" s="552"/>
      <c r="Z450" s="552"/>
      <c r="AA450" s="98"/>
      <c r="AE450" s="9">
        <v>1</v>
      </c>
    </row>
    <row r="451" spans="2:31" ht="15.75">
      <c r="B451" s="1530" t="s">
        <v>6</v>
      </c>
      <c r="C451" s="1029" t="str">
        <f>C377</f>
        <v>N NOM DE VOTRE RECETTE | collez la--FAMILLE| Auteur &gt; VOUS</v>
      </c>
      <c r="D451" s="1030">
        <f>D377</f>
        <v>1</v>
      </c>
      <c r="E451" s="1029" t="str">
        <f>E377</f>
        <v>coupe</v>
      </c>
      <c r="F451" s="1031" t="str">
        <f>F377</f>
        <v>Recette mère ► Desserts assiette</v>
      </c>
      <c r="G451" s="820"/>
      <c r="H451" s="820"/>
      <c r="I451" s="820"/>
      <c r="J451" s="59">
        <f>ROWS(K441:K451)</f>
        <v>11</v>
      </c>
      <c r="K451" s="60" t="str" cm="1">
        <f t="array" ref="K451">IF(SUMPRODUCT((N451:U451&lt;&gt;"")*1)=0,"",SUMPRODUCT((N451:U451&lt;&gt;"")*(LEN(TRIM(SUBSTITUTE(N451:U451,CHAR(160)," "))) - LEN(SUBSTITUTE(TRIM(SUBSTITUTE(N451:U451,CHAR(160)," "))," ","")) + 1)) &amp; " mot" &amp; IF(SUMPRODUCT((N451:U451&lt;&gt;"")*(LEN(TRIM(SUBSTITUTE(N451:U451,CHAR(160)," "))) - LEN(SUBSTITUTE(TRIM(SUBSTITUTE(N451:U451,CHAR(160)," "))," ","")) + 1))&gt;1,"s",""))</f>
        <v/>
      </c>
      <c r="L451" s="795" t="str" cm="1">
        <f t="array" ref="L451">SUMPRODUCT(--(N451:U451&lt;&gt;""), LEN(TRIM(SUBSTITUTE(N451:U451, CHAR(160), "")))) &amp; " Car."</f>
        <v>0 Car.</v>
      </c>
      <c r="M451" s="71" t="str">
        <f>IF(ISBLANK(N451),"",LARGE(M445:M450,1)+1)</f>
        <v/>
      </c>
      <c r="N451" s="87"/>
      <c r="O451" s="87"/>
      <c r="P451" s="87"/>
      <c r="Q451" s="87"/>
      <c r="R451" s="87"/>
      <c r="S451" s="87"/>
      <c r="T451" s="87"/>
      <c r="U451" s="87"/>
      <c r="V451" s="87"/>
      <c r="W451" s="1959" t="s">
        <v>120</v>
      </c>
      <c r="X451" s="19"/>
      <c r="Y451" s="19"/>
      <c r="Z451" s="99" t="s">
        <v>121</v>
      </c>
      <c r="AA451" s="26">
        <f>W454*W452</f>
        <v>225</v>
      </c>
      <c r="AE451" s="9">
        <v>1</v>
      </c>
    </row>
    <row r="452" spans="2:31" ht="15.75">
      <c r="B452" s="1530" t="s">
        <v>6</v>
      </c>
      <c r="C452" s="1029" t="str">
        <f>C377</f>
        <v>N NOM DE VOTRE RECETTE | collez la--FAMILLE| Auteur &gt; VOUS</v>
      </c>
      <c r="D452" s="1030">
        <f>D377</f>
        <v>1</v>
      </c>
      <c r="E452" s="1029" t="str">
        <f>E377</f>
        <v>coupe</v>
      </c>
      <c r="F452" s="1031" t="str">
        <f>F377</f>
        <v>Recette mère ► Desserts assiette</v>
      </c>
      <c r="G452" s="820"/>
      <c r="H452" s="820"/>
      <c r="I452" s="820"/>
      <c r="J452" s="59">
        <f>ROWS(K441:K452)</f>
        <v>12</v>
      </c>
      <c r="K452" s="60" t="str" cm="1">
        <f t="array" ref="K452">IF(SUMPRODUCT((N452:U452&lt;&gt;"")*1)=0,"",SUMPRODUCT((N452:U452&lt;&gt;"")*(LEN(TRIM(SUBSTITUTE(N452:U452,CHAR(160)," "))) - LEN(SUBSTITUTE(TRIM(SUBSTITUTE(N452:U452,CHAR(160)," "))," ","")) + 1)) &amp; " mot" &amp; IF(SUMPRODUCT((N452:U452&lt;&gt;"")*(LEN(TRIM(SUBSTITUTE(N452:U452,CHAR(160)," "))) - LEN(SUBSTITUTE(TRIM(SUBSTITUTE(N452:U452,CHAR(160)," "))," ","")) + 1))&gt;1,"s",""))</f>
        <v/>
      </c>
      <c r="L452" s="795" t="str" cm="1">
        <f t="array" ref="L452">SUMPRODUCT(--(N452:U452&lt;&gt;""), LEN(TRIM(SUBSTITUTE(N452:U452, CHAR(160), "")))) &amp; " Car."</f>
        <v>0 Car.</v>
      </c>
      <c r="M452" s="71" t="str">
        <f>IF(ISBLANK(N452),"",LARGE(M445:M451,1)+1)</f>
        <v/>
      </c>
      <c r="N452" s="87"/>
      <c r="O452" s="87"/>
      <c r="P452" s="87"/>
      <c r="Q452" s="87"/>
      <c r="R452" s="87"/>
      <c r="S452" s="87"/>
      <c r="T452" s="87"/>
      <c r="U452" s="87"/>
      <c r="V452" s="87"/>
      <c r="W452" s="1960">
        <v>150</v>
      </c>
      <c r="X452" s="100" t="s">
        <v>122</v>
      </c>
      <c r="Y452" s="100"/>
      <c r="Z452" s="101" t="s">
        <v>123</v>
      </c>
      <c r="AA452" s="102"/>
      <c r="AE452" s="9">
        <v>1</v>
      </c>
    </row>
    <row r="453" spans="2:31" ht="15.75">
      <c r="B453" s="1530" t="s">
        <v>6</v>
      </c>
      <c r="C453" s="1029" t="str">
        <f>C377</f>
        <v>N NOM DE VOTRE RECETTE | collez la--FAMILLE| Auteur &gt; VOUS</v>
      </c>
      <c r="D453" s="1030">
        <f>D377</f>
        <v>1</v>
      </c>
      <c r="E453" s="1029" t="str">
        <f>E377</f>
        <v>coupe</v>
      </c>
      <c r="F453" s="1031" t="str">
        <f>F377</f>
        <v>Recette mère ► Desserts assiette</v>
      </c>
      <c r="G453" s="820"/>
      <c r="H453" s="820"/>
      <c r="I453" s="820"/>
      <c r="J453" s="59">
        <f>ROWS(K441:K453)</f>
        <v>13</v>
      </c>
      <c r="K453" s="60" t="str" cm="1">
        <f t="array" ref="K453">IF(SUMPRODUCT((N453:U453&lt;&gt;"")*1)=0,"",SUMPRODUCT((N453:U453&lt;&gt;"")*(LEN(TRIM(SUBSTITUTE(N453:U453,CHAR(160)," "))) - LEN(SUBSTITUTE(TRIM(SUBSTITUTE(N453:U453,CHAR(160)," "))," ","")) + 1)) &amp; " mot" &amp; IF(SUMPRODUCT((N453:U453&lt;&gt;"")*(LEN(TRIM(SUBSTITUTE(N453:U453,CHAR(160)," "))) - LEN(SUBSTITUTE(TRIM(SUBSTITUTE(N453:U453,CHAR(160)," "))," ","")) + 1))&gt;1,"s",""))</f>
        <v/>
      </c>
      <c r="L453" s="795" t="str" cm="1">
        <f t="array" ref="L453">SUMPRODUCT(--(N453:U453&lt;&gt;""), LEN(TRIM(SUBSTITUTE(N453:U453, CHAR(160), "")))) &amp; " Car."</f>
        <v>0 Car.</v>
      </c>
      <c r="M453" s="71" t="str">
        <f>IF(ISBLANK(N453),"",LARGE(M445:M452,1)+1)</f>
        <v/>
      </c>
      <c r="N453" s="87"/>
      <c r="O453" s="87"/>
      <c r="P453" s="87"/>
      <c r="Q453" s="87"/>
      <c r="R453" s="87"/>
      <c r="S453" s="87"/>
      <c r="T453" s="87"/>
      <c r="U453" s="87"/>
      <c r="V453" s="87"/>
      <c r="W453" s="1961" t="s">
        <v>124</v>
      </c>
      <c r="X453" s="103" t="s">
        <v>125</v>
      </c>
      <c r="Y453" s="103"/>
      <c r="Z453" s="103"/>
      <c r="AA453" s="104"/>
      <c r="AE453" s="9">
        <v>1</v>
      </c>
    </row>
    <row r="454" spans="2:31" ht="15.75">
      <c r="B454" s="1530" t="s">
        <v>6</v>
      </c>
      <c r="C454" s="1029" t="str">
        <f>C377</f>
        <v>N NOM DE VOTRE RECETTE | collez la--FAMILLE| Auteur &gt; VOUS</v>
      </c>
      <c r="D454" s="1030">
        <f>D377</f>
        <v>1</v>
      </c>
      <c r="E454" s="1029" t="str">
        <f>E377</f>
        <v>coupe</v>
      </c>
      <c r="F454" s="1031" t="str">
        <f>F377</f>
        <v>Recette mère ► Desserts assiette</v>
      </c>
      <c r="G454" s="820"/>
      <c r="H454" s="820"/>
      <c r="I454" s="820"/>
      <c r="J454" s="59">
        <f>ROWS(K441:K454)</f>
        <v>14</v>
      </c>
      <c r="K454" s="60" t="str" cm="1">
        <f t="array" ref="K454">IF(SUMPRODUCT((N454:U454&lt;&gt;"")*1)=0,"",SUMPRODUCT((N454:U454&lt;&gt;"")*(LEN(TRIM(SUBSTITUTE(N454:U454,CHAR(160)," "))) - LEN(SUBSTITUTE(TRIM(SUBSTITUTE(N454:U454,CHAR(160)," "))," ","")) + 1)) &amp; " mot" &amp; IF(SUMPRODUCT((N454:U454&lt;&gt;"")*(LEN(TRIM(SUBSTITUTE(N454:U454,CHAR(160)," "))) - LEN(SUBSTITUTE(TRIM(SUBSTITUTE(N454:U454,CHAR(160)," "))," ","")) + 1))&gt;1,"s",""))</f>
        <v/>
      </c>
      <c r="L454" s="795" t="str" cm="1">
        <f t="array" ref="L454">SUMPRODUCT(--(N454:U454&lt;&gt;""), LEN(TRIM(SUBSTITUTE(N454:U454, CHAR(160), "")))) &amp; " Car."</f>
        <v>0 Car.</v>
      </c>
      <c r="M454" s="71" t="str">
        <f>IF(ISBLANK(N454),"",LARGE(M445:M453,1)+1)</f>
        <v/>
      </c>
      <c r="N454" s="87"/>
      <c r="O454" s="87"/>
      <c r="P454" s="87"/>
      <c r="Q454" s="87"/>
      <c r="R454" s="87"/>
      <c r="S454" s="87"/>
      <c r="T454" s="87"/>
      <c r="U454" s="87"/>
      <c r="V454" s="87"/>
      <c r="W454" s="1962">
        <v>1.5</v>
      </c>
      <c r="X454" s="105" t="str">
        <f>"&lt; Nb de "&amp;Z452&amp;" par personne "</f>
        <v xml:space="preserve">&lt; Nb de tranches par personne </v>
      </c>
      <c r="Y454" s="105"/>
      <c r="Z454" s="106"/>
      <c r="AA454" s="107"/>
      <c r="AE454" s="9">
        <v>1</v>
      </c>
    </row>
    <row r="455" spans="2:31" ht="15.75">
      <c r="B455" s="1530" t="s">
        <v>6</v>
      </c>
      <c r="C455" s="1029" t="str">
        <f>C377</f>
        <v>N NOM DE VOTRE RECETTE | collez la--FAMILLE| Auteur &gt; VOUS</v>
      </c>
      <c r="D455" s="1030">
        <f>D377</f>
        <v>1</v>
      </c>
      <c r="E455" s="1029" t="str">
        <f>E377</f>
        <v>coupe</v>
      </c>
      <c r="F455" s="1031" t="str">
        <f>F377</f>
        <v>Recette mère ► Desserts assiette</v>
      </c>
      <c r="G455" s="820"/>
      <c r="H455" s="820"/>
      <c r="I455" s="820"/>
      <c r="J455" s="59">
        <f>ROWS(K441:K455)</f>
        <v>15</v>
      </c>
      <c r="K455" s="60" t="str" cm="1">
        <f t="array" ref="K455">IF(SUMPRODUCT((N455:U455&lt;&gt;"")*1)=0,"",SUMPRODUCT((N455:U455&lt;&gt;"")*(LEN(TRIM(SUBSTITUTE(N455:U455,CHAR(160)," "))) - LEN(SUBSTITUTE(TRIM(SUBSTITUTE(N455:U455,CHAR(160)," "))," ","")) + 1)) &amp; " mot" &amp; IF(SUMPRODUCT((N455:U455&lt;&gt;"")*(LEN(TRIM(SUBSTITUTE(N455:U455,CHAR(160)," "))) - LEN(SUBSTITUTE(TRIM(SUBSTITUTE(N455:U455,CHAR(160)," "))," ","")) + 1))&gt;1,"s",""))</f>
        <v/>
      </c>
      <c r="L455" s="795" t="str" cm="1">
        <f t="array" ref="L455">SUMPRODUCT(--(N455:U455&lt;&gt;""), LEN(TRIM(SUBSTITUTE(N455:U455, CHAR(160), "")))) &amp; " Car."</f>
        <v>0 Car.</v>
      </c>
      <c r="M455" s="71" t="str">
        <f>IF(ISBLANK(N455),"",LARGE(M445:M454,1)+1)</f>
        <v/>
      </c>
      <c r="N455" s="87"/>
      <c r="O455" s="87"/>
      <c r="P455" s="87"/>
      <c r="Q455" s="87"/>
      <c r="R455" s="87"/>
      <c r="S455" s="87"/>
      <c r="T455" s="87"/>
      <c r="U455" s="87"/>
      <c r="V455" s="87"/>
      <c r="W455" s="1963">
        <v>27</v>
      </c>
      <c r="X455" s="105" t="str">
        <f>"&lt; Nb "&amp;Z452&amp;" dans 1 " &amp;W453</f>
        <v>&lt; Nb tranches dans 1 Gastro 1/1</v>
      </c>
      <c r="Y455" s="105"/>
      <c r="Z455" s="108"/>
      <c r="AA455" s="26"/>
      <c r="AE455" s="9">
        <v>1</v>
      </c>
    </row>
    <row r="456" spans="2:31" ht="15.75" customHeight="1">
      <c r="B456" s="1530" t="s">
        <v>6</v>
      </c>
      <c r="C456" s="1029" t="str">
        <f>C377</f>
        <v>N NOM DE VOTRE RECETTE | collez la--FAMILLE| Auteur &gt; VOUS</v>
      </c>
      <c r="D456" s="1030">
        <f>D377</f>
        <v>1</v>
      </c>
      <c r="E456" s="1029" t="str">
        <f>E377</f>
        <v>coupe</v>
      </c>
      <c r="F456" s="1031" t="str">
        <f>F377</f>
        <v>Recette mère ► Desserts assiette</v>
      </c>
      <c r="G456" s="820"/>
      <c r="H456" s="820"/>
      <c r="I456" s="820"/>
      <c r="J456" s="59">
        <f>ROWS(K441:K456)</f>
        <v>16</v>
      </c>
      <c r="K456" s="60" t="str" cm="1">
        <f t="array" ref="K456">IF(SUMPRODUCT((N456:U456&lt;&gt;"")*1)=0,"",SUMPRODUCT((N456:U456&lt;&gt;"")*(LEN(TRIM(SUBSTITUTE(N456:U456,CHAR(160)," "))) - LEN(SUBSTITUTE(TRIM(SUBSTITUTE(N456:U456,CHAR(160)," "))," ","")) + 1)) &amp; " mot" &amp; IF(SUMPRODUCT((N456:U456&lt;&gt;"")*(LEN(TRIM(SUBSTITUTE(N456:U456,CHAR(160)," "))) - LEN(SUBSTITUTE(TRIM(SUBSTITUTE(N456:U456,CHAR(160)," "))," ","")) + 1))&gt;1,"s",""))</f>
        <v/>
      </c>
      <c r="L456" s="795" t="str" cm="1">
        <f t="array" ref="L456">SUMPRODUCT(--(N456:U456&lt;&gt;""), LEN(TRIM(SUBSTITUTE(N456:U456, CHAR(160), "")))) &amp; " Car."</f>
        <v>0 Car.</v>
      </c>
      <c r="M456" s="71" t="str">
        <f>IF(ISBLANK(N456),"",LARGE(M445:M455,1)+1)</f>
        <v/>
      </c>
      <c r="N456" s="87"/>
      <c r="O456" s="87"/>
      <c r="P456" s="87"/>
      <c r="Q456" s="87"/>
      <c r="R456" s="87"/>
      <c r="S456" s="87"/>
      <c r="T456" s="87"/>
      <c r="U456" s="87"/>
      <c r="V456" s="87"/>
      <c r="W456" s="1964" t="str">
        <f>IF(OR(W455="",AA451=0),"",INT(AA451/W455) &amp; " " &amp; W453 &amp; " de " &amp; W455 &amp; " " &amp; Z452 &amp; IF(MOD(AA451,W455)&gt;0," + 1 " &amp; W453 &amp; " de " &amp; TEXT(MOD(AA451,W455),"0.00") &amp; " " &amp; Z452,""))</f>
        <v>8 Gastro 1/1 de 27 tranches + 1 Gastro 1/1 de 9.00 tranches</v>
      </c>
      <c r="X456" s="1604"/>
      <c r="Y456" s="1604"/>
      <c r="Z456" s="1604"/>
      <c r="AA456" s="1605"/>
      <c r="AE456" s="9">
        <v>1</v>
      </c>
    </row>
    <row r="457" spans="2:31" ht="15.75" customHeight="1">
      <c r="B457" s="1530" t="s">
        <v>6</v>
      </c>
      <c r="C457" s="1029" t="str">
        <f>C377</f>
        <v>N NOM DE VOTRE RECETTE | collez la--FAMILLE| Auteur &gt; VOUS</v>
      </c>
      <c r="D457" s="1030">
        <f>D377</f>
        <v>1</v>
      </c>
      <c r="E457" s="1029" t="str">
        <f>E377</f>
        <v>coupe</v>
      </c>
      <c r="F457" s="1031" t="str">
        <f>F377</f>
        <v>Recette mère ► Desserts assiette</v>
      </c>
      <c r="G457" s="820"/>
      <c r="H457" s="820"/>
      <c r="I457" s="820"/>
      <c r="J457" s="59">
        <f>ROWS(K441:K457)</f>
        <v>17</v>
      </c>
      <c r="K457" s="60" t="str" cm="1">
        <f t="array" ref="K457">IF(SUMPRODUCT((N457:U457&lt;&gt;"")*1)=0,"",SUMPRODUCT((N457:U457&lt;&gt;"")*(LEN(TRIM(SUBSTITUTE(N457:U457,CHAR(160)," "))) - LEN(SUBSTITUTE(TRIM(SUBSTITUTE(N457:U457,CHAR(160)," "))," ","")) + 1)) &amp; " mot" &amp; IF(SUMPRODUCT((N457:U457&lt;&gt;"")*(LEN(TRIM(SUBSTITUTE(N457:U457,CHAR(160)," "))) - LEN(SUBSTITUTE(TRIM(SUBSTITUTE(N457:U457,CHAR(160)," "))," ","")) + 1))&gt;1,"s",""))</f>
        <v/>
      </c>
      <c r="L457" s="795" t="str" cm="1">
        <f t="array" ref="L457">SUMPRODUCT(--(N457:U457&lt;&gt;""), LEN(TRIM(SUBSTITUTE(N457:U457, CHAR(160), "")))) &amp; " Car."</f>
        <v>0 Car.</v>
      </c>
      <c r="M457" s="71" t="str">
        <f>IF(ISBLANK(N457),"",LARGE(M445:M456,1)+1)</f>
        <v/>
      </c>
      <c r="N457" s="87"/>
      <c r="O457" s="87"/>
      <c r="P457" s="87"/>
      <c r="Q457" s="87"/>
      <c r="R457" s="87"/>
      <c r="S457" s="87"/>
      <c r="T457" s="87"/>
      <c r="U457" s="87"/>
      <c r="V457" s="87"/>
      <c r="W457" s="1965"/>
      <c r="X457" s="1607"/>
      <c r="Y457" s="1607"/>
      <c r="Z457" s="1607"/>
      <c r="AA457" s="1608"/>
      <c r="AE457" s="9">
        <v>1</v>
      </c>
    </row>
    <row r="458" spans="2:31" ht="15.75">
      <c r="B458" s="1530" t="s">
        <v>6</v>
      </c>
      <c r="C458" s="1029" t="str">
        <f>C377</f>
        <v>N NOM DE VOTRE RECETTE | collez la--FAMILLE| Auteur &gt; VOUS</v>
      </c>
      <c r="D458" s="1030">
        <f>D377</f>
        <v>1</v>
      </c>
      <c r="E458" s="1029" t="str">
        <f>E377</f>
        <v>coupe</v>
      </c>
      <c r="F458" s="1031" t="str">
        <f>F377</f>
        <v>Recette mère ► Desserts assiette</v>
      </c>
      <c r="G458" s="820"/>
      <c r="H458" s="820"/>
      <c r="I458" s="820"/>
      <c r="J458" s="59">
        <f>ROWS(K441:K458)</f>
        <v>18</v>
      </c>
      <c r="K458" s="60" t="str" cm="1">
        <f t="array" ref="K458">IF(SUMPRODUCT((N458:U458&lt;&gt;"")*1)=0,"",SUMPRODUCT((N458:U458&lt;&gt;"")*(LEN(TRIM(SUBSTITUTE(N458:U458,CHAR(160)," "))) - LEN(SUBSTITUTE(TRIM(SUBSTITUTE(N458:U458,CHAR(160)," "))," ","")) + 1)) &amp; " mot" &amp; IF(SUMPRODUCT((N458:U458&lt;&gt;"")*(LEN(TRIM(SUBSTITUTE(N458:U458,CHAR(160)," "))) - LEN(SUBSTITUTE(TRIM(SUBSTITUTE(N458:U458,CHAR(160)," "))," ","")) + 1))&gt;1,"s",""))</f>
        <v/>
      </c>
      <c r="L458" s="795" t="str" cm="1">
        <f t="array" ref="L458">SUMPRODUCT(--(N458:U458&lt;&gt;""), LEN(TRIM(SUBSTITUTE(N458:U458, CHAR(160), "")))) &amp; " Car."</f>
        <v>0 Car.</v>
      </c>
      <c r="M458" s="71" t="str">
        <f>IF(ISBLANK(N458),"",LARGE(M445:M457,1)+1)</f>
        <v/>
      </c>
      <c r="N458" s="87"/>
      <c r="O458" s="87"/>
      <c r="P458" s="87"/>
      <c r="Q458" s="87"/>
      <c r="R458" s="87"/>
      <c r="S458" s="87"/>
      <c r="T458" s="87"/>
      <c r="U458" s="87"/>
      <c r="V458" s="87"/>
      <c r="W458" s="1966">
        <v>120</v>
      </c>
      <c r="X458" s="109" t="s">
        <v>126</v>
      </c>
      <c r="Y458" s="109"/>
      <c r="Z458" s="19"/>
      <c r="AA458" s="110">
        <f>(W458*W452)/1000</f>
        <v>18</v>
      </c>
      <c r="AE458" s="9">
        <v>1</v>
      </c>
    </row>
    <row r="459" spans="2:31" ht="15.75">
      <c r="B459" s="1530" t="s">
        <v>6</v>
      </c>
      <c r="C459" s="1029" t="str">
        <f>C377</f>
        <v>N NOM DE VOTRE RECETTE | collez la--FAMILLE| Auteur &gt; VOUS</v>
      </c>
      <c r="D459" s="1030">
        <f>D377</f>
        <v>1</v>
      </c>
      <c r="E459" s="1029" t="str">
        <f>E377</f>
        <v>coupe</v>
      </c>
      <c r="F459" s="1031" t="str">
        <f>F377</f>
        <v>Recette mère ► Desserts assiette</v>
      </c>
      <c r="G459" s="820"/>
      <c r="H459" s="820"/>
      <c r="I459" s="820"/>
      <c r="J459" s="59">
        <f>ROWS(K441:K459)</f>
        <v>19</v>
      </c>
      <c r="K459" s="60" t="str" cm="1">
        <f t="array" ref="K459">IF(SUMPRODUCT((N459:U459&lt;&gt;"")*1)=0,"",SUMPRODUCT((N459:U459&lt;&gt;"")*(LEN(TRIM(SUBSTITUTE(N459:U459,CHAR(160)," "))) - LEN(SUBSTITUTE(TRIM(SUBSTITUTE(N459:U459,CHAR(160)," "))," ","")) + 1)) &amp; " mot" &amp; IF(SUMPRODUCT((N459:U459&lt;&gt;"")*(LEN(TRIM(SUBSTITUTE(N459:U459,CHAR(160)," "))) - LEN(SUBSTITUTE(TRIM(SUBSTITUTE(N459:U459,CHAR(160)," "))," ","")) + 1))&gt;1,"s",""))</f>
        <v/>
      </c>
      <c r="L459" s="795" t="str" cm="1">
        <f t="array" ref="L459">SUMPRODUCT(--(N459:U459&lt;&gt;""), LEN(TRIM(SUBSTITUTE(N459:U459, CHAR(160), "")))) &amp; " Car."</f>
        <v>0 Car.</v>
      </c>
      <c r="M459" s="71" t="str">
        <f>IF(ISBLANK(N459),"",LARGE(M445:M458,1)+1)</f>
        <v/>
      </c>
      <c r="N459" s="87"/>
      <c r="O459" s="87"/>
      <c r="P459" s="87"/>
      <c r="Q459" s="87"/>
      <c r="R459" s="87"/>
      <c r="S459" s="87"/>
      <c r="T459" s="87"/>
      <c r="U459" s="87"/>
      <c r="V459" s="87"/>
      <c r="W459" s="1967">
        <v>2.7</v>
      </c>
      <c r="X459" s="111" t="str">
        <f>"poids par "&amp; W453</f>
        <v>poids par Gastro 1/1</v>
      </c>
      <c r="Y459" s="111"/>
      <c r="Z459" s="19"/>
      <c r="AA459" s="104"/>
      <c r="AE459" s="9">
        <v>1</v>
      </c>
    </row>
    <row r="460" spans="2:31" ht="15.75" customHeight="1">
      <c r="B460" s="1530" t="s">
        <v>6</v>
      </c>
      <c r="C460" s="1029" t="str">
        <f>C377</f>
        <v>N NOM DE VOTRE RECETTE | collez la--FAMILLE| Auteur &gt; VOUS</v>
      </c>
      <c r="D460" s="1030">
        <f>D377</f>
        <v>1</v>
      </c>
      <c r="E460" s="1029" t="str">
        <f>E377</f>
        <v>coupe</v>
      </c>
      <c r="F460" s="1031" t="str">
        <f>F377</f>
        <v>Recette mère ► Desserts assiette</v>
      </c>
      <c r="G460" s="820"/>
      <c r="H460" s="820"/>
      <c r="I460" s="820"/>
      <c r="J460" s="59">
        <f>ROWS(K441:K460)</f>
        <v>20</v>
      </c>
      <c r="K460" s="60" t="str" cm="1">
        <f t="array" ref="K460">IF(SUMPRODUCT((N460:U460&lt;&gt;"")*1)=0,"",SUMPRODUCT((N460:U460&lt;&gt;"")*(LEN(TRIM(SUBSTITUTE(N460:U460,CHAR(160)," "))) - LEN(SUBSTITUTE(TRIM(SUBSTITUTE(N460:U460,CHAR(160)," "))," ","")) + 1)) &amp; " mot" &amp; IF(SUMPRODUCT((N460:U460&lt;&gt;"")*(LEN(TRIM(SUBSTITUTE(N460:U460,CHAR(160)," "))) - LEN(SUBSTITUTE(TRIM(SUBSTITUTE(N460:U460,CHAR(160)," "))," ","")) + 1))&gt;1,"s",""))</f>
        <v/>
      </c>
      <c r="L460" s="795" t="str" cm="1">
        <f t="array" ref="L460">SUMPRODUCT(--(N460:U460&lt;&gt;""), LEN(TRIM(SUBSTITUTE(N460:U460, CHAR(160), "")))) &amp; " Car."</f>
        <v>0 Car.</v>
      </c>
      <c r="M460" s="71" t="str">
        <f>IF(ISBLANK(N460),"",LARGE(M445:M459,1)+1)</f>
        <v/>
      </c>
      <c r="N460" s="87"/>
      <c r="O460" s="87"/>
      <c r="P460" s="87"/>
      <c r="Q460" s="87"/>
      <c r="R460" s="87"/>
      <c r="S460" s="87"/>
      <c r="T460" s="87"/>
      <c r="U460" s="87"/>
      <c r="V460" s="87"/>
      <c r="W460" s="1968" t="str">
        <f>IF(OR(AA458&lt;=0,W459&lt;=0),"",_xlfn.LET(_xlpm.n,ROUND(AA458/W459,9),_xlpm.q,INT(_xlpm.n),_xlpm.r,ROUND(AA458-_xlpm.q*W459,9),_xlpm.base,_xlpm.q&amp;" "&amp;W453&amp;" de "&amp;TEXT(W459,"0.000")&amp;" kg",IF(_xlpm.r&lt;=0.000000001,_xlpm.base,_xlpm.base&amp;" + 1 "&amp;W453&amp;" de "&amp;TEXT(_xlpm.r,"0.000")&amp;" kg")))</f>
        <v>6 Gastro 1/1 de 2.700 kg + 1 Gastro 1/1 de 1.800 kg</v>
      </c>
      <c r="X460" s="1610"/>
      <c r="Y460" s="1610"/>
      <c r="Z460" s="1610"/>
      <c r="AA460" s="1611"/>
      <c r="AE460" s="9">
        <v>1</v>
      </c>
    </row>
    <row r="461" spans="2:31" ht="15.75" customHeight="1">
      <c r="B461" s="1530" t="s">
        <v>6</v>
      </c>
      <c r="C461" s="1029" t="str">
        <f>C377</f>
        <v>N NOM DE VOTRE RECETTE | collez la--FAMILLE| Auteur &gt; VOUS</v>
      </c>
      <c r="D461" s="1030">
        <f>D377</f>
        <v>1</v>
      </c>
      <c r="E461" s="1029" t="str">
        <f>E377</f>
        <v>coupe</v>
      </c>
      <c r="F461" s="1031" t="str">
        <f>F377</f>
        <v>Recette mère ► Desserts assiette</v>
      </c>
      <c r="G461" s="820"/>
      <c r="H461" s="820"/>
      <c r="I461" s="820"/>
      <c r="J461" s="59">
        <f>ROWS(K441:K461)</f>
        <v>21</v>
      </c>
      <c r="K461" s="60" t="str" cm="1">
        <f t="array" ref="K461">IF(SUMPRODUCT((N461:U461&lt;&gt;"")*1)=0,"",SUMPRODUCT((N461:U461&lt;&gt;"")*(LEN(TRIM(SUBSTITUTE(N461:U461,CHAR(160)," "))) - LEN(SUBSTITUTE(TRIM(SUBSTITUTE(N461:U461,CHAR(160)," "))," ","")) + 1)) &amp; " mot" &amp; IF(SUMPRODUCT((N461:U461&lt;&gt;"")*(LEN(TRIM(SUBSTITUTE(N461:U461,CHAR(160)," "))) - LEN(SUBSTITUTE(TRIM(SUBSTITUTE(N461:U461,CHAR(160)," "))," ","")) + 1))&gt;1,"s",""))</f>
        <v/>
      </c>
      <c r="L461" s="795" t="str" cm="1">
        <f t="array" ref="L461">SUMPRODUCT(--(N461:U461&lt;&gt;""), LEN(TRIM(SUBSTITUTE(N461:U461, CHAR(160), "")))) &amp; " Car."</f>
        <v>0 Car.</v>
      </c>
      <c r="M461" s="71" t="str">
        <f>IF(ISBLANK(N461),"",LARGE(M445:M460,1)+1)</f>
        <v/>
      </c>
      <c r="N461" s="87"/>
      <c r="O461" s="87"/>
      <c r="P461" s="87"/>
      <c r="Q461" s="87"/>
      <c r="R461" s="87"/>
      <c r="S461" s="87"/>
      <c r="T461" s="87"/>
      <c r="U461" s="87"/>
      <c r="V461" s="87"/>
      <c r="W461" s="1968"/>
      <c r="X461" s="1610"/>
      <c r="Y461" s="1610"/>
      <c r="Z461" s="1610"/>
      <c r="AA461" s="1611"/>
      <c r="AE461" s="9">
        <v>1</v>
      </c>
    </row>
    <row r="462" spans="2:31" ht="15.75">
      <c r="B462" s="1530" t="s">
        <v>6</v>
      </c>
      <c r="C462" s="1029" t="str">
        <f>C377</f>
        <v>N NOM DE VOTRE RECETTE | collez la--FAMILLE| Auteur &gt; VOUS</v>
      </c>
      <c r="D462" s="1030">
        <f>D377</f>
        <v>1</v>
      </c>
      <c r="E462" s="1029" t="str">
        <f>E377</f>
        <v>coupe</v>
      </c>
      <c r="F462" s="1031" t="str">
        <f>F377</f>
        <v>Recette mère ► Desserts assiette</v>
      </c>
      <c r="G462" s="820"/>
      <c r="H462" s="820"/>
      <c r="I462" s="820"/>
      <c r="J462" s="59">
        <f>ROWS(K441:K462)</f>
        <v>22</v>
      </c>
      <c r="K462" s="60" t="str" cm="1">
        <f t="array" ref="K462">IF(SUMPRODUCT((N462:U462&lt;&gt;"")*1)=0,"",SUMPRODUCT((N462:U462&lt;&gt;"")*(LEN(TRIM(SUBSTITUTE(N462:U462,CHAR(160)," "))) - LEN(SUBSTITUTE(TRIM(SUBSTITUTE(N462:U462,CHAR(160)," "))," ","")) + 1)) &amp; " mot" &amp; IF(SUMPRODUCT((N462:U462&lt;&gt;"")*(LEN(TRIM(SUBSTITUTE(N462:U462,CHAR(160)," "))) - LEN(SUBSTITUTE(TRIM(SUBSTITUTE(N462:U462,CHAR(160)," "))," ","")) + 1))&gt;1,"s",""))</f>
        <v/>
      </c>
      <c r="L462" s="795" t="str" cm="1">
        <f t="array" ref="L462">SUMPRODUCT(--(N462:U462&lt;&gt;""), LEN(TRIM(SUBSTITUTE(N462:U462, CHAR(160), "")))) &amp; " Car."</f>
        <v>0 Car.</v>
      </c>
      <c r="M462" s="71" t="str">
        <f>IF(ISBLANK(N462),"",LARGE(M445:M461,1)+1)</f>
        <v/>
      </c>
      <c r="N462" s="87"/>
      <c r="O462" s="87"/>
      <c r="P462" s="87"/>
      <c r="Q462" s="87"/>
      <c r="R462" s="87"/>
      <c r="S462" s="87"/>
      <c r="T462" s="87"/>
      <c r="U462" s="87"/>
      <c r="V462" s="87"/>
      <c r="W462" s="87"/>
      <c r="X462" s="87"/>
      <c r="Y462" s="87"/>
      <c r="Z462" s="87"/>
      <c r="AA462" s="89"/>
      <c r="AE462" s="9">
        <v>1</v>
      </c>
    </row>
    <row r="463" spans="2:31" ht="15.75">
      <c r="B463" s="1530" t="s">
        <v>6</v>
      </c>
      <c r="C463" s="1029" t="str">
        <f>C377</f>
        <v>N NOM DE VOTRE RECETTE | collez la--FAMILLE| Auteur &gt; VOUS</v>
      </c>
      <c r="D463" s="1030">
        <f>D377</f>
        <v>1</v>
      </c>
      <c r="E463" s="1029" t="str">
        <f>E377</f>
        <v>coupe</v>
      </c>
      <c r="F463" s="1031" t="str">
        <f>F377</f>
        <v>Recette mère ► Desserts assiette</v>
      </c>
      <c r="G463" s="820"/>
      <c r="H463" s="820"/>
      <c r="I463" s="820"/>
      <c r="J463" s="59">
        <f>ROWS(K441:K463)</f>
        <v>23</v>
      </c>
      <c r="K463" s="60" t="str" cm="1">
        <f t="array" ref="K463">IF(SUMPRODUCT((N463:U463&lt;&gt;"")*1)=0,"",SUMPRODUCT((N463:U463&lt;&gt;"")*(LEN(TRIM(SUBSTITUTE(N463:U463,CHAR(160)," "))) - LEN(SUBSTITUTE(TRIM(SUBSTITUTE(N463:U463,CHAR(160)," "))," ","")) + 1)) &amp; " mot" &amp; IF(SUMPRODUCT((N463:U463&lt;&gt;"")*(LEN(TRIM(SUBSTITUTE(N463:U463,CHAR(160)," "))) - LEN(SUBSTITUTE(TRIM(SUBSTITUTE(N463:U463,CHAR(160)," "))," ","")) + 1))&gt;1,"s",""))</f>
        <v/>
      </c>
      <c r="L463" s="795" t="str" cm="1">
        <f t="array" ref="L463">SUMPRODUCT(--(N463:U463&lt;&gt;""), LEN(TRIM(SUBSTITUTE(N463:U463, CHAR(160), "")))) &amp; " Car."</f>
        <v>0 Car.</v>
      </c>
      <c r="M463" s="71" t="str">
        <f>IF(ISBLANK(N463),"",LARGE(M445:M462,1)+1)</f>
        <v/>
      </c>
      <c r="N463" s="87"/>
      <c r="O463" s="87"/>
      <c r="P463" s="87"/>
      <c r="Q463" s="87"/>
      <c r="R463" s="87"/>
      <c r="S463" s="87"/>
      <c r="T463" s="87"/>
      <c r="U463" s="87"/>
      <c r="V463" s="87"/>
      <c r="W463" s="87"/>
      <c r="X463" s="87"/>
      <c r="Y463" s="87"/>
      <c r="Z463" s="87"/>
      <c r="AA463" s="89"/>
      <c r="AE463" s="9">
        <v>1</v>
      </c>
    </row>
    <row r="464" spans="2:31" ht="15.75">
      <c r="B464" s="1530" t="s">
        <v>6</v>
      </c>
      <c r="C464" s="1029" t="str">
        <f>C377</f>
        <v>N NOM DE VOTRE RECETTE | collez la--FAMILLE| Auteur &gt; VOUS</v>
      </c>
      <c r="D464" s="1030">
        <f>D377</f>
        <v>1</v>
      </c>
      <c r="E464" s="1029" t="str">
        <f>E377</f>
        <v>coupe</v>
      </c>
      <c r="F464" s="1031" t="str">
        <f>F377</f>
        <v>Recette mère ► Desserts assiette</v>
      </c>
      <c r="G464" s="820"/>
      <c r="H464" s="820"/>
      <c r="I464" s="820"/>
      <c r="J464" s="59">
        <f>ROWS(K441:K464)</f>
        <v>24</v>
      </c>
      <c r="K464" s="60" t="str" cm="1">
        <f t="array" ref="K464">IF(SUMPRODUCT((N464:U464&lt;&gt;"")*1)=0,"",SUMPRODUCT((N464:U464&lt;&gt;"")*(LEN(TRIM(SUBSTITUTE(N464:U464,CHAR(160)," "))) - LEN(SUBSTITUTE(TRIM(SUBSTITUTE(N464:U464,CHAR(160)," "))," ","")) + 1)) &amp; " mot" &amp; IF(SUMPRODUCT((N464:U464&lt;&gt;"")*(LEN(TRIM(SUBSTITUTE(N464:U464,CHAR(160)," "))) - LEN(SUBSTITUTE(TRIM(SUBSTITUTE(N464:U464,CHAR(160)," "))," ","")) + 1))&gt;1,"s",""))</f>
        <v/>
      </c>
      <c r="L464" s="795" t="str" cm="1">
        <f t="array" ref="L464">SUMPRODUCT(--(N464:U464&lt;&gt;""), LEN(TRIM(SUBSTITUTE(N464:U464, CHAR(160), "")))) &amp; " Car."</f>
        <v>0 Car.</v>
      </c>
      <c r="M464" s="71" t="str">
        <f>IF(ISBLANK(N464),"",LARGE(M445:M463,1)+1)</f>
        <v/>
      </c>
      <c r="N464" s="87"/>
      <c r="O464" s="87"/>
      <c r="P464" s="87"/>
      <c r="Q464" s="87"/>
      <c r="R464" s="87"/>
      <c r="S464" s="87"/>
      <c r="T464" s="87"/>
      <c r="U464" s="87"/>
      <c r="V464" s="87"/>
      <c r="W464" s="87"/>
      <c r="X464" s="87"/>
      <c r="Y464" s="87"/>
      <c r="Z464" s="87"/>
      <c r="AA464" s="89"/>
      <c r="AE464" s="9">
        <v>1</v>
      </c>
    </row>
    <row r="465" spans="2:31" ht="15.75">
      <c r="B465" s="21" t="str" cm="1">
        <f t="array" ref="B465">IF(SUM(--(N465:U465&lt;&gt;""))&gt;0, "A", "►")</f>
        <v>►</v>
      </c>
      <c r="C465" s="1029" t="str">
        <f>C377</f>
        <v>N NOM DE VOTRE RECETTE | collez la--FAMILLE| Auteur &gt; VOUS</v>
      </c>
      <c r="D465" s="1030">
        <f>D377</f>
        <v>1</v>
      </c>
      <c r="E465" s="1029" t="str">
        <f>E377</f>
        <v>coupe</v>
      </c>
      <c r="F465" s="1031" t="str">
        <f>F377</f>
        <v>Recette mère ► Desserts assiette</v>
      </c>
      <c r="G465" s="820"/>
      <c r="H465" s="820"/>
      <c r="I465" s="820"/>
      <c r="J465" s="59">
        <f>ROWS(K441:K465)</f>
        <v>25</v>
      </c>
      <c r="K465" s="60" t="str" cm="1">
        <f t="array" ref="K465">IF(SUMPRODUCT((N465:U465&lt;&gt;"")*1)=0,"",SUMPRODUCT((N465:U465&lt;&gt;"")*(LEN(TRIM(SUBSTITUTE(N465:U465,CHAR(160)," "))) - LEN(SUBSTITUTE(TRIM(SUBSTITUTE(N465:U465,CHAR(160)," "))," ","")) + 1)) &amp; " mot" &amp; IF(SUMPRODUCT((N465:U465&lt;&gt;"")*(LEN(TRIM(SUBSTITUTE(N465:U465,CHAR(160)," "))) - LEN(SUBSTITUTE(TRIM(SUBSTITUTE(N465:U465,CHAR(160)," "))," ","")) + 1))&gt;1,"s",""))</f>
        <v/>
      </c>
      <c r="L465" s="795" t="str" cm="1">
        <f t="array" ref="L465">SUMPRODUCT(--(N465:U465&lt;&gt;""), LEN(TRIM(SUBSTITUTE(N465:U465, CHAR(160), "")))) &amp; " Car."</f>
        <v>0 Car.</v>
      </c>
      <c r="M465" s="71" t="str">
        <f>IF(ISBLANK(N465),"",LARGE(M445:M464,1)+1)</f>
        <v/>
      </c>
      <c r="N465" s="87"/>
      <c r="O465" s="87"/>
      <c r="P465" s="87"/>
      <c r="Q465" s="87"/>
      <c r="R465" s="87"/>
      <c r="S465" s="87"/>
      <c r="T465" s="87"/>
      <c r="U465" s="87"/>
      <c r="V465" s="87"/>
      <c r="W465" s="87"/>
      <c r="X465" s="87"/>
      <c r="Y465" s="87"/>
      <c r="Z465" s="87"/>
      <c r="AA465" s="89"/>
      <c r="AE465" s="9">
        <v>1</v>
      </c>
    </row>
    <row r="466" spans="2:31" ht="15.75">
      <c r="B466" s="21" t="str" cm="1">
        <f t="array" ref="B466">IF(SUM(--(N466:U466&lt;&gt;""))&gt;0, "A", "►")</f>
        <v>►</v>
      </c>
      <c r="C466" s="1029" t="str">
        <f>C377</f>
        <v>N NOM DE VOTRE RECETTE | collez la--FAMILLE| Auteur &gt; VOUS</v>
      </c>
      <c r="D466" s="1030">
        <f>D377</f>
        <v>1</v>
      </c>
      <c r="E466" s="1029" t="str">
        <f>E377</f>
        <v>coupe</v>
      </c>
      <c r="F466" s="1031" t="str">
        <f>F377</f>
        <v>Recette mère ► Desserts assiette</v>
      </c>
      <c r="G466" s="820"/>
      <c r="H466" s="820"/>
      <c r="I466" s="820"/>
      <c r="J466" s="59">
        <f>ROWS(K441:K466)</f>
        <v>26</v>
      </c>
      <c r="K466" s="60" t="str" cm="1">
        <f t="array" ref="K466">IF(SUMPRODUCT((N466:U466&lt;&gt;"")*1)=0,"",SUMPRODUCT((N466:U466&lt;&gt;"")*(LEN(TRIM(SUBSTITUTE(N466:U466,CHAR(160)," "))) - LEN(SUBSTITUTE(TRIM(SUBSTITUTE(N466:U466,CHAR(160)," "))," ","")) + 1)) &amp; " mot" &amp; IF(SUMPRODUCT((N466:U466&lt;&gt;"")*(LEN(TRIM(SUBSTITUTE(N466:U466,CHAR(160)," "))) - LEN(SUBSTITUTE(TRIM(SUBSTITUTE(N466:U466,CHAR(160)," "))," ","")) + 1))&gt;1,"s",""))</f>
        <v/>
      </c>
      <c r="L466" s="795" t="str" cm="1">
        <f t="array" ref="L466">SUMPRODUCT(--(N466:U466&lt;&gt;""), LEN(TRIM(SUBSTITUTE(N466:U466, CHAR(160), "")))) &amp; " Car."</f>
        <v>0 Car.</v>
      </c>
      <c r="M466" s="71" t="str">
        <f>IF(ISBLANK(N466),"",LARGE(M445:M465,1)+1)</f>
        <v/>
      </c>
      <c r="N466" s="87"/>
      <c r="O466" s="87"/>
      <c r="P466" s="87"/>
      <c r="Q466" s="87"/>
      <c r="R466" s="87"/>
      <c r="S466" s="87"/>
      <c r="T466" s="87"/>
      <c r="U466" s="87"/>
      <c r="V466" s="87"/>
      <c r="W466" s="87"/>
      <c r="X466" s="87"/>
      <c r="Y466" s="87"/>
      <c r="Z466" s="87"/>
      <c r="AA466" s="89"/>
      <c r="AE466" s="9">
        <v>1</v>
      </c>
    </row>
    <row r="467" spans="2:31" ht="15.75">
      <c r="B467" s="21" t="str" cm="1">
        <f t="array" ref="B467">IF(SUM(--(N467:U467&lt;&gt;""))&gt;0, "A", "►")</f>
        <v>►</v>
      </c>
      <c r="C467" s="1029" t="str">
        <f>C377</f>
        <v>N NOM DE VOTRE RECETTE | collez la--FAMILLE| Auteur &gt; VOUS</v>
      </c>
      <c r="D467" s="1030">
        <f>D377</f>
        <v>1</v>
      </c>
      <c r="E467" s="1029" t="str">
        <f>E377</f>
        <v>coupe</v>
      </c>
      <c r="F467" s="1031" t="str">
        <f>F377</f>
        <v>Recette mère ► Desserts assiette</v>
      </c>
      <c r="G467" s="820"/>
      <c r="H467" s="820"/>
      <c r="I467" s="820"/>
      <c r="J467" s="59">
        <f>ROWS(K441:K467)</f>
        <v>27</v>
      </c>
      <c r="K467" s="60" t="str" cm="1">
        <f t="array" ref="K467">IF(SUMPRODUCT((N467:U467&lt;&gt;"")*1)=0,"",SUMPRODUCT((N467:U467&lt;&gt;"")*(LEN(TRIM(SUBSTITUTE(N467:U467,CHAR(160)," "))) - LEN(SUBSTITUTE(TRIM(SUBSTITUTE(N467:U467,CHAR(160)," "))," ","")) + 1)) &amp; " mot" &amp; IF(SUMPRODUCT((N467:U467&lt;&gt;"")*(LEN(TRIM(SUBSTITUTE(N467:U467,CHAR(160)," "))) - LEN(SUBSTITUTE(TRIM(SUBSTITUTE(N467:U467,CHAR(160)," "))," ","")) + 1))&gt;1,"s",""))</f>
        <v/>
      </c>
      <c r="L467" s="795" t="str" cm="1">
        <f t="array" ref="L467">SUMPRODUCT(--(N467:U467&lt;&gt;""), LEN(TRIM(SUBSTITUTE(N467:U467, CHAR(160), "")))) &amp; " Car."</f>
        <v>0 Car.</v>
      </c>
      <c r="M467" s="71" t="str">
        <f>IF(ISBLANK(N467),"",LARGE(M445:M466,1)+1)</f>
        <v/>
      </c>
      <c r="N467" s="87"/>
      <c r="O467" s="87"/>
      <c r="P467" s="87"/>
      <c r="Q467" s="87"/>
      <c r="R467" s="87"/>
      <c r="S467" s="87"/>
      <c r="T467" s="87"/>
      <c r="U467" s="87"/>
      <c r="V467" s="87"/>
      <c r="W467" s="87"/>
      <c r="X467" s="87"/>
      <c r="Y467" s="87"/>
      <c r="Z467" s="87"/>
      <c r="AA467" s="89"/>
      <c r="AE467" s="9">
        <v>1</v>
      </c>
    </row>
    <row r="468" spans="2:31" ht="15.75">
      <c r="B468" s="21" t="str" cm="1">
        <f t="array" ref="B468">IF(SUM(--(N468:U468&lt;&gt;""))&gt;0, "A", "►")</f>
        <v>►</v>
      </c>
      <c r="C468" s="1029" t="str">
        <f>C377</f>
        <v>N NOM DE VOTRE RECETTE | collez la--FAMILLE| Auteur &gt; VOUS</v>
      </c>
      <c r="D468" s="1030">
        <f>D377</f>
        <v>1</v>
      </c>
      <c r="E468" s="1029" t="str">
        <f>E377</f>
        <v>coupe</v>
      </c>
      <c r="F468" s="1031" t="str">
        <f>F377</f>
        <v>Recette mère ► Desserts assiette</v>
      </c>
      <c r="G468" s="820"/>
      <c r="H468" s="820"/>
      <c r="I468" s="820"/>
      <c r="J468" s="59">
        <f>ROWS(K441:K468)</f>
        <v>28</v>
      </c>
      <c r="K468" s="60" t="str" cm="1">
        <f t="array" ref="K468">IF(SUMPRODUCT((N468:U468&lt;&gt;"")*1)=0,"",SUMPRODUCT((N468:U468&lt;&gt;"")*(LEN(TRIM(SUBSTITUTE(N468:U468,CHAR(160)," "))) - LEN(SUBSTITUTE(TRIM(SUBSTITUTE(N468:U468,CHAR(160)," "))," ","")) + 1)) &amp; " mot" &amp; IF(SUMPRODUCT((N468:U468&lt;&gt;"")*(LEN(TRIM(SUBSTITUTE(N468:U468,CHAR(160)," "))) - LEN(SUBSTITUTE(TRIM(SUBSTITUTE(N468:U468,CHAR(160)," "))," ","")) + 1))&gt;1,"s",""))</f>
        <v/>
      </c>
      <c r="L468" s="795" t="str" cm="1">
        <f t="array" ref="L468">SUMPRODUCT(--(N468:U468&lt;&gt;""), LEN(TRIM(SUBSTITUTE(N468:U468, CHAR(160), "")))) &amp; " Car."</f>
        <v>0 Car.</v>
      </c>
      <c r="M468" s="71" t="str">
        <f>IF(ISBLANK(N468),"",LARGE(M445:M467,1)+1)</f>
        <v/>
      </c>
      <c r="N468" s="87"/>
      <c r="O468" s="87"/>
      <c r="P468" s="87"/>
      <c r="Q468" s="87"/>
      <c r="R468" s="87"/>
      <c r="S468" s="87"/>
      <c r="T468" s="87"/>
      <c r="U468" s="87"/>
      <c r="V468" s="87"/>
      <c r="W468" s="87"/>
      <c r="X468" s="87"/>
      <c r="Y468" s="87"/>
      <c r="Z468" s="87"/>
      <c r="AA468" s="89"/>
      <c r="AE468" s="9">
        <v>1</v>
      </c>
    </row>
    <row r="469" spans="2:31" ht="15.75">
      <c r="B469" s="21" t="str" cm="1">
        <f t="array" ref="B469">IF(SUM(--(N469:U469&lt;&gt;""))&gt;0, "A", "►")</f>
        <v>►</v>
      </c>
      <c r="C469" s="1029" t="str">
        <f>C377</f>
        <v>N NOM DE VOTRE RECETTE | collez la--FAMILLE| Auteur &gt; VOUS</v>
      </c>
      <c r="D469" s="1030">
        <f>D377</f>
        <v>1</v>
      </c>
      <c r="E469" s="1029" t="str">
        <f>E377</f>
        <v>coupe</v>
      </c>
      <c r="F469" s="1031" t="str">
        <f>F377</f>
        <v>Recette mère ► Desserts assiette</v>
      </c>
      <c r="G469" s="820"/>
      <c r="H469" s="820"/>
      <c r="I469" s="820"/>
      <c r="J469" s="59">
        <f>ROWS(K441:K469)</f>
        <v>29</v>
      </c>
      <c r="K469" s="60" t="str" cm="1">
        <f t="array" ref="K469">IF(SUMPRODUCT((N469:U469&lt;&gt;"")*1)=0,"",SUMPRODUCT((N469:U469&lt;&gt;"")*(LEN(TRIM(SUBSTITUTE(N469:U469,CHAR(160)," "))) - LEN(SUBSTITUTE(TRIM(SUBSTITUTE(N469:U469,CHAR(160)," "))," ","")) + 1)) &amp; " mot" &amp; IF(SUMPRODUCT((N469:U469&lt;&gt;"")*(LEN(TRIM(SUBSTITUTE(N469:U469,CHAR(160)," "))) - LEN(SUBSTITUTE(TRIM(SUBSTITUTE(N469:U469,CHAR(160)," "))," ","")) + 1))&gt;1,"s",""))</f>
        <v/>
      </c>
      <c r="L469" s="795" t="str" cm="1">
        <f t="array" ref="L469">SUMPRODUCT(--(N469:U469&lt;&gt;""), LEN(TRIM(SUBSTITUTE(N469:U469, CHAR(160), "")))) &amp; " Car."</f>
        <v>0 Car.</v>
      </c>
      <c r="M469" s="71" t="str">
        <f>IF(ISBLANK(N469),"",LARGE(M445:M468,1)+1)</f>
        <v/>
      </c>
      <c r="N469" s="87"/>
      <c r="O469" s="87"/>
      <c r="P469" s="87"/>
      <c r="Q469" s="87"/>
      <c r="R469" s="87"/>
      <c r="S469" s="87"/>
      <c r="T469" s="87"/>
      <c r="U469" s="87"/>
      <c r="V469" s="87"/>
      <c r="W469" s="87"/>
      <c r="X469" s="87"/>
      <c r="Y469" s="87"/>
      <c r="Z469" s="87"/>
      <c r="AA469" s="89"/>
      <c r="AE469" s="9">
        <v>1</v>
      </c>
    </row>
    <row r="470" spans="2:31" ht="15.75">
      <c r="B470" s="21" t="str" cm="1">
        <f t="array" ref="B470">IF(SUM(--(N470:U470&lt;&gt;""))&gt;0, "A", "►")</f>
        <v>►</v>
      </c>
      <c r="C470" s="1029" t="str">
        <f>C377</f>
        <v>N NOM DE VOTRE RECETTE | collez la--FAMILLE| Auteur &gt; VOUS</v>
      </c>
      <c r="D470" s="1030">
        <f>D377</f>
        <v>1</v>
      </c>
      <c r="E470" s="1029" t="str">
        <f>E377</f>
        <v>coupe</v>
      </c>
      <c r="F470" s="1031" t="str">
        <f>F377</f>
        <v>Recette mère ► Desserts assiette</v>
      </c>
      <c r="G470" s="820"/>
      <c r="H470" s="820"/>
      <c r="I470" s="820"/>
      <c r="J470" s="59">
        <f>ROWS(K441:K470)</f>
        <v>30</v>
      </c>
      <c r="K470" s="60" t="str" cm="1">
        <f t="array" ref="K470">IF(SUMPRODUCT((N470:U470&lt;&gt;"")*1)=0,"",SUMPRODUCT((N470:U470&lt;&gt;"")*(LEN(TRIM(SUBSTITUTE(N470:U470,CHAR(160)," "))) - LEN(SUBSTITUTE(TRIM(SUBSTITUTE(N470:U470,CHAR(160)," "))," ","")) + 1)) &amp; " mot" &amp; IF(SUMPRODUCT((N470:U470&lt;&gt;"")*(LEN(TRIM(SUBSTITUTE(N470:U470,CHAR(160)," "))) - LEN(SUBSTITUTE(TRIM(SUBSTITUTE(N470:U470,CHAR(160)," "))," ","")) + 1))&gt;1,"s",""))</f>
        <v/>
      </c>
      <c r="L470" s="795" t="str" cm="1">
        <f t="array" ref="L470">SUMPRODUCT(--(N470:U470&lt;&gt;""), LEN(TRIM(SUBSTITUTE(N470:U470, CHAR(160), "")))) &amp; " Car."</f>
        <v>0 Car.</v>
      </c>
      <c r="M470" s="71" t="str">
        <f>IF(ISBLANK(N470),"",LARGE(M445:M469,1)+1)</f>
        <v/>
      </c>
      <c r="N470" s="87"/>
      <c r="O470" s="87"/>
      <c r="P470" s="87"/>
      <c r="Q470" s="87"/>
      <c r="R470" s="87"/>
      <c r="S470" s="87"/>
      <c r="T470" s="87"/>
      <c r="U470" s="87"/>
      <c r="V470" s="87"/>
      <c r="W470" s="87"/>
      <c r="X470" s="87"/>
      <c r="Y470" s="87"/>
      <c r="Z470" s="87"/>
      <c r="AA470" s="89"/>
      <c r="AE470" s="9">
        <v>1</v>
      </c>
    </row>
    <row r="471" spans="2:31" ht="15.75">
      <c r="B471" s="21" t="str" cm="1">
        <f t="array" ref="B471">IF(SUM(--(N471:U471&lt;&gt;""))&gt;0, "A", "►")</f>
        <v>►</v>
      </c>
      <c r="C471" s="1029" t="str">
        <f>C377</f>
        <v>N NOM DE VOTRE RECETTE | collez la--FAMILLE| Auteur &gt; VOUS</v>
      </c>
      <c r="D471" s="1030">
        <f>D377</f>
        <v>1</v>
      </c>
      <c r="E471" s="1029" t="str">
        <f>E377</f>
        <v>coupe</v>
      </c>
      <c r="F471" s="1031" t="str">
        <f>F377</f>
        <v>Recette mère ► Desserts assiette</v>
      </c>
      <c r="G471" s="820"/>
      <c r="H471" s="820"/>
      <c r="I471" s="820"/>
      <c r="J471" s="59">
        <f>ROWS(K441:K471)</f>
        <v>31</v>
      </c>
      <c r="K471" s="60" t="str" cm="1">
        <f t="array" ref="K471">IF(SUMPRODUCT((N471:U471&lt;&gt;"")*1)=0,"",SUMPRODUCT((N471:U471&lt;&gt;"")*(LEN(TRIM(SUBSTITUTE(N471:U471,CHAR(160)," "))) - LEN(SUBSTITUTE(TRIM(SUBSTITUTE(N471:U471,CHAR(160)," "))," ","")) + 1)) &amp; " mot" &amp; IF(SUMPRODUCT((N471:U471&lt;&gt;"")*(LEN(TRIM(SUBSTITUTE(N471:U471,CHAR(160)," "))) - LEN(SUBSTITUTE(TRIM(SUBSTITUTE(N471:U471,CHAR(160)," "))," ","")) + 1))&gt;1,"s",""))</f>
        <v/>
      </c>
      <c r="L471" s="795" t="str" cm="1">
        <f t="array" ref="L471">SUMPRODUCT(--(N471:U471&lt;&gt;""), LEN(TRIM(SUBSTITUTE(N471:U471, CHAR(160), "")))) &amp; " Car."</f>
        <v>0 Car.</v>
      </c>
      <c r="M471" s="71" t="str">
        <f>IF(ISBLANK(N471),"",LARGE(M445:M470,1)+1)</f>
        <v/>
      </c>
      <c r="N471" s="87"/>
      <c r="O471" s="87"/>
      <c r="P471" s="87"/>
      <c r="Q471" s="87"/>
      <c r="R471" s="87"/>
      <c r="S471" s="87"/>
      <c r="T471" s="87"/>
      <c r="U471" s="87"/>
      <c r="V471" s="87"/>
      <c r="W471" s="87"/>
      <c r="X471" s="87"/>
      <c r="Y471" s="87"/>
      <c r="Z471" s="87"/>
      <c r="AA471" s="89"/>
      <c r="AE471" s="9">
        <v>1</v>
      </c>
    </row>
    <row r="472" spans="2:31" ht="15.75">
      <c r="B472" s="21" t="str" cm="1">
        <f t="array" ref="B472">IF(SUM(--(N472:U472&lt;&gt;""))&gt;0, "A", "►")</f>
        <v>►</v>
      </c>
      <c r="C472" s="1029" t="str">
        <f>C377</f>
        <v>N NOM DE VOTRE RECETTE | collez la--FAMILLE| Auteur &gt; VOUS</v>
      </c>
      <c r="D472" s="1030">
        <f>D377</f>
        <v>1</v>
      </c>
      <c r="E472" s="1029" t="str">
        <f>E377</f>
        <v>coupe</v>
      </c>
      <c r="F472" s="1031" t="str">
        <f>F377</f>
        <v>Recette mère ► Desserts assiette</v>
      </c>
      <c r="G472" s="820"/>
      <c r="H472" s="820"/>
      <c r="I472" s="820"/>
      <c r="J472" s="59">
        <f>ROWS(K441:K472)</f>
        <v>32</v>
      </c>
      <c r="K472" s="60" t="str" cm="1">
        <f t="array" ref="K472">IF(SUMPRODUCT((N472:U472&lt;&gt;"")*1)=0,"",SUMPRODUCT((N472:U472&lt;&gt;"")*(LEN(TRIM(SUBSTITUTE(N472:U472,CHAR(160)," "))) - LEN(SUBSTITUTE(TRIM(SUBSTITUTE(N472:U472,CHAR(160)," "))," ","")) + 1)) &amp; " mot" &amp; IF(SUMPRODUCT((N472:U472&lt;&gt;"")*(LEN(TRIM(SUBSTITUTE(N472:U472,CHAR(160)," "))) - LEN(SUBSTITUTE(TRIM(SUBSTITUTE(N472:U472,CHAR(160)," "))," ","")) + 1))&gt;1,"s",""))</f>
        <v/>
      </c>
      <c r="L472" s="795" t="str" cm="1">
        <f t="array" ref="L472">SUMPRODUCT(--(N472:U472&lt;&gt;""), LEN(TRIM(SUBSTITUTE(N472:U472, CHAR(160), "")))) &amp; " Car."</f>
        <v>0 Car.</v>
      </c>
      <c r="M472" s="71" t="str">
        <f>IF(ISBLANK(N472),"",LARGE(M445:M471,1)+1)</f>
        <v/>
      </c>
      <c r="N472" s="87"/>
      <c r="O472" s="87"/>
      <c r="P472" s="87"/>
      <c r="Q472" s="87"/>
      <c r="R472" s="87"/>
      <c r="S472" s="87"/>
      <c r="T472" s="87"/>
      <c r="U472" s="87"/>
      <c r="V472" s="87"/>
      <c r="W472" s="87"/>
      <c r="X472" s="87"/>
      <c r="Y472" s="87"/>
      <c r="Z472" s="87"/>
      <c r="AA472" s="89"/>
      <c r="AE472" s="9">
        <v>1</v>
      </c>
    </row>
    <row r="473" spans="2:31" ht="15.75">
      <c r="B473" s="21" t="str" cm="1">
        <f t="array" ref="B473">IF(SUM(--(N473:U473&lt;&gt;""))&gt;0, "A", "►")</f>
        <v>►</v>
      </c>
      <c r="C473" s="1029" t="str">
        <f>C377</f>
        <v>N NOM DE VOTRE RECETTE | collez la--FAMILLE| Auteur &gt; VOUS</v>
      </c>
      <c r="D473" s="1030">
        <f>D377</f>
        <v>1</v>
      </c>
      <c r="E473" s="1029" t="str">
        <f>E377</f>
        <v>coupe</v>
      </c>
      <c r="F473" s="1031" t="str">
        <f>F377</f>
        <v>Recette mère ► Desserts assiette</v>
      </c>
      <c r="G473" s="820"/>
      <c r="H473" s="820"/>
      <c r="I473" s="820"/>
      <c r="J473" s="59">
        <f>ROWS(K441:K473)</f>
        <v>33</v>
      </c>
      <c r="K473" s="60" t="str" cm="1">
        <f t="array" ref="K473">IF(SUMPRODUCT((N473:U473&lt;&gt;"")*1)=0,"",SUMPRODUCT((N473:U473&lt;&gt;"")*(LEN(TRIM(SUBSTITUTE(N473:U473,CHAR(160)," "))) - LEN(SUBSTITUTE(TRIM(SUBSTITUTE(N473:U473,CHAR(160)," "))," ","")) + 1)) &amp; " mot" &amp; IF(SUMPRODUCT((N473:U473&lt;&gt;"")*(LEN(TRIM(SUBSTITUTE(N473:U473,CHAR(160)," "))) - LEN(SUBSTITUTE(TRIM(SUBSTITUTE(N473:U473,CHAR(160)," "))," ","")) + 1))&gt;1,"s",""))</f>
        <v/>
      </c>
      <c r="L473" s="795" t="str" cm="1">
        <f t="array" ref="L473">SUMPRODUCT(--(N473:U473&lt;&gt;""), LEN(TRIM(SUBSTITUTE(N473:U473, CHAR(160), "")))) &amp; " Car."</f>
        <v>0 Car.</v>
      </c>
      <c r="M473" s="71" t="str">
        <f>IF(ISBLANK(N473),"",LARGE(M445:M472,1)+1)</f>
        <v/>
      </c>
      <c r="N473" s="87"/>
      <c r="O473" s="87"/>
      <c r="P473" s="87"/>
      <c r="Q473" s="87"/>
      <c r="R473" s="87"/>
      <c r="S473" s="87"/>
      <c r="T473" s="87"/>
      <c r="U473" s="87"/>
      <c r="V473" s="87"/>
      <c r="W473" s="87"/>
      <c r="X473" s="87"/>
      <c r="Y473" s="87"/>
      <c r="Z473" s="87"/>
      <c r="AA473" s="89"/>
      <c r="AE473" s="9">
        <v>1</v>
      </c>
    </row>
    <row r="474" spans="2:31" ht="15.75">
      <c r="B474" s="21" t="str" cm="1">
        <f t="array" ref="B474">IF(SUM(--(N474:U474&lt;&gt;""))&gt;0, "A", "►")</f>
        <v>►</v>
      </c>
      <c r="C474" s="1029" t="str">
        <f>C377</f>
        <v>N NOM DE VOTRE RECETTE | collez la--FAMILLE| Auteur &gt; VOUS</v>
      </c>
      <c r="D474" s="1030">
        <f>D377</f>
        <v>1</v>
      </c>
      <c r="E474" s="1029" t="str">
        <f>E377</f>
        <v>coupe</v>
      </c>
      <c r="F474" s="1031" t="str">
        <f>F377</f>
        <v>Recette mère ► Desserts assiette</v>
      </c>
      <c r="G474" s="820"/>
      <c r="H474" s="820"/>
      <c r="I474" s="820"/>
      <c r="J474" s="59">
        <f>ROWS(K441:K474)</f>
        <v>34</v>
      </c>
      <c r="K474" s="60" t="str" cm="1">
        <f t="array" ref="K474">IF(SUMPRODUCT((N474:U474&lt;&gt;"")*1)=0,"",SUMPRODUCT((N474:U474&lt;&gt;"")*(LEN(TRIM(SUBSTITUTE(N474:U474,CHAR(160)," "))) - LEN(SUBSTITUTE(TRIM(SUBSTITUTE(N474:U474,CHAR(160)," "))," ","")) + 1)) &amp; " mot" &amp; IF(SUMPRODUCT((N474:U474&lt;&gt;"")*(LEN(TRIM(SUBSTITUTE(N474:U474,CHAR(160)," "))) - LEN(SUBSTITUTE(TRIM(SUBSTITUTE(N474:U474,CHAR(160)," "))," ","")) + 1))&gt;1,"s",""))</f>
        <v/>
      </c>
      <c r="L474" s="795" t="str" cm="1">
        <f t="array" ref="L474">SUMPRODUCT(--(N474:U474&lt;&gt;""), LEN(TRIM(SUBSTITUTE(N474:U474, CHAR(160), "")))) &amp; " Car."</f>
        <v>0 Car.</v>
      </c>
      <c r="M474" s="71" t="str">
        <f>IF(ISBLANK(N474),"",LARGE(M445:M473,1)+1)</f>
        <v/>
      </c>
      <c r="N474" s="87"/>
      <c r="O474" s="87"/>
      <c r="P474" s="87"/>
      <c r="Q474" s="87"/>
      <c r="R474" s="87"/>
      <c r="S474" s="87"/>
      <c r="T474" s="87"/>
      <c r="U474" s="87"/>
      <c r="V474" s="87"/>
      <c r="W474" s="87"/>
      <c r="X474" s="87"/>
      <c r="Y474" s="87"/>
      <c r="Z474" s="87"/>
      <c r="AA474" s="89"/>
      <c r="AE474" s="9">
        <v>1</v>
      </c>
    </row>
    <row r="475" spans="2:31" ht="15.75">
      <c r="B475" s="21" t="str" cm="1">
        <f t="array" ref="B475">IF(SUM(--(N475:U475&lt;&gt;""))&gt;0, "A", "►")</f>
        <v>►</v>
      </c>
      <c r="C475" s="1029" t="str">
        <f>C377</f>
        <v>N NOM DE VOTRE RECETTE | collez la--FAMILLE| Auteur &gt; VOUS</v>
      </c>
      <c r="D475" s="1030">
        <f>D377</f>
        <v>1</v>
      </c>
      <c r="E475" s="1029" t="str">
        <f>E377</f>
        <v>coupe</v>
      </c>
      <c r="F475" s="1031" t="str">
        <f>F377</f>
        <v>Recette mère ► Desserts assiette</v>
      </c>
      <c r="G475" s="820"/>
      <c r="H475" s="820"/>
      <c r="I475" s="820"/>
      <c r="J475" s="59">
        <f>ROWS(K441:K475)</f>
        <v>35</v>
      </c>
      <c r="K475" s="60" t="str" cm="1">
        <f t="array" ref="K475">IF(SUMPRODUCT((N475:U475&lt;&gt;"")*1)=0,"",SUMPRODUCT((N475:U475&lt;&gt;"")*(LEN(TRIM(SUBSTITUTE(N475:U475,CHAR(160)," "))) - LEN(SUBSTITUTE(TRIM(SUBSTITUTE(N475:U475,CHAR(160)," "))," ","")) + 1)) &amp; " mot" &amp; IF(SUMPRODUCT((N475:U475&lt;&gt;"")*(LEN(TRIM(SUBSTITUTE(N475:U475,CHAR(160)," "))) - LEN(SUBSTITUTE(TRIM(SUBSTITUTE(N475:U475,CHAR(160)," "))," ","")) + 1))&gt;1,"s",""))</f>
        <v/>
      </c>
      <c r="L475" s="795" t="str" cm="1">
        <f t="array" ref="L475">SUMPRODUCT(--(N475:U475&lt;&gt;""), LEN(TRIM(SUBSTITUTE(N475:U475, CHAR(160), "")))) &amp; " Car."</f>
        <v>0 Car.</v>
      </c>
      <c r="M475" s="71" t="str">
        <f>IF(ISBLANK(N475),"",LARGE(M445:M474,1)+1)</f>
        <v/>
      </c>
      <c r="N475" s="87"/>
      <c r="O475" s="87"/>
      <c r="P475" s="87"/>
      <c r="Q475" s="87"/>
      <c r="R475" s="87"/>
      <c r="S475" s="87"/>
      <c r="T475" s="87"/>
      <c r="U475" s="87"/>
      <c r="V475" s="87"/>
      <c r="W475" s="87"/>
      <c r="X475" s="87"/>
      <c r="Y475" s="87"/>
      <c r="Z475" s="87"/>
      <c r="AA475" s="89"/>
      <c r="AE475" s="9">
        <v>1</v>
      </c>
    </row>
    <row r="476" spans="2:31" ht="15.75">
      <c r="B476" s="21" t="str" cm="1">
        <f t="array" ref="B476">IF(SUM(--(N476:U476&lt;&gt;""))&gt;0, "A", "►")</f>
        <v>►</v>
      </c>
      <c r="C476" s="1029" t="str">
        <f>C377</f>
        <v>N NOM DE VOTRE RECETTE | collez la--FAMILLE| Auteur &gt; VOUS</v>
      </c>
      <c r="D476" s="1030">
        <f>D377</f>
        <v>1</v>
      </c>
      <c r="E476" s="1029" t="str">
        <f>E377</f>
        <v>coupe</v>
      </c>
      <c r="F476" s="1031" t="str">
        <f>F377</f>
        <v>Recette mère ► Desserts assiette</v>
      </c>
      <c r="G476" s="820"/>
      <c r="H476" s="820"/>
      <c r="I476" s="820"/>
      <c r="J476" s="59">
        <f>ROWS(K441:K476)</f>
        <v>36</v>
      </c>
      <c r="K476" s="60" t="str" cm="1">
        <f t="array" ref="K476">IF(SUMPRODUCT((N476:U476&lt;&gt;"")*1)=0,"",SUMPRODUCT((N476:U476&lt;&gt;"")*(LEN(TRIM(SUBSTITUTE(N476:U476,CHAR(160)," "))) - LEN(SUBSTITUTE(TRIM(SUBSTITUTE(N476:U476,CHAR(160)," "))," ","")) + 1)) &amp; " mot" &amp; IF(SUMPRODUCT((N476:U476&lt;&gt;"")*(LEN(TRIM(SUBSTITUTE(N476:U476,CHAR(160)," "))) - LEN(SUBSTITUTE(TRIM(SUBSTITUTE(N476:U476,CHAR(160)," "))," ","")) + 1))&gt;1,"s",""))</f>
        <v/>
      </c>
      <c r="L476" s="795" t="str" cm="1">
        <f t="array" ref="L476">SUMPRODUCT(--(N476:U476&lt;&gt;""), LEN(TRIM(SUBSTITUTE(N476:U476, CHAR(160), "")))) &amp; " Car."</f>
        <v>0 Car.</v>
      </c>
      <c r="M476" s="71" t="str">
        <f>IF(ISBLANK(N476),"",LARGE(M445:M475,1)+1)</f>
        <v/>
      </c>
      <c r="N476" s="87"/>
      <c r="O476" s="87"/>
      <c r="P476" s="87"/>
      <c r="Q476" s="87"/>
      <c r="R476" s="87"/>
      <c r="S476" s="87"/>
      <c r="T476" s="87"/>
      <c r="U476" s="87"/>
      <c r="V476" s="87"/>
      <c r="W476" s="87"/>
      <c r="X476" s="87"/>
      <c r="Y476" s="87"/>
      <c r="Z476" s="87"/>
      <c r="AA476" s="89"/>
      <c r="AE476" s="9">
        <v>1</v>
      </c>
    </row>
    <row r="477" spans="2:31" ht="15.75">
      <c r="B477" s="21" t="str" cm="1">
        <f t="array" ref="B477">IF(SUM(--(N477:U477&lt;&gt;""))&gt;0, "A", "►")</f>
        <v>►</v>
      </c>
      <c r="C477" s="1029" t="str">
        <f>C377</f>
        <v>N NOM DE VOTRE RECETTE | collez la--FAMILLE| Auteur &gt; VOUS</v>
      </c>
      <c r="D477" s="1030">
        <f>D377</f>
        <v>1</v>
      </c>
      <c r="E477" s="1029" t="str">
        <f>E377</f>
        <v>coupe</v>
      </c>
      <c r="F477" s="1031" t="str">
        <f>F377</f>
        <v>Recette mère ► Desserts assiette</v>
      </c>
      <c r="G477" s="820"/>
      <c r="H477" s="820"/>
      <c r="I477" s="820"/>
      <c r="J477" s="59">
        <f>ROWS(K441:K477)</f>
        <v>37</v>
      </c>
      <c r="K477" s="60" t="str" cm="1">
        <f t="array" ref="K477">IF(SUMPRODUCT((N477:U477&lt;&gt;"")*1)=0,"",SUMPRODUCT((N477:U477&lt;&gt;"")*(LEN(TRIM(SUBSTITUTE(N477:U477,CHAR(160)," "))) - LEN(SUBSTITUTE(TRIM(SUBSTITUTE(N477:U477,CHAR(160)," "))," ","")) + 1)) &amp; " mot" &amp; IF(SUMPRODUCT((N477:U477&lt;&gt;"")*(LEN(TRIM(SUBSTITUTE(N477:U477,CHAR(160)," "))) - LEN(SUBSTITUTE(TRIM(SUBSTITUTE(N477:U477,CHAR(160)," "))," ","")) + 1))&gt;1,"s",""))</f>
        <v/>
      </c>
      <c r="L477" s="795" t="str" cm="1">
        <f t="array" ref="L477">SUMPRODUCT(--(N477:U477&lt;&gt;""), LEN(TRIM(SUBSTITUTE(N477:U477, CHAR(160), "")))) &amp; " Car."</f>
        <v>0 Car.</v>
      </c>
      <c r="M477" s="71" t="str">
        <f>IF(ISBLANK(N477),"",LARGE(M445:M476,1)+1)</f>
        <v/>
      </c>
      <c r="N477" s="87"/>
      <c r="O477" s="87"/>
      <c r="P477" s="87"/>
      <c r="Q477" s="87"/>
      <c r="R477" s="87"/>
      <c r="S477" s="87"/>
      <c r="T477" s="87"/>
      <c r="U477" s="87"/>
      <c r="V477" s="87"/>
      <c r="W477" s="87"/>
      <c r="X477" s="87"/>
      <c r="Y477" s="87"/>
      <c r="Z477" s="87"/>
      <c r="AA477" s="89"/>
      <c r="AE477" s="9">
        <v>1</v>
      </c>
    </row>
    <row r="478" spans="2:31" ht="15.75">
      <c r="B478" s="21" t="str" cm="1">
        <f t="array" ref="B478">IF(SUM(--(N478:U478&lt;&gt;""))&gt;0, "A", "►")</f>
        <v>►</v>
      </c>
      <c r="C478" s="1029" t="str">
        <f>C377</f>
        <v>N NOM DE VOTRE RECETTE | collez la--FAMILLE| Auteur &gt; VOUS</v>
      </c>
      <c r="D478" s="1030">
        <f>D377</f>
        <v>1</v>
      </c>
      <c r="E478" s="1029" t="str">
        <f>E377</f>
        <v>coupe</v>
      </c>
      <c r="F478" s="1031" t="str">
        <f>F377</f>
        <v>Recette mère ► Desserts assiette</v>
      </c>
      <c r="G478" s="820"/>
      <c r="H478" s="820"/>
      <c r="I478" s="820"/>
      <c r="J478" s="59">
        <f>ROWS(K441:K478)</f>
        <v>38</v>
      </c>
      <c r="K478" s="60" t="str" cm="1">
        <f t="array" ref="K478">IF(SUMPRODUCT((N478:U478&lt;&gt;"")*1)=0,"",SUMPRODUCT((N478:U478&lt;&gt;"")*(LEN(TRIM(SUBSTITUTE(N478:U478,CHAR(160)," "))) - LEN(SUBSTITUTE(TRIM(SUBSTITUTE(N478:U478,CHAR(160)," "))," ","")) + 1)) &amp; " mot" &amp; IF(SUMPRODUCT((N478:U478&lt;&gt;"")*(LEN(TRIM(SUBSTITUTE(N478:U478,CHAR(160)," "))) - LEN(SUBSTITUTE(TRIM(SUBSTITUTE(N478:U478,CHAR(160)," "))," ","")) + 1))&gt;1,"s",""))</f>
        <v/>
      </c>
      <c r="L478" s="795" t="str" cm="1">
        <f t="array" ref="L478">SUMPRODUCT(--(N478:U478&lt;&gt;""), LEN(TRIM(SUBSTITUTE(N478:U478, CHAR(160), "")))) &amp; " Car."</f>
        <v>0 Car.</v>
      </c>
      <c r="M478" s="71" t="str">
        <f>IF(ISBLANK(N478),"",LARGE(M445:M477,1)+1)</f>
        <v/>
      </c>
      <c r="N478" s="87"/>
      <c r="O478" s="87"/>
      <c r="P478" s="87"/>
      <c r="Q478" s="87"/>
      <c r="R478" s="87"/>
      <c r="S478" s="87"/>
      <c r="T478" s="87"/>
      <c r="U478" s="87"/>
      <c r="V478" s="87"/>
      <c r="W478" s="87"/>
      <c r="X478" s="87"/>
      <c r="Y478" s="87"/>
      <c r="Z478" s="87"/>
      <c r="AA478" s="89"/>
      <c r="AE478" s="9">
        <v>1</v>
      </c>
    </row>
    <row r="479" spans="2:31" ht="15.75">
      <c r="B479" s="21" t="str" cm="1">
        <f t="array" ref="B479">IF(SUM(--(N479:U479&lt;&gt;""))&gt;0, "A", "►")</f>
        <v>►</v>
      </c>
      <c r="C479" s="1029" t="str">
        <f>C377</f>
        <v>N NOM DE VOTRE RECETTE | collez la--FAMILLE| Auteur &gt; VOUS</v>
      </c>
      <c r="D479" s="1030">
        <f>D377</f>
        <v>1</v>
      </c>
      <c r="E479" s="1029" t="str">
        <f>E377</f>
        <v>coupe</v>
      </c>
      <c r="F479" s="1031" t="str">
        <f>F377</f>
        <v>Recette mère ► Desserts assiette</v>
      </c>
      <c r="G479" s="820"/>
      <c r="H479" s="820"/>
      <c r="I479" s="820"/>
      <c r="J479" s="59">
        <f>ROWS(K441:K479)</f>
        <v>39</v>
      </c>
      <c r="K479" s="60" t="str" cm="1">
        <f t="array" ref="K479">IF(SUMPRODUCT((N479:U479&lt;&gt;"")*1)=0,"",SUMPRODUCT((N479:U479&lt;&gt;"")*(LEN(TRIM(SUBSTITUTE(N479:U479,CHAR(160)," "))) - LEN(SUBSTITUTE(TRIM(SUBSTITUTE(N479:U479,CHAR(160)," "))," ","")) + 1)) &amp; " mot" &amp; IF(SUMPRODUCT((N479:U479&lt;&gt;"")*(LEN(TRIM(SUBSTITUTE(N479:U479,CHAR(160)," "))) - LEN(SUBSTITUTE(TRIM(SUBSTITUTE(N479:U479,CHAR(160)," "))," ","")) + 1))&gt;1,"s",""))</f>
        <v/>
      </c>
      <c r="L479" s="795" t="str" cm="1">
        <f t="array" ref="L479">SUMPRODUCT(--(N479:U479&lt;&gt;""), LEN(TRIM(SUBSTITUTE(N479:U479, CHAR(160), "")))) &amp; " Car."</f>
        <v>0 Car.</v>
      </c>
      <c r="M479" s="71" t="str">
        <f>IF(ISBLANK(N479),"",LARGE(M445:M478,1)+1)</f>
        <v/>
      </c>
      <c r="N479" s="87"/>
      <c r="O479" s="87"/>
      <c r="P479" s="87"/>
      <c r="Q479" s="87"/>
      <c r="R479" s="87"/>
      <c r="S479" s="87"/>
      <c r="T479" s="87"/>
      <c r="U479" s="87"/>
      <c r="V479" s="87"/>
      <c r="W479" s="87"/>
      <c r="X479" s="87"/>
      <c r="Y479" s="87"/>
      <c r="Z479" s="87"/>
      <c r="AA479" s="89"/>
      <c r="AE479" s="9">
        <v>1</v>
      </c>
    </row>
    <row r="480" spans="2:31" ht="15.75">
      <c r="B480" s="1530" t="s">
        <v>6</v>
      </c>
      <c r="C480" s="1029" t="str">
        <f>C377</f>
        <v>N NOM DE VOTRE RECETTE | collez la--FAMILLE| Auteur &gt; VOUS</v>
      </c>
      <c r="D480" s="1030">
        <f>D377</f>
        <v>1</v>
      </c>
      <c r="E480" s="1029" t="str">
        <f>E377</f>
        <v>coupe</v>
      </c>
      <c r="F480" s="1031" t="str">
        <f>F377</f>
        <v>Recette mère ► Desserts assiette</v>
      </c>
      <c r="G480" s="820"/>
      <c r="H480" s="820"/>
      <c r="I480" s="820"/>
      <c r="J480" s="59">
        <f>ROWS(K441:K480)</f>
        <v>40</v>
      </c>
      <c r="K480" s="60" t="str" cm="1">
        <f t="array" ref="K480">IF(SUMPRODUCT((N480:U480&lt;&gt;"")*1)=0,"",SUMPRODUCT((N480:U480&lt;&gt;"")*(LEN(TRIM(SUBSTITUTE(N480:U480,CHAR(160)," "))) - LEN(SUBSTITUTE(TRIM(SUBSTITUTE(N480:U480,CHAR(160)," "))," ","")) + 1)) &amp; " mot" &amp; IF(SUMPRODUCT((N480:U480&lt;&gt;"")*(LEN(TRIM(SUBSTITUTE(N480:U480,CHAR(160)," "))) - LEN(SUBSTITUTE(TRIM(SUBSTITUTE(N480:U480,CHAR(160)," "))," ","")) + 1))&gt;1,"s",""))</f>
        <v/>
      </c>
      <c r="L480" s="795" t="str" cm="1">
        <f t="array" ref="L480">SUMPRODUCT(--(N480:U480&lt;&gt;""), LEN(TRIM(SUBSTITUTE(N480:U480, CHAR(160), "")))) &amp; " Car."</f>
        <v>0 Car.</v>
      </c>
      <c r="M480" s="71" t="str">
        <f>IF(ISBLANK(N480),"",LARGE(M445:M479,1)+1)</f>
        <v/>
      </c>
      <c r="N480" s="87"/>
      <c r="O480" s="87"/>
      <c r="P480" s="87"/>
      <c r="Q480" s="87"/>
      <c r="R480" s="87"/>
      <c r="S480" s="87"/>
      <c r="T480" s="87"/>
      <c r="U480" s="87"/>
      <c r="V480" s="87"/>
      <c r="W480" s="87"/>
      <c r="X480" s="87"/>
      <c r="Y480" s="87"/>
      <c r="Z480" s="87"/>
      <c r="AA480" s="89"/>
      <c r="AE480" s="9">
        <v>1</v>
      </c>
    </row>
    <row r="481" spans="2:31" ht="15.75">
      <c r="B481" s="1530" t="s">
        <v>6</v>
      </c>
      <c r="C481" s="1029" t="str">
        <f>C377</f>
        <v>N NOM DE VOTRE RECETTE | collez la--FAMILLE| Auteur &gt; VOUS</v>
      </c>
      <c r="D481" s="1030">
        <f>D377</f>
        <v>1</v>
      </c>
      <c r="E481" s="1029" t="str">
        <f>E377</f>
        <v>coupe</v>
      </c>
      <c r="F481" s="1031" t="str">
        <f>F377</f>
        <v>Recette mère ► Desserts assiette</v>
      </c>
      <c r="G481" s="820"/>
      <c r="H481" s="820"/>
      <c r="I481" s="820"/>
      <c r="J481" s="820"/>
      <c r="K481" s="60" t="str" cm="1">
        <f t="array" ref="K481">IF(SUMPRODUCT((N481:V481&lt;&gt;"")*1)=0,"",SUMPRODUCT((N481:V481&lt;&gt;"")*(LEN(TRIM(SUBSTITUTE(N481:V481,CHAR(160)," "))) - LEN(SUBSTITUTE(TRIM(SUBSTITUTE(N481:V481,CHAR(160)," "))," ","")) + 1)) &amp; " mot" &amp; IF(SUMPRODUCT((N481:V481&lt;&gt;"")*(LEN(TRIM(SUBSTITUTE(N481:V481,CHAR(160)," "))) - LEN(SUBSTITUTE(TRIM(SUBSTITUTE(N481:V481,CHAR(160)," "))," ","")) + 1))&gt;1,"s",""))</f>
        <v/>
      </c>
      <c r="L481" s="1529" t="s">
        <v>92</v>
      </c>
      <c r="M481" s="727"/>
      <c r="N481" s="87"/>
      <c r="O481" s="87"/>
      <c r="P481" s="87"/>
      <c r="Q481" s="87"/>
      <c r="R481" s="87"/>
      <c r="S481" s="87"/>
      <c r="T481" s="87"/>
      <c r="U481" s="87"/>
      <c r="V481" s="87"/>
      <c r="W481" s="87"/>
      <c r="X481" s="87"/>
      <c r="Y481" s="87"/>
      <c r="Z481" s="87"/>
      <c r="AA481" s="89"/>
      <c r="AE481" s="9">
        <v>1</v>
      </c>
    </row>
    <row r="482" spans="2:31" ht="15.75">
      <c r="B482" s="1530" t="s">
        <v>6</v>
      </c>
      <c r="C482" s="1029" t="str">
        <f>C377</f>
        <v>N NOM DE VOTRE RECETTE | collez la--FAMILLE| Auteur &gt; VOUS</v>
      </c>
      <c r="D482" s="1030">
        <f>D377</f>
        <v>1</v>
      </c>
      <c r="E482" s="1029" t="str">
        <f>E377</f>
        <v>coupe</v>
      </c>
      <c r="F482" s="1031" t="str">
        <f>F377</f>
        <v>Recette mère ► Desserts assiette</v>
      </c>
      <c r="G482" s="796"/>
      <c r="H482" s="797"/>
      <c r="I482" s="798"/>
      <c r="J482" s="799"/>
      <c r="K482" s="60" t="str" cm="1">
        <f t="array" ref="K482">IF(SUMPRODUCT((N482:V482&lt;&gt;"")*1)=0,"",SUMPRODUCT((N482:V482&lt;&gt;"")*(LEN(TRIM(SUBSTITUTE(N482:V482,CHAR(160)," "))) - LEN(SUBSTITUTE(TRIM(SUBSTITUTE(N482:V482,CHAR(160)," "))," ","")) + 1)) &amp; " mot" &amp; IF(SUMPRODUCT((N482:V482&lt;&gt;"")*(LEN(TRIM(SUBSTITUTE(N482:V482,CHAR(160)," "))) - LEN(SUBSTITUTE(TRIM(SUBSTITUTE(N482:V482,CHAR(160)," "))," ","")) + 1))&gt;1,"s",""))</f>
        <v>15 mots</v>
      </c>
      <c r="L482" s="800"/>
      <c r="M482" s="801"/>
      <c r="N482" s="73" t="s">
        <v>91</v>
      </c>
      <c r="O482" s="73"/>
      <c r="P482" s="73"/>
      <c r="Q482" s="73"/>
      <c r="R482" s="802"/>
      <c r="S482" s="802"/>
      <c r="T482" s="74"/>
      <c r="U482" s="74"/>
      <c r="V482" s="74"/>
      <c r="W482" s="74"/>
      <c r="X482" s="74"/>
      <c r="Y482" s="74"/>
      <c r="Z482" s="75"/>
      <c r="AA482" s="823"/>
      <c r="AE482" s="9">
        <v>1</v>
      </c>
    </row>
    <row r="483" spans="2:31" ht="16.5" thickBot="1">
      <c r="B483" s="1531" t="s">
        <v>6</v>
      </c>
      <c r="C483" s="1532"/>
      <c r="D483" s="1532"/>
      <c r="E483" s="1532"/>
      <c r="F483" s="1532"/>
      <c r="G483" s="1533" t="s">
        <v>90</v>
      </c>
      <c r="H483" s="1534" t="str">
        <f ca="1">CELL("nomfichier")</f>
        <v>D:\Données\1.UPRT\0-UPRT.fait\1-UPRT.FR-SITE-WEB\ff-fiches-fabrications\ff.fiches.fabrication.2023\ffr.restaurant.2023\[ff.26.COLONNES.04.02.2026.17h04.xlsx]Modèles.a.dupliquer</v>
      </c>
      <c r="I483" s="1535"/>
      <c r="J483" s="1535"/>
      <c r="K483" s="1535"/>
      <c r="L483" s="1535"/>
      <c r="M483" s="1535"/>
      <c r="N483" s="1536" t="s">
        <v>90</v>
      </c>
      <c r="O483" s="1536"/>
      <c r="P483" s="1536"/>
      <c r="Q483" s="1536"/>
      <c r="R483" s="1537" t="str">
        <f ca="1">CELL("nomfichier")</f>
        <v>D:\Données\1.UPRT\0-UPRT.fait\1-UPRT.FR-SITE-WEB\ff-fiches-fabrications\ff.fiches.fabrication.2023\ffr.restaurant.2023\[ff.26.COLONNES.04.02.2026.17h04.xlsx]Modèles.a.dupliquer</v>
      </c>
      <c r="S483" s="1535"/>
      <c r="T483" s="1535"/>
      <c r="U483" s="1535"/>
      <c r="V483" s="1535"/>
      <c r="W483" s="1535"/>
      <c r="X483" s="1535"/>
      <c r="Y483" s="1535"/>
      <c r="Z483" s="1538"/>
      <c r="AA483" s="1539"/>
      <c r="AE483" s="9">
        <v>1</v>
      </c>
    </row>
    <row r="484" spans="2:31" ht="16.5" thickBot="1">
      <c r="B484" s="694" t="s">
        <v>6</v>
      </c>
      <c r="C484" s="694"/>
      <c r="D484" s="694"/>
      <c r="E484" s="694"/>
      <c r="F484" s="694"/>
      <c r="G484" s="806" t="s">
        <v>93</v>
      </c>
      <c r="H484" s="807"/>
      <c r="I484" s="808"/>
      <c r="J484" s="809"/>
      <c r="K484" s="810"/>
      <c r="L484" s="811"/>
      <c r="M484" s="811"/>
      <c r="N484" s="809"/>
      <c r="O484" s="809"/>
      <c r="P484" s="809"/>
      <c r="Q484" s="809"/>
      <c r="R484" s="807"/>
      <c r="S484" s="807"/>
      <c r="T484" s="807"/>
      <c r="U484" s="807"/>
      <c r="V484" s="807"/>
      <c r="W484" s="807"/>
      <c r="X484" s="807"/>
      <c r="Y484" s="807"/>
      <c r="Z484" s="807"/>
      <c r="AA484" s="807" t="s">
        <v>94</v>
      </c>
      <c r="AE484" s="9">
        <v>1</v>
      </c>
    </row>
    <row r="485" spans="2:31" ht="18.75">
      <c r="B485" s="787"/>
      <c r="C485" s="787"/>
      <c r="D485" s="787"/>
      <c r="E485" s="787"/>
      <c r="F485" s="787"/>
      <c r="G485" s="787"/>
      <c r="H485" s="787"/>
      <c r="I485" s="787"/>
      <c r="J485" s="787"/>
      <c r="K485" s="787"/>
      <c r="L485" s="787"/>
      <c r="M485" s="81"/>
      <c r="N485" s="81"/>
      <c r="O485" s="81"/>
      <c r="P485" s="81"/>
      <c r="Q485" s="81"/>
      <c r="R485"/>
      <c r="S485"/>
      <c r="T485"/>
      <c r="U485" s="82"/>
      <c r="V485" s="82"/>
      <c r="W485" s="82"/>
      <c r="X485" s="82"/>
      <c r="Y485" s="82"/>
      <c r="Z485" s="82"/>
      <c r="AA485" s="82"/>
      <c r="AE485" s="9">
        <v>1</v>
      </c>
    </row>
    <row r="486" spans="2:31" ht="18.75">
      <c r="B486" s="787"/>
      <c r="C486" s="787"/>
      <c r="D486" s="787"/>
      <c r="E486" s="787"/>
      <c r="F486" s="787"/>
      <c r="G486" s="787"/>
      <c r="H486" s="787"/>
      <c r="I486" s="787"/>
      <c r="J486" s="787"/>
      <c r="K486" s="787"/>
      <c r="L486" s="787"/>
      <c r="M486" s="81" t="s">
        <v>621</v>
      </c>
      <c r="N486" s="81"/>
      <c r="O486" s="81"/>
      <c r="P486" s="81"/>
      <c r="Q486" s="81"/>
      <c r="R486" s="81"/>
      <c r="S486"/>
      <c r="T486"/>
      <c r="U486"/>
      <c r="V486" s="82"/>
      <c r="W486" s="82"/>
      <c r="X486" s="82"/>
      <c r="Y486" s="82"/>
      <c r="Z486" s="82"/>
      <c r="AA486" s="82"/>
      <c r="AE486" s="9">
        <v>1</v>
      </c>
    </row>
    <row r="487" spans="2:31" ht="15.75">
      <c r="B487" s="742"/>
      <c r="C487" s="742"/>
      <c r="D487" s="742"/>
      <c r="E487" s="742"/>
      <c r="F487" s="742"/>
      <c r="G487" s="742"/>
      <c r="H487" s="742"/>
      <c r="I487" s="742"/>
      <c r="J487" s="742"/>
      <c r="K487" s="787"/>
      <c r="L487" s="787"/>
      <c r="M487" s="812" t="s">
        <v>593</v>
      </c>
      <c r="N487" s="96"/>
      <c r="O487" s="61"/>
      <c r="P487" s="61"/>
      <c r="Q487" s="61"/>
      <c r="R487" s="61"/>
      <c r="S487" s="61"/>
      <c r="T487" s="61"/>
      <c r="U487" s="61"/>
      <c r="V487" s="61"/>
      <c r="W487" s="61"/>
      <c r="X487" s="536"/>
      <c r="Y487" s="536"/>
      <c r="Z487" s="536"/>
      <c r="AA487" s="900"/>
      <c r="AE487" s="9">
        <v>1</v>
      </c>
    </row>
    <row r="488" spans="2:31" ht="15.75">
      <c r="B488" s="742"/>
      <c r="C488" s="742"/>
      <c r="D488" s="742"/>
      <c r="E488" s="742"/>
      <c r="F488" s="742"/>
      <c r="G488" s="533" t="s">
        <v>426</v>
      </c>
      <c r="H488" s="534" t="s">
        <v>427</v>
      </c>
      <c r="I488" s="742"/>
      <c r="J488" s="742"/>
      <c r="K488" s="787"/>
      <c r="L488" s="787"/>
      <c r="M488" s="84">
        <v>0</v>
      </c>
      <c r="N488" s="87"/>
      <c r="O488" s="87"/>
      <c r="P488" s="87"/>
      <c r="Q488" s="87"/>
      <c r="R488" s="87"/>
      <c r="S488" s="87"/>
      <c r="T488" s="87"/>
      <c r="U488" s="87"/>
      <c r="V488" s="87"/>
      <c r="W488" s="87"/>
      <c r="X488" s="87"/>
      <c r="Y488" s="87"/>
      <c r="Z488" s="63" t="s">
        <v>86</v>
      </c>
      <c r="AA488" s="64">
        <v>3.472222222222222E-3</v>
      </c>
      <c r="AE488" s="9">
        <v>1</v>
      </c>
    </row>
    <row r="489" spans="2:31" ht="15.75">
      <c r="B489" s="742"/>
      <c r="C489" s="742"/>
      <c r="D489" s="742"/>
      <c r="E489" s="742"/>
      <c r="F489" s="742"/>
      <c r="G489" s="538" t="s">
        <v>428</v>
      </c>
      <c r="H489" s="534" t="s">
        <v>429</v>
      </c>
      <c r="I489" s="742"/>
      <c r="J489" s="742"/>
      <c r="K489" s="787"/>
      <c r="L489" s="787"/>
      <c r="M489" s="71">
        <f>IF(ISBLANK(N489),"",LARGE(M488:M488,1)+1)</f>
        <v>1</v>
      </c>
      <c r="N489" s="87" t="s">
        <v>97</v>
      </c>
      <c r="O489" s="87"/>
      <c r="P489" s="87"/>
      <c r="Q489" s="87"/>
      <c r="R489" s="87"/>
      <c r="S489" s="87"/>
      <c r="T489" s="87"/>
      <c r="U489" s="87"/>
      <c r="V489" s="87"/>
      <c r="W489" s="87"/>
      <c r="X489" s="87"/>
      <c r="Y489" s="87"/>
      <c r="Z489" s="63" t="s">
        <v>87</v>
      </c>
      <c r="AA489" s="65">
        <v>1.0416666666666666E-2</v>
      </c>
      <c r="AE489" s="9">
        <v>1</v>
      </c>
    </row>
    <row r="490" spans="2:31" ht="22.5">
      <c r="B490" s="742"/>
      <c r="C490" s="742"/>
      <c r="D490" s="742"/>
      <c r="E490" s="742"/>
      <c r="F490" s="742"/>
      <c r="G490" s="539" t="s">
        <v>430</v>
      </c>
      <c r="H490" s="534" t="s">
        <v>431</v>
      </c>
      <c r="I490" s="742"/>
      <c r="J490" s="742"/>
      <c r="K490" s="787"/>
      <c r="L490" s="787"/>
      <c r="M490" s="71">
        <f>IF(ISBLANK(N490),"",LARGE(M488:M489,1)+1)</f>
        <v>2</v>
      </c>
      <c r="N490" s="87" t="s">
        <v>99</v>
      </c>
      <c r="O490" s="87"/>
      <c r="P490" s="87"/>
      <c r="Q490" s="87"/>
      <c r="R490" s="87"/>
      <c r="S490" s="87"/>
      <c r="T490" s="87"/>
      <c r="U490" s="87"/>
      <c r="V490" s="87"/>
      <c r="W490" s="87"/>
      <c r="X490" s="87"/>
      <c r="Y490" s="87"/>
      <c r="Z490" s="63" t="s">
        <v>88</v>
      </c>
      <c r="AA490" s="66">
        <v>2.0833333333333332E-2</v>
      </c>
      <c r="AE490" s="9">
        <v>1</v>
      </c>
    </row>
    <row r="491" spans="2:31" ht="15.75">
      <c r="B491" s="357"/>
      <c r="C491" s="357"/>
      <c r="D491" s="357"/>
      <c r="E491" s="357"/>
      <c r="F491" s="357"/>
      <c r="G491" s="357"/>
      <c r="H491" s="357"/>
      <c r="I491" s="357"/>
      <c r="J491" s="742"/>
      <c r="K491" s="787"/>
      <c r="L491" s="787"/>
      <c r="M491" s="71">
        <f>IF(ISBLANK(N491),"",LARGE(M488:M490,1)+1)</f>
        <v>3</v>
      </c>
      <c r="N491" s="87" t="s">
        <v>101</v>
      </c>
      <c r="O491" s="87"/>
      <c r="P491" s="87"/>
      <c r="Q491" s="87"/>
      <c r="R491" s="87"/>
      <c r="S491" s="87"/>
      <c r="T491" s="87"/>
      <c r="U491" s="87"/>
      <c r="V491" s="87"/>
      <c r="W491" s="87"/>
      <c r="X491" s="87"/>
      <c r="Y491" s="87"/>
      <c r="Z491" s="67" t="s">
        <v>89</v>
      </c>
      <c r="AA491" s="68">
        <f>AA488+AA489+AA490</f>
        <v>3.4722222222222224E-2</v>
      </c>
      <c r="AE491" s="9">
        <v>1</v>
      </c>
    </row>
    <row r="492" spans="2:31" ht="15.75">
      <c r="B492" s="357"/>
      <c r="C492" s="357"/>
      <c r="D492" s="357"/>
      <c r="E492" s="357"/>
      <c r="F492" s="357"/>
      <c r="G492" s="357"/>
      <c r="H492" s="357"/>
      <c r="I492" s="357"/>
      <c r="J492" s="742"/>
      <c r="K492" s="787"/>
      <c r="L492" s="787"/>
      <c r="M492" s="71">
        <f>IF(ISBLANK(N492),"",LARGE(M488:M491,1)+1)</f>
        <v>4</v>
      </c>
      <c r="N492" s="87" t="s">
        <v>103</v>
      </c>
      <c r="O492" s="87"/>
      <c r="P492" s="87"/>
      <c r="Q492" s="87"/>
      <c r="R492" s="87"/>
      <c r="S492" s="87"/>
      <c r="T492" s="87"/>
      <c r="U492" s="87"/>
      <c r="V492" s="87"/>
      <c r="W492" s="87"/>
      <c r="X492" s="87"/>
      <c r="Y492" s="87"/>
      <c r="Z492" s="87"/>
      <c r="AA492" s="89"/>
      <c r="AE492" s="9">
        <v>1</v>
      </c>
    </row>
    <row r="493" spans="2:31" ht="15.75">
      <c r="B493" s="742"/>
      <c r="C493" s="742"/>
      <c r="D493" s="742"/>
      <c r="E493" s="742"/>
      <c r="F493" s="742"/>
      <c r="G493" s="742"/>
      <c r="H493" s="742"/>
      <c r="I493" s="742"/>
      <c r="J493" s="742"/>
      <c r="K493" s="787"/>
      <c r="L493" s="787"/>
      <c r="M493" s="71" t="str">
        <f>IF(ISBLANK(N493),"",LARGE(M488:M492,1)+1)</f>
        <v/>
      </c>
      <c r="N493" s="87"/>
      <c r="O493" s="87" t="s">
        <v>104</v>
      </c>
      <c r="P493" s="87"/>
      <c r="Q493" s="87"/>
      <c r="R493" s="87"/>
      <c r="S493" s="87"/>
      <c r="T493" s="87"/>
      <c r="U493" s="87"/>
      <c r="V493" s="87"/>
      <c r="W493" s="87"/>
      <c r="X493" s="87"/>
      <c r="Y493" s="87"/>
      <c r="Z493" s="87"/>
      <c r="AA493" s="89"/>
      <c r="AE493" s="9">
        <v>1</v>
      </c>
    </row>
    <row r="494" spans="2:31" ht="15.75">
      <c r="B494" s="742"/>
      <c r="C494" s="742"/>
      <c r="D494" s="742"/>
      <c r="E494" s="742"/>
      <c r="F494" s="742"/>
      <c r="G494" s="742"/>
      <c r="H494" s="742"/>
      <c r="I494" s="742"/>
      <c r="J494" s="742"/>
      <c r="K494" s="787"/>
      <c r="L494" s="787"/>
      <c r="M494" s="71">
        <f>IF(ISBLANK(N494),"",LARGE(M488:M493,1)+1)</f>
        <v>5</v>
      </c>
      <c r="N494" s="87" t="s">
        <v>106</v>
      </c>
      <c r="O494" s="87"/>
      <c r="P494" s="87"/>
      <c r="Q494" s="87"/>
      <c r="R494" s="87"/>
      <c r="S494" s="87"/>
      <c r="T494" s="87"/>
      <c r="U494" s="87"/>
      <c r="V494" s="87"/>
      <c r="W494" s="87"/>
      <c r="X494" s="87"/>
      <c r="Y494" s="87"/>
      <c r="Z494" s="87"/>
      <c r="AA494" s="89"/>
      <c r="AE494" s="9">
        <v>1</v>
      </c>
    </row>
    <row r="495" spans="2:31" ht="15.75">
      <c r="B495" s="742"/>
      <c r="C495" s="742"/>
      <c r="D495" s="742"/>
      <c r="E495" s="742"/>
      <c r="F495" s="742"/>
      <c r="G495" s="742"/>
      <c r="H495" s="742"/>
      <c r="I495" s="742"/>
      <c r="J495" s="742"/>
      <c r="K495" s="787"/>
      <c r="L495" s="787"/>
      <c r="M495" s="71">
        <f>IF(ISBLANK(N495),"",LARGE(M488:M494,1)+1)</f>
        <v>6</v>
      </c>
      <c r="N495" s="87" t="s">
        <v>108</v>
      </c>
      <c r="O495" s="87"/>
      <c r="P495" s="87"/>
      <c r="Q495" s="87"/>
      <c r="R495" s="87"/>
      <c r="S495" s="87"/>
      <c r="T495" s="87"/>
      <c r="U495" s="87"/>
      <c r="V495" s="87"/>
      <c r="W495" s="87"/>
      <c r="X495" s="87"/>
      <c r="Y495" s="87"/>
      <c r="Z495" s="87"/>
      <c r="AA495" s="89"/>
      <c r="AE495" s="9">
        <v>1</v>
      </c>
    </row>
    <row r="496" spans="2:31" ht="15.75">
      <c r="B496" s="742"/>
      <c r="C496" s="742"/>
      <c r="D496" s="742"/>
      <c r="E496" s="742"/>
      <c r="F496" s="742"/>
      <c r="G496" s="742"/>
      <c r="H496" s="742"/>
      <c r="I496" s="742"/>
      <c r="J496" s="742"/>
      <c r="K496" s="787"/>
      <c r="L496" s="787"/>
      <c r="M496" s="71" t="str">
        <f>IF(ISBLANK(N496),"",LARGE(M488:M495,1)+1)</f>
        <v/>
      </c>
      <c r="N496" s="87"/>
      <c r="O496" s="87" t="s">
        <v>110</v>
      </c>
      <c r="P496" s="87"/>
      <c r="Q496" s="87"/>
      <c r="R496" s="87"/>
      <c r="S496" s="87"/>
      <c r="T496" s="87"/>
      <c r="U496" s="87"/>
      <c r="V496" s="87"/>
      <c r="W496" s="87"/>
      <c r="X496" s="87"/>
      <c r="Y496" s="87"/>
      <c r="Z496" s="87"/>
      <c r="AA496" s="89"/>
      <c r="AE496" s="9">
        <v>1</v>
      </c>
    </row>
    <row r="497" spans="2:31" ht="15.75">
      <c r="B497" s="742"/>
      <c r="C497" s="742"/>
      <c r="D497" s="742"/>
      <c r="E497" s="742"/>
      <c r="F497" s="742"/>
      <c r="G497" s="742"/>
      <c r="H497" s="742"/>
      <c r="I497" s="742"/>
      <c r="J497" s="742"/>
      <c r="K497" s="787"/>
      <c r="L497" s="787"/>
      <c r="M497" s="71">
        <f>IF(ISBLANK(N497),"",LARGE(M488:M496,1)+1)</f>
        <v>7</v>
      </c>
      <c r="N497" s="87" t="s">
        <v>112</v>
      </c>
      <c r="O497" s="87"/>
      <c r="P497" s="87"/>
      <c r="Q497" s="87"/>
      <c r="R497" s="87"/>
      <c r="S497" s="87"/>
      <c r="T497" s="87"/>
      <c r="U497" s="87"/>
      <c r="V497" s="87"/>
      <c r="W497" s="87"/>
      <c r="X497" s="87"/>
      <c r="Y497" s="87"/>
      <c r="Z497" s="87"/>
      <c r="AA497" s="89"/>
      <c r="AE497" s="9">
        <v>1</v>
      </c>
    </row>
    <row r="498" spans="2:31" ht="15.75">
      <c r="B498" s="742"/>
      <c r="C498" s="742"/>
      <c r="D498" s="742"/>
      <c r="E498" s="742"/>
      <c r="F498" s="742"/>
      <c r="G498" s="742"/>
      <c r="H498" s="742"/>
      <c r="I498" s="742"/>
      <c r="J498" s="742"/>
      <c r="K498" s="787"/>
      <c r="L498" s="787"/>
      <c r="M498" s="71">
        <f>IF(ISBLANK(N498),"",LARGE(M488:M497,1)+1)</f>
        <v>8</v>
      </c>
      <c r="N498" s="87" t="s">
        <v>114</v>
      </c>
      <c r="O498" s="87"/>
      <c r="P498" s="87"/>
      <c r="Q498" s="87"/>
      <c r="R498" s="87"/>
      <c r="S498" s="87"/>
      <c r="T498" s="87"/>
      <c r="U498" s="87"/>
      <c r="V498" s="87"/>
      <c r="W498" s="87"/>
      <c r="X498" s="87"/>
      <c r="Y498" s="87"/>
      <c r="Z498" s="87"/>
      <c r="AA498" s="89"/>
      <c r="AE498" s="9">
        <v>1</v>
      </c>
    </row>
    <row r="499" spans="2:31" ht="15.75">
      <c r="B499" s="742"/>
      <c r="C499" s="742"/>
      <c r="D499" s="742"/>
      <c r="E499" s="742"/>
      <c r="F499" s="742"/>
      <c r="G499" s="742"/>
      <c r="H499" s="742"/>
      <c r="I499" s="742"/>
      <c r="J499" s="742"/>
      <c r="K499" s="787"/>
      <c r="L499" s="787"/>
      <c r="M499" s="71" t="str">
        <f>IF(ISBLANK(N499),"",LARGE(M488:M498,1)+1)</f>
        <v/>
      </c>
      <c r="N499" s="87"/>
      <c r="O499" s="87"/>
      <c r="P499" s="87"/>
      <c r="Q499" s="87"/>
      <c r="R499" s="87"/>
      <c r="S499" s="87"/>
      <c r="T499" s="87"/>
      <c r="U499" s="87"/>
      <c r="V499" s="87"/>
      <c r="W499" s="87"/>
      <c r="X499" s="87"/>
      <c r="Y499" s="87"/>
      <c r="Z499" s="87"/>
      <c r="AA499" s="89"/>
      <c r="AE499" s="9">
        <v>1</v>
      </c>
    </row>
    <row r="500" spans="2:31" ht="15.75">
      <c r="B500" s="742"/>
      <c r="C500" s="742"/>
      <c r="D500" s="742"/>
      <c r="E500" s="742"/>
      <c r="F500" s="742"/>
      <c r="G500" s="742"/>
      <c r="H500" s="742"/>
      <c r="I500" s="742"/>
      <c r="J500" s="742"/>
      <c r="K500" s="787"/>
      <c r="L500" s="787"/>
      <c r="M500" s="71" t="str">
        <f>IF(ISBLANK(N500),"",LARGE(M488:M499,1)+1)</f>
        <v/>
      </c>
      <c r="N500" s="87"/>
      <c r="O500" s="87"/>
      <c r="P500" s="87"/>
      <c r="Q500" s="87"/>
      <c r="R500" s="87"/>
      <c r="S500" s="87"/>
      <c r="T500" s="87"/>
      <c r="U500" s="87"/>
      <c r="V500" s="87"/>
      <c r="W500" s="87"/>
      <c r="X500" s="87"/>
      <c r="Y500" s="87"/>
      <c r="Z500" s="87"/>
      <c r="AA500" s="89"/>
      <c r="AE500" s="9">
        <v>1</v>
      </c>
    </row>
    <row r="501" spans="2:31" ht="15.75">
      <c r="B501" s="742"/>
      <c r="C501" s="742"/>
      <c r="D501" s="742"/>
      <c r="E501" s="742"/>
      <c r="F501" s="742"/>
      <c r="G501" s="742"/>
      <c r="H501" s="742"/>
      <c r="I501" s="742"/>
      <c r="J501" s="742"/>
      <c r="K501" s="787"/>
      <c r="L501" s="787"/>
      <c r="M501" s="71" t="str">
        <f>IF(ISBLANK(N501),"",LARGE(M488:M500,1)+1)</f>
        <v/>
      </c>
      <c r="N501" s="87"/>
      <c r="O501" s="87"/>
      <c r="P501" s="87"/>
      <c r="Q501" s="87"/>
      <c r="R501" s="87"/>
      <c r="S501" s="87"/>
      <c r="T501" s="87"/>
      <c r="U501" s="87"/>
      <c r="V501" s="87"/>
      <c r="W501" s="87"/>
      <c r="X501" s="87"/>
      <c r="Y501" s="87"/>
      <c r="Z501" s="87"/>
      <c r="AA501" s="89"/>
      <c r="AE501" s="9">
        <v>1</v>
      </c>
    </row>
    <row r="502" spans="2:31" ht="15.75">
      <c r="B502" s="742"/>
      <c r="C502" s="742"/>
      <c r="D502" s="742"/>
      <c r="E502" s="742"/>
      <c r="F502" s="742"/>
      <c r="G502" s="742"/>
      <c r="H502" s="742"/>
      <c r="I502" s="742"/>
      <c r="J502" s="742"/>
      <c r="K502" s="787"/>
      <c r="L502" s="787"/>
      <c r="M502" s="71" t="str">
        <f>IF(ISBLANK(N502),"",LARGE(M488:M501,1)+1)</f>
        <v/>
      </c>
      <c r="N502" s="87"/>
      <c r="O502" s="87"/>
      <c r="P502" s="87"/>
      <c r="Q502" s="87"/>
      <c r="R502" s="87"/>
      <c r="S502" s="87"/>
      <c r="T502" s="87"/>
      <c r="U502" s="87"/>
      <c r="V502" s="87"/>
      <c r="W502" s="87"/>
      <c r="X502" s="87"/>
      <c r="Y502" s="87"/>
      <c r="Z502" s="87"/>
      <c r="AA502" s="89"/>
      <c r="AE502" s="9">
        <v>1</v>
      </c>
    </row>
    <row r="503" spans="2:31" ht="15.75">
      <c r="B503" s="742"/>
      <c r="C503" s="742"/>
      <c r="D503" s="742"/>
      <c r="E503" s="742"/>
      <c r="F503" s="742"/>
      <c r="G503" s="742"/>
      <c r="H503" s="742"/>
      <c r="I503" s="742"/>
      <c r="J503" s="742"/>
      <c r="K503" s="787"/>
      <c r="L503" s="787"/>
      <c r="M503" s="71" t="str">
        <f>IF(ISBLANK(N503),"",LARGE(M488:M502,1)+1)</f>
        <v/>
      </c>
      <c r="N503" s="87"/>
      <c r="O503" s="87"/>
      <c r="P503" s="87"/>
      <c r="Q503" s="87"/>
      <c r="R503" s="87"/>
      <c r="S503" s="87"/>
      <c r="T503" s="87"/>
      <c r="U503" s="87"/>
      <c r="V503" s="87"/>
      <c r="W503" s="87"/>
      <c r="X503" s="87"/>
      <c r="Y503" s="87"/>
      <c r="Z503" s="87"/>
      <c r="AA503" s="89"/>
      <c r="AE503" s="9">
        <v>1</v>
      </c>
    </row>
    <row r="504" spans="2:31" ht="15.75">
      <c r="B504" s="742"/>
      <c r="C504" s="742"/>
      <c r="D504" s="742"/>
      <c r="E504" s="742"/>
      <c r="F504" s="742"/>
      <c r="G504" s="742"/>
      <c r="H504" s="742"/>
      <c r="I504" s="742"/>
      <c r="J504" s="742"/>
      <c r="K504" s="787"/>
      <c r="L504" s="787"/>
      <c r="M504" s="71" t="str">
        <f>IF(ISBLANK(N504),"",LARGE(M488:M503,1)+1)</f>
        <v/>
      </c>
      <c r="N504" s="87"/>
      <c r="O504" s="87"/>
      <c r="P504" s="87"/>
      <c r="Q504" s="87"/>
      <c r="R504" s="87"/>
      <c r="S504" s="87"/>
      <c r="T504" s="87"/>
      <c r="U504" s="87"/>
      <c r="V504" s="87"/>
      <c r="W504" s="87"/>
      <c r="X504" s="87"/>
      <c r="Y504" s="87"/>
      <c r="Z504" s="87"/>
      <c r="AA504" s="89"/>
      <c r="AE504" s="9">
        <v>1</v>
      </c>
    </row>
    <row r="505" spans="2:31" ht="15.75">
      <c r="B505" s="742"/>
      <c r="C505" s="742"/>
      <c r="D505" s="742"/>
      <c r="E505" s="742"/>
      <c r="F505" s="742"/>
      <c r="G505" s="742"/>
      <c r="H505" s="742"/>
      <c r="I505" s="742"/>
      <c r="J505" s="742"/>
      <c r="K505" s="787"/>
      <c r="L505" s="787"/>
      <c r="M505" s="71" t="str">
        <f>IF(ISBLANK(N505),"",LARGE(M488:M504,1)+1)</f>
        <v/>
      </c>
      <c r="N505" s="87"/>
      <c r="O505" s="87"/>
      <c r="P505" s="87"/>
      <c r="Q505" s="87"/>
      <c r="R505" s="87"/>
      <c r="S505" s="87"/>
      <c r="T505" s="87"/>
      <c r="U505" s="87"/>
      <c r="V505" s="87"/>
      <c r="W505" s="87"/>
      <c r="X505" s="87"/>
      <c r="Y505" s="87"/>
      <c r="Z505" s="87"/>
      <c r="AA505" s="89"/>
      <c r="AE505" s="9">
        <v>1</v>
      </c>
    </row>
    <row r="506" spans="2:31" ht="15.75">
      <c r="B506" s="742"/>
      <c r="C506" s="742"/>
      <c r="D506" s="742"/>
      <c r="E506" s="742"/>
      <c r="F506" s="742"/>
      <c r="G506" s="742"/>
      <c r="H506" s="742"/>
      <c r="I506" s="742"/>
      <c r="J506" s="742"/>
      <c r="K506" s="787"/>
      <c r="L506" s="787"/>
      <c r="M506" s="71" t="str">
        <f>IF(ISBLANK(N506),"",LARGE(M488:M505,1)+1)</f>
        <v/>
      </c>
      <c r="N506" s="87"/>
      <c r="O506" s="87"/>
      <c r="P506" s="87"/>
      <c r="Q506" s="87"/>
      <c r="R506" s="87"/>
      <c r="S506" s="87"/>
      <c r="T506" s="87"/>
      <c r="U506" s="87"/>
      <c r="V506" s="87"/>
      <c r="W506" s="87"/>
      <c r="X506" s="87"/>
      <c r="Y506" s="87"/>
      <c r="Z506" s="87"/>
      <c r="AA506" s="89"/>
      <c r="AE506" s="9">
        <v>1</v>
      </c>
    </row>
    <row r="507" spans="2:31" ht="15.75">
      <c r="B507" s="742"/>
      <c r="C507" s="742"/>
      <c r="D507" s="742"/>
      <c r="E507" s="742"/>
      <c r="F507" s="742"/>
      <c r="G507" s="742"/>
      <c r="H507" s="742"/>
      <c r="I507" s="742"/>
      <c r="J507" s="742"/>
      <c r="K507" s="787"/>
      <c r="L507" s="787"/>
      <c r="M507" s="90" t="s">
        <v>118</v>
      </c>
      <c r="N507" s="91"/>
      <c r="O507" s="91"/>
      <c r="P507" s="91"/>
      <c r="Q507" s="91"/>
      <c r="R507" s="91"/>
      <c r="S507" s="91"/>
      <c r="T507" s="91"/>
      <c r="U507" s="91"/>
      <c r="V507" s="91"/>
      <c r="W507" s="91"/>
      <c r="X507" s="91"/>
      <c r="Y507" s="91"/>
      <c r="Z507" s="91"/>
      <c r="AA507" s="833" t="s">
        <v>118</v>
      </c>
      <c r="AE507" s="9">
        <v>1</v>
      </c>
    </row>
    <row r="508" spans="2:31">
      <c r="B508" s="742"/>
      <c r="C508" s="742"/>
      <c r="D508" s="742"/>
      <c r="E508" s="742"/>
      <c r="F508" s="742"/>
      <c r="G508" s="742"/>
      <c r="H508" s="742"/>
      <c r="I508" s="742"/>
      <c r="J508" s="742"/>
      <c r="K508" s="787"/>
      <c r="L508" s="787"/>
      <c r="M508" s="357"/>
      <c r="N508" s="357"/>
      <c r="O508" s="357"/>
      <c r="P508" s="357"/>
      <c r="Q508" s="357"/>
      <c r="R508" s="357"/>
      <c r="S508" s="357"/>
      <c r="T508" s="357"/>
      <c r="U508" s="357"/>
      <c r="V508" s="357"/>
      <c r="W508" s="357"/>
      <c r="X508" s="357"/>
      <c r="Y508" s="357"/>
      <c r="Z508" s="357"/>
      <c r="AA508" s="834"/>
      <c r="AE508" s="9">
        <v>1</v>
      </c>
    </row>
    <row r="509" spans="2:31" ht="18.75">
      <c r="B509" s="742"/>
      <c r="C509" s="742"/>
      <c r="D509" s="742"/>
      <c r="E509" s="742"/>
      <c r="F509" s="742"/>
      <c r="G509" s="742"/>
      <c r="H509" s="742"/>
      <c r="I509" s="742"/>
      <c r="J509" s="742"/>
      <c r="K509" s="787"/>
      <c r="L509" s="787"/>
      <c r="M509" s="812" t="s">
        <v>593</v>
      </c>
      <c r="N509" s="96"/>
      <c r="O509" s="61"/>
      <c r="P509" s="61"/>
      <c r="Q509" s="61"/>
      <c r="R509" s="61"/>
      <c r="S509" s="61"/>
      <c r="T509" s="61"/>
      <c r="U509" s="61"/>
      <c r="V509" s="61"/>
      <c r="W509" s="535"/>
      <c r="X509" s="535"/>
      <c r="Y509" s="535"/>
      <c r="Z509" s="535"/>
      <c r="AA509" s="842"/>
      <c r="AE509" s="9">
        <v>1</v>
      </c>
    </row>
    <row r="510" spans="2:31" ht="15.75">
      <c r="B510" s="742"/>
      <c r="C510" s="742"/>
      <c r="D510" s="742"/>
      <c r="E510" s="742"/>
      <c r="F510" s="742"/>
      <c r="G510" s="742"/>
      <c r="H510" s="742"/>
      <c r="I510" s="742"/>
      <c r="J510" s="742"/>
      <c r="K510" s="787"/>
      <c r="L510" s="787"/>
      <c r="M510" s="84">
        <v>0</v>
      </c>
      <c r="N510" s="96" t="s">
        <v>97</v>
      </c>
      <c r="O510" s="61"/>
      <c r="P510" s="61"/>
      <c r="Q510" s="61"/>
      <c r="R510" s="61"/>
      <c r="S510" s="61"/>
      <c r="T510" s="61"/>
      <c r="U510" s="61"/>
      <c r="V510" s="61"/>
      <c r="W510" s="85"/>
      <c r="X510" s="85"/>
      <c r="Y510" s="85"/>
      <c r="Z510" s="97" t="s">
        <v>86</v>
      </c>
      <c r="AA510" s="840">
        <v>3.472222222222222E-3</v>
      </c>
      <c r="AE510" s="9">
        <v>1</v>
      </c>
    </row>
    <row r="511" spans="2:31" ht="15.75">
      <c r="B511" s="742"/>
      <c r="C511" s="742"/>
      <c r="D511" s="742"/>
      <c r="E511" s="742"/>
      <c r="F511" s="742"/>
      <c r="G511" s="742"/>
      <c r="H511" s="742"/>
      <c r="I511" s="742"/>
      <c r="J511" s="742"/>
      <c r="K511" s="787"/>
      <c r="L511" s="787"/>
      <c r="M511" s="70">
        <f>IF(ISBLANK(N511),"",LARGE(M510:M510,1)+1)</f>
        <v>1</v>
      </c>
      <c r="N511" s="96" t="s">
        <v>97</v>
      </c>
      <c r="O511" s="61"/>
      <c r="P511" s="61"/>
      <c r="Q511" s="61"/>
      <c r="R511" s="61"/>
      <c r="S511" s="61"/>
      <c r="T511" s="61"/>
      <c r="U511" s="61"/>
      <c r="V511" s="61"/>
      <c r="W511" s="85"/>
      <c r="X511" s="85"/>
      <c r="Y511" s="85"/>
      <c r="Z511" s="97" t="s">
        <v>87</v>
      </c>
      <c r="AA511" s="841">
        <v>1.0416666666666666E-2</v>
      </c>
      <c r="AE511" s="9">
        <v>1</v>
      </c>
    </row>
    <row r="512" spans="2:31" ht="15.75">
      <c r="B512" s="742"/>
      <c r="C512" s="742"/>
      <c r="D512" s="742"/>
      <c r="E512" s="742"/>
      <c r="F512" s="742"/>
      <c r="G512" s="742"/>
      <c r="H512" s="742"/>
      <c r="I512" s="742"/>
      <c r="J512" s="742"/>
      <c r="K512" s="787"/>
      <c r="L512" s="787"/>
      <c r="M512" s="70">
        <f>IF(ISBLANK(N512),"",LARGE(M510:M511,1)+1)</f>
        <v>2</v>
      </c>
      <c r="N512" s="96" t="s">
        <v>99</v>
      </c>
      <c r="O512" s="61"/>
      <c r="P512" s="61"/>
      <c r="Q512" s="61"/>
      <c r="R512" s="61"/>
      <c r="S512" s="61"/>
      <c r="T512" s="61"/>
      <c r="U512" s="61"/>
      <c r="V512" s="61"/>
      <c r="W512" s="85"/>
      <c r="X512" s="85"/>
      <c r="Y512" s="85"/>
      <c r="Z512" s="97" t="s">
        <v>88</v>
      </c>
      <c r="AA512" s="66">
        <v>2.0833333333333332E-2</v>
      </c>
      <c r="AE512" s="9">
        <v>1</v>
      </c>
    </row>
    <row r="513" spans="2:31" ht="15.75">
      <c r="B513" s="742"/>
      <c r="C513" s="742"/>
      <c r="D513" s="742"/>
      <c r="E513" s="742"/>
      <c r="F513" s="742"/>
      <c r="G513" s="742"/>
      <c r="H513" s="742"/>
      <c r="I513" s="742"/>
      <c r="J513" s="742"/>
      <c r="K513" s="787"/>
      <c r="L513" s="787"/>
      <c r="M513" s="70" t="str">
        <f>IF(ISBLANK(N513),"",LARGE(M510:M512,1)+1)</f>
        <v/>
      </c>
      <c r="N513" s="96"/>
      <c r="O513" s="61"/>
      <c r="P513" s="61"/>
      <c r="Q513" s="61"/>
      <c r="R513" s="61"/>
      <c r="S513" s="61"/>
      <c r="T513" s="61"/>
      <c r="U513" s="61"/>
      <c r="V513" s="61"/>
      <c r="W513" s="85"/>
      <c r="X513" s="85"/>
      <c r="Y513" s="85"/>
      <c r="Z513" s="67" t="s">
        <v>89</v>
      </c>
      <c r="AA513" s="68">
        <f>AA510+AA511+AA512</f>
        <v>3.4722222222222224E-2</v>
      </c>
      <c r="AE513" s="9">
        <v>1</v>
      </c>
    </row>
    <row r="514" spans="2:31" ht="15.75">
      <c r="B514" s="742"/>
      <c r="C514" s="742"/>
      <c r="D514" s="742"/>
      <c r="E514" s="742"/>
      <c r="F514" s="742"/>
      <c r="G514" s="742"/>
      <c r="H514" s="742"/>
      <c r="I514" s="742"/>
      <c r="J514" s="742"/>
      <c r="K514" s="787"/>
      <c r="L514" s="787"/>
      <c r="M514" s="70" t="str">
        <f>IF(ISBLANK(N514),"",LARGE(M510:M513,1)+1)</f>
        <v/>
      </c>
      <c r="N514" s="96"/>
      <c r="O514" s="61"/>
      <c r="P514" s="61"/>
      <c r="Q514" s="61"/>
      <c r="R514" s="61"/>
      <c r="S514" s="61"/>
      <c r="T514" s="61"/>
      <c r="U514" s="61"/>
      <c r="V514" s="61"/>
      <c r="W514" s="826" t="s">
        <v>119</v>
      </c>
      <c r="X514" s="552"/>
      <c r="Y514" s="552"/>
      <c r="Z514" s="552"/>
      <c r="AA514" s="98"/>
      <c r="AE514" s="9">
        <v>1</v>
      </c>
    </row>
    <row r="515" spans="2:31" ht="15.75">
      <c r="B515" s="742"/>
      <c r="C515" s="742"/>
      <c r="D515" s="742"/>
      <c r="E515" s="742"/>
      <c r="F515" s="742"/>
      <c r="G515" s="742"/>
      <c r="H515" s="742"/>
      <c r="I515" s="742"/>
      <c r="J515" s="742"/>
      <c r="K515" s="787"/>
      <c r="L515" s="787"/>
      <c r="M515" s="70" t="str">
        <f>IF(ISBLANK(N515),"",LARGE(M510:M514,1)+1)</f>
        <v/>
      </c>
      <c r="N515" s="96"/>
      <c r="O515" s="61"/>
      <c r="P515" s="61"/>
      <c r="Q515" s="61"/>
      <c r="R515" s="61"/>
      <c r="S515" s="61"/>
      <c r="T515" s="61"/>
      <c r="U515" s="61"/>
      <c r="V515" s="61"/>
      <c r="W515" s="636" t="s">
        <v>120</v>
      </c>
      <c r="X515" s="19"/>
      <c r="Y515" s="19"/>
      <c r="Z515" s="901" t="s">
        <v>121</v>
      </c>
      <c r="AA515" s="26">
        <f>W518*W516</f>
        <v>225</v>
      </c>
      <c r="AE515" s="9">
        <v>1</v>
      </c>
    </row>
    <row r="516" spans="2:31" ht="15.75">
      <c r="B516" s="742"/>
      <c r="C516" s="742"/>
      <c r="D516" s="742"/>
      <c r="E516" s="742"/>
      <c r="F516" s="742"/>
      <c r="G516" s="742"/>
      <c r="H516" s="742"/>
      <c r="I516" s="742"/>
      <c r="J516" s="742"/>
      <c r="K516" s="787"/>
      <c r="L516" s="787"/>
      <c r="M516" s="70" t="str">
        <f>IF(ISBLANK(N516),"",LARGE(M510:M515,1)+1)</f>
        <v/>
      </c>
      <c r="N516" s="96"/>
      <c r="O516" s="61"/>
      <c r="P516" s="61"/>
      <c r="Q516" s="61"/>
      <c r="R516" s="61"/>
      <c r="S516" s="61"/>
      <c r="T516" s="61"/>
      <c r="U516" s="61"/>
      <c r="V516" s="61"/>
      <c r="W516" s="827">
        <v>150</v>
      </c>
      <c r="X516" s="100" t="s">
        <v>122</v>
      </c>
      <c r="Y516" s="100"/>
      <c r="Z516" s="101" t="s">
        <v>123</v>
      </c>
      <c r="AA516" s="102"/>
      <c r="AE516" s="9">
        <v>1</v>
      </c>
    </row>
    <row r="517" spans="2:31" ht="15.75">
      <c r="B517" s="742"/>
      <c r="C517" s="742"/>
      <c r="D517" s="742"/>
      <c r="E517" s="742"/>
      <c r="F517" s="742"/>
      <c r="G517" s="742"/>
      <c r="H517" s="742"/>
      <c r="I517" s="742"/>
      <c r="J517" s="742"/>
      <c r="K517" s="787"/>
      <c r="L517" s="787"/>
      <c r="M517" s="70" t="str">
        <f>IF(ISBLANK(N517),"",LARGE(M510:M516,1)+1)</f>
        <v/>
      </c>
      <c r="N517" s="96"/>
      <c r="O517" s="61"/>
      <c r="P517" s="61"/>
      <c r="Q517" s="61"/>
      <c r="R517" s="61"/>
      <c r="S517" s="61"/>
      <c r="T517" s="61"/>
      <c r="U517" s="61"/>
      <c r="V517" s="61"/>
      <c r="W517" s="828" t="s">
        <v>124</v>
      </c>
      <c r="X517" s="103" t="s">
        <v>125</v>
      </c>
      <c r="Y517" s="103"/>
      <c r="Z517" s="103"/>
      <c r="AA517" s="104"/>
      <c r="AE517" s="9">
        <v>1</v>
      </c>
    </row>
    <row r="518" spans="2:31" ht="15.75">
      <c r="B518" s="742"/>
      <c r="C518" s="742"/>
      <c r="D518" s="742"/>
      <c r="E518" s="742"/>
      <c r="F518" s="742"/>
      <c r="G518" s="742"/>
      <c r="H518" s="742"/>
      <c r="I518" s="742"/>
      <c r="J518" s="742"/>
      <c r="K518" s="787"/>
      <c r="L518" s="787"/>
      <c r="M518" s="70" t="str">
        <f>IF(ISBLANK(N518),"",LARGE(M510:M517,1)+1)</f>
        <v/>
      </c>
      <c r="N518" s="96"/>
      <c r="O518" s="61"/>
      <c r="P518" s="61"/>
      <c r="Q518" s="61"/>
      <c r="R518" s="61"/>
      <c r="S518" s="61"/>
      <c r="T518" s="61"/>
      <c r="U518" s="61"/>
      <c r="V518" s="61"/>
      <c r="W518" s="638">
        <v>1.5</v>
      </c>
      <c r="X518" s="105" t="str">
        <f>"&lt; Nb de "&amp;Z516&amp;" par personne "</f>
        <v xml:space="preserve">&lt; Nb de tranches par personne </v>
      </c>
      <c r="Y518" s="105"/>
      <c r="Z518" s="106"/>
      <c r="AA518" s="107"/>
      <c r="AE518" s="9">
        <v>1</v>
      </c>
    </row>
    <row r="519" spans="2:31" ht="15.75">
      <c r="B519" s="742"/>
      <c r="C519" s="742"/>
      <c r="D519" s="742"/>
      <c r="E519" s="742"/>
      <c r="F519" s="742"/>
      <c r="G519" s="742"/>
      <c r="H519" s="742"/>
      <c r="I519" s="742"/>
      <c r="J519" s="742"/>
      <c r="K519" s="787"/>
      <c r="L519" s="787"/>
      <c r="M519" s="70" t="str">
        <f>IF(ISBLANK(N519),"",LARGE(M510:M518,1)+1)</f>
        <v/>
      </c>
      <c r="N519" s="96"/>
      <c r="O519" s="61"/>
      <c r="P519" s="61"/>
      <c r="Q519" s="61"/>
      <c r="R519" s="61"/>
      <c r="S519" s="61"/>
      <c r="T519" s="61"/>
      <c r="U519" s="61"/>
      <c r="V519" s="61"/>
      <c r="W519" s="639">
        <v>27</v>
      </c>
      <c r="X519" s="105" t="str">
        <f>"&lt; Nb "&amp;Z516&amp;" dans 1 " &amp;W517</f>
        <v>&lt; Nb tranches dans 1 Gastro 1/1</v>
      </c>
      <c r="Y519" s="105"/>
      <c r="Z519" s="108"/>
      <c r="AA519" s="26"/>
      <c r="AE519" s="9">
        <v>1</v>
      </c>
    </row>
    <row r="520" spans="2:31" ht="15.75">
      <c r="B520" s="742"/>
      <c r="C520" s="742"/>
      <c r="D520" s="742"/>
      <c r="E520" s="742"/>
      <c r="F520" s="742"/>
      <c r="G520" s="742"/>
      <c r="H520" s="742"/>
      <c r="I520" s="742"/>
      <c r="J520" s="742"/>
      <c r="K520" s="787"/>
      <c r="L520" s="787"/>
      <c r="M520" s="70" t="str">
        <f>IF(ISBLANK(N520),"",LARGE(M510:M519,1)+1)</f>
        <v/>
      </c>
      <c r="N520" s="96"/>
      <c r="O520" s="61"/>
      <c r="P520" s="61"/>
      <c r="Q520" s="61"/>
      <c r="R520" s="61"/>
      <c r="S520" s="61"/>
      <c r="T520" s="61"/>
      <c r="U520" s="61"/>
      <c r="V520" s="61"/>
      <c r="W520" s="1603" t="str">
        <f>IF(OR(W519="",AA515=0),"",INT(AA515/W519) &amp; " " &amp; W517 &amp; " de " &amp; W519 &amp; " " &amp; Z516 &amp; IF(MOD(AA515,W519)&gt;0," + 1 " &amp; W517 &amp; " de " &amp; TEXT(MOD(AA515,W519),"0.00") &amp; " " &amp; Z516,""))</f>
        <v>8 Gastro 1/1 de 27 tranches + 1 Gastro 1/1 de 9.00 tranches</v>
      </c>
      <c r="X520" s="1604"/>
      <c r="Y520" s="1604"/>
      <c r="Z520" s="1604"/>
      <c r="AA520" s="1605"/>
      <c r="AE520" s="9">
        <v>1</v>
      </c>
    </row>
    <row r="521" spans="2:31" ht="15.75">
      <c r="B521" s="742"/>
      <c r="C521" s="742"/>
      <c r="D521" s="742"/>
      <c r="E521" s="742"/>
      <c r="F521" s="742"/>
      <c r="G521" s="742"/>
      <c r="H521" s="742"/>
      <c r="I521" s="742"/>
      <c r="J521" s="742"/>
      <c r="K521" s="787"/>
      <c r="L521" s="787"/>
      <c r="M521" s="70" t="str">
        <f>IF(ISBLANK(N521),"",LARGE(M510:M520,1)+1)</f>
        <v/>
      </c>
      <c r="N521" s="96"/>
      <c r="O521" s="61"/>
      <c r="P521" s="61"/>
      <c r="Q521" s="61"/>
      <c r="R521" s="61"/>
      <c r="S521" s="61"/>
      <c r="T521" s="61"/>
      <c r="U521" s="61"/>
      <c r="V521" s="61"/>
      <c r="W521" s="1606"/>
      <c r="X521" s="1607"/>
      <c r="Y521" s="1607"/>
      <c r="Z521" s="1607"/>
      <c r="AA521" s="1608"/>
      <c r="AE521" s="9">
        <v>1</v>
      </c>
    </row>
    <row r="522" spans="2:31" ht="15.75">
      <c r="B522" s="742"/>
      <c r="C522" s="742"/>
      <c r="D522" s="742"/>
      <c r="E522" s="742"/>
      <c r="F522" s="742"/>
      <c r="G522" s="742"/>
      <c r="H522" s="742"/>
      <c r="I522" s="742"/>
      <c r="J522" s="742"/>
      <c r="K522" s="787"/>
      <c r="L522" s="787"/>
      <c r="M522" s="70" t="str">
        <f>IF(ISBLANK(N522),"",LARGE(M510:M521,1)+1)</f>
        <v/>
      </c>
      <c r="N522" s="96"/>
      <c r="O522" s="61"/>
      <c r="P522" s="61"/>
      <c r="Q522" s="61"/>
      <c r="R522" s="61"/>
      <c r="S522" s="61"/>
      <c r="T522" s="61"/>
      <c r="U522" s="61"/>
      <c r="V522" s="61"/>
      <c r="W522" s="640">
        <v>120</v>
      </c>
      <c r="X522" s="109" t="s">
        <v>126</v>
      </c>
      <c r="Y522" s="109"/>
      <c r="Z522" s="19"/>
      <c r="AA522" s="110">
        <f>(W522*W516)/1000</f>
        <v>18</v>
      </c>
      <c r="AE522" s="9">
        <v>1</v>
      </c>
    </row>
    <row r="523" spans="2:31" ht="15.75">
      <c r="B523" s="742"/>
      <c r="C523" s="742"/>
      <c r="D523" s="742"/>
      <c r="E523" s="742"/>
      <c r="F523" s="742"/>
      <c r="G523" s="742"/>
      <c r="H523" s="742"/>
      <c r="I523" s="742"/>
      <c r="J523" s="742"/>
      <c r="K523" s="787"/>
      <c r="L523" s="787"/>
      <c r="M523" s="70" t="str">
        <f>IF(ISBLANK(N523),"",LARGE(M510:M522,1)+1)</f>
        <v/>
      </c>
      <c r="N523" s="96"/>
      <c r="O523" s="61"/>
      <c r="P523" s="61"/>
      <c r="Q523" s="61"/>
      <c r="R523" s="61"/>
      <c r="S523" s="61"/>
      <c r="T523" s="61"/>
      <c r="U523" s="61"/>
      <c r="V523" s="61"/>
      <c r="W523" s="641">
        <v>2.7</v>
      </c>
      <c r="X523" s="111" t="str">
        <f>"poids par "&amp; W517</f>
        <v>poids par Gastro 1/1</v>
      </c>
      <c r="Y523" s="111"/>
      <c r="Z523" s="19"/>
      <c r="AA523" s="104"/>
      <c r="AE523" s="9">
        <v>1</v>
      </c>
    </row>
    <row r="524" spans="2:31" ht="15.75">
      <c r="B524" s="742"/>
      <c r="C524" s="742"/>
      <c r="D524" s="742"/>
      <c r="E524" s="742"/>
      <c r="F524" s="742"/>
      <c r="G524" s="742"/>
      <c r="H524" s="742"/>
      <c r="I524" s="742"/>
      <c r="J524" s="742"/>
      <c r="K524" s="787"/>
      <c r="L524" s="787"/>
      <c r="M524" s="70" t="str">
        <f>IF(ISBLANK(N524),"",LARGE(M510:M523,1)+1)</f>
        <v/>
      </c>
      <c r="N524" s="96"/>
      <c r="O524" s="61"/>
      <c r="P524" s="61"/>
      <c r="Q524" s="61"/>
      <c r="R524" s="61"/>
      <c r="S524" s="61"/>
      <c r="T524" s="61"/>
      <c r="U524" s="61"/>
      <c r="V524" s="61"/>
      <c r="W524" s="1609" t="str">
        <f>IF(OR(AA522&lt;=0,W523&lt;=0),"",_xlfn.LET(_xlpm.n,ROUND(AA522/W523,9),_xlpm.q,INT(_xlpm.n),_xlpm.r,ROUND(AA522-_xlpm.q*W523,9),_xlpm.base,_xlpm.q&amp;" "&amp;W517&amp;" de "&amp;TEXT(W523,"0.000")&amp;" kg",IF(_xlpm.r&lt;=0.000000001,_xlpm.base,_xlpm.base&amp;" + 1 "&amp;W517&amp;" de "&amp;TEXT(_xlpm.r,"0.000")&amp;" kg")))</f>
        <v>6 Gastro 1/1 de 2.700 kg + 1 Gastro 1/1 de 1.800 kg</v>
      </c>
      <c r="X524" s="1610"/>
      <c r="Y524" s="1610"/>
      <c r="Z524" s="1610"/>
      <c r="AA524" s="1611"/>
      <c r="AE524" s="9">
        <v>1</v>
      </c>
    </row>
    <row r="525" spans="2:31" ht="15.75">
      <c r="B525" s="742"/>
      <c r="C525" s="742"/>
      <c r="D525" s="742"/>
      <c r="E525" s="742"/>
      <c r="F525" s="742"/>
      <c r="G525" s="742"/>
      <c r="H525" s="742"/>
      <c r="I525" s="742"/>
      <c r="J525" s="742"/>
      <c r="K525" s="787"/>
      <c r="L525" s="787"/>
      <c r="M525" s="70" t="str">
        <f>IF(ISBLANK(N525),"",LARGE(M510:M524,1)+1)</f>
        <v/>
      </c>
      <c r="N525" s="96"/>
      <c r="O525" s="61"/>
      <c r="P525" s="61"/>
      <c r="Q525" s="61"/>
      <c r="R525" s="61"/>
      <c r="S525" s="61"/>
      <c r="T525" s="61"/>
      <c r="U525" s="61"/>
      <c r="V525" s="61"/>
      <c r="W525" s="1612"/>
      <c r="X525" s="1613"/>
      <c r="Y525" s="1613"/>
      <c r="Z525" s="1613"/>
      <c r="AA525" s="1614"/>
      <c r="AE525" s="9">
        <v>1</v>
      </c>
    </row>
    <row r="526" spans="2:31" ht="15.75">
      <c r="B526" s="742"/>
      <c r="C526" s="742"/>
      <c r="D526" s="742"/>
      <c r="E526" s="742"/>
      <c r="F526" s="742"/>
      <c r="G526" s="742"/>
      <c r="H526" s="742"/>
      <c r="I526" s="742"/>
      <c r="J526" s="742"/>
      <c r="K526" s="787"/>
      <c r="L526" s="787"/>
      <c r="M526" s="70" t="str">
        <f>IF(ISBLANK(N526),"",LARGE(M510:M525,1)+1)</f>
        <v/>
      </c>
      <c r="N526" s="96"/>
      <c r="O526" s="61"/>
      <c r="P526" s="61"/>
      <c r="Q526" s="61"/>
      <c r="R526" s="61"/>
      <c r="S526" s="61"/>
      <c r="T526" s="61"/>
      <c r="U526" s="61"/>
      <c r="V526" s="61"/>
      <c r="W526" s="112"/>
      <c r="X526" s="112"/>
      <c r="Y526" s="112"/>
      <c r="Z526" s="112"/>
      <c r="AA526" s="113"/>
      <c r="AE526" s="9">
        <v>1</v>
      </c>
    </row>
    <row r="527" spans="2:31" ht="15.75">
      <c r="B527" s="742"/>
      <c r="C527" s="742"/>
      <c r="D527" s="742"/>
      <c r="E527" s="742"/>
      <c r="F527" s="742"/>
      <c r="G527" s="742"/>
      <c r="H527" s="742"/>
      <c r="I527" s="742"/>
      <c r="J527" s="742"/>
      <c r="K527" s="787"/>
      <c r="L527" s="787"/>
      <c r="M527" s="70" t="str">
        <f>IF(ISBLANK(N527),"",LARGE(M510:M526,1)+1)</f>
        <v/>
      </c>
      <c r="N527" s="96"/>
      <c r="O527" s="61"/>
      <c r="P527" s="61"/>
      <c r="Q527" s="61"/>
      <c r="R527" s="61"/>
      <c r="S527" s="61"/>
      <c r="T527" s="61"/>
      <c r="U527" s="61"/>
      <c r="V527" s="61"/>
      <c r="W527" s="61"/>
      <c r="X527" s="61"/>
      <c r="Y527" s="61"/>
      <c r="Z527" s="61"/>
      <c r="AA527" s="69"/>
      <c r="AE527" s="9">
        <v>1</v>
      </c>
    </row>
    <row r="528" spans="2:31" ht="15.75">
      <c r="B528" s="742"/>
      <c r="C528" s="742"/>
      <c r="D528" s="742"/>
      <c r="E528" s="742"/>
      <c r="F528" s="742"/>
      <c r="G528" s="742"/>
      <c r="H528" s="742"/>
      <c r="I528" s="742"/>
      <c r="J528" s="742"/>
      <c r="K528" s="787"/>
      <c r="L528" s="787"/>
      <c r="M528" s="70" t="str">
        <f>IF(ISBLANK(N528),"",LARGE(M510:M527,1)+1)</f>
        <v/>
      </c>
      <c r="N528" s="96"/>
      <c r="O528" s="61"/>
      <c r="P528" s="61"/>
      <c r="Q528" s="61"/>
      <c r="R528" s="61"/>
      <c r="S528" s="61"/>
      <c r="T528" s="61"/>
      <c r="U528" s="61"/>
      <c r="V528" s="61"/>
      <c r="W528" s="61"/>
      <c r="X528" s="61"/>
      <c r="Y528" s="61"/>
      <c r="Z528" s="61"/>
      <c r="AA528" s="69"/>
      <c r="AE528" s="9">
        <v>1</v>
      </c>
    </row>
    <row r="529" spans="2:31" ht="15.75">
      <c r="B529" s="742"/>
      <c r="C529" s="742"/>
      <c r="D529" s="742"/>
      <c r="E529" s="742"/>
      <c r="F529" s="742"/>
      <c r="G529" s="742"/>
      <c r="H529" s="742"/>
      <c r="I529" s="742"/>
      <c r="J529" s="742"/>
      <c r="K529" s="787"/>
      <c r="L529" s="787"/>
      <c r="M529" s="90" t="s">
        <v>118</v>
      </c>
      <c r="N529" s="91"/>
      <c r="O529" s="91"/>
      <c r="P529" s="91"/>
      <c r="Q529" s="91"/>
      <c r="R529" s="91"/>
      <c r="S529" s="91"/>
      <c r="T529" s="91"/>
      <c r="U529" s="91"/>
      <c r="V529" s="91"/>
      <c r="W529" s="91"/>
      <c r="X529" s="91"/>
      <c r="Y529" s="91"/>
      <c r="Z529" s="91"/>
      <c r="AA529" s="835" t="s">
        <v>118</v>
      </c>
      <c r="AE529" s="9">
        <v>1</v>
      </c>
    </row>
    <row r="530" spans="2:31" ht="15.75">
      <c r="B530" s="742"/>
      <c r="C530" s="742"/>
      <c r="D530" s="742"/>
      <c r="E530" s="742"/>
      <c r="F530" s="742"/>
      <c r="G530" s="742"/>
      <c r="H530" s="742"/>
      <c r="I530" s="742"/>
      <c r="J530" s="742"/>
      <c r="K530" s="787"/>
      <c r="L530" s="787"/>
      <c r="M530" s="812" t="s">
        <v>593</v>
      </c>
      <c r="N530" s="96"/>
      <c r="O530" s="61"/>
      <c r="P530" s="61"/>
      <c r="Q530" s="61"/>
      <c r="R530" s="61"/>
      <c r="S530" s="61"/>
      <c r="T530" s="61"/>
      <c r="U530" s="61"/>
      <c r="V530" s="61"/>
      <c r="W530" s="61"/>
      <c r="X530" s="116"/>
      <c r="Y530" s="116"/>
      <c r="Z530" s="116"/>
      <c r="AA530" s="117" t="s">
        <v>80</v>
      </c>
      <c r="AE530" s="9">
        <v>1</v>
      </c>
    </row>
    <row r="531" spans="2:31" ht="15.75">
      <c r="B531" s="742"/>
      <c r="C531" s="742"/>
      <c r="D531" s="742"/>
      <c r="E531" s="742"/>
      <c r="F531" s="742"/>
      <c r="G531" s="742"/>
      <c r="H531" s="742"/>
      <c r="I531" s="742"/>
      <c r="J531" s="742"/>
      <c r="K531" s="787"/>
      <c r="L531" s="787"/>
      <c r="M531" s="84">
        <v>0</v>
      </c>
      <c r="N531" s="61"/>
      <c r="O531" s="61"/>
      <c r="P531" s="61"/>
      <c r="Q531" s="61"/>
      <c r="R531" s="61"/>
      <c r="S531" s="61"/>
      <c r="T531" s="61"/>
      <c r="U531" s="61"/>
      <c r="V531" s="61"/>
      <c r="W531" s="61"/>
      <c r="X531" s="118"/>
      <c r="Y531" s="118"/>
      <c r="Z531" s="757" t="s">
        <v>127</v>
      </c>
      <c r="AA531" s="119" t="s">
        <v>128</v>
      </c>
      <c r="AE531" s="9">
        <v>1</v>
      </c>
    </row>
    <row r="532" spans="2:31" ht="15.75">
      <c r="B532" s="742"/>
      <c r="C532" s="742"/>
      <c r="D532" s="742"/>
      <c r="E532" s="742"/>
      <c r="F532" s="742"/>
      <c r="G532" s="742"/>
      <c r="H532" s="742"/>
      <c r="I532" s="742"/>
      <c r="J532" s="742"/>
      <c r="K532" s="787"/>
      <c r="L532" s="787"/>
      <c r="M532" s="71" t="str">
        <f>IF(ISBLANK(N532),"",LARGE(M531:M531,1)+1)</f>
        <v/>
      </c>
      <c r="N532" s="61"/>
      <c r="O532" s="61"/>
      <c r="P532" s="61"/>
      <c r="Q532" s="61"/>
      <c r="R532" s="61"/>
      <c r="S532" s="61"/>
      <c r="T532" s="61"/>
      <c r="U532" s="61"/>
      <c r="V532" s="61"/>
      <c r="W532" s="61"/>
      <c r="X532" s="120"/>
      <c r="Y532" s="120"/>
      <c r="Z532" s="845" t="s">
        <v>129</v>
      </c>
      <c r="AA532" s="119" t="s">
        <v>128</v>
      </c>
      <c r="AE532" s="9">
        <v>1</v>
      </c>
    </row>
    <row r="533" spans="2:31" ht="15.75">
      <c r="B533" s="742"/>
      <c r="C533" s="742"/>
      <c r="D533" s="742"/>
      <c r="E533" s="742"/>
      <c r="F533" s="742"/>
      <c r="G533" s="742"/>
      <c r="H533" s="742"/>
      <c r="I533" s="742"/>
      <c r="J533" s="742"/>
      <c r="K533" s="787"/>
      <c r="L533" s="787"/>
      <c r="M533" s="71" t="str">
        <f>IF(ISBLANK(N533),"",LARGE(M531:M532,1)+1)</f>
        <v/>
      </c>
      <c r="N533" s="61"/>
      <c r="O533" s="61"/>
      <c r="P533" s="61"/>
      <c r="Q533" s="61"/>
      <c r="R533" s="61"/>
      <c r="S533" s="61"/>
      <c r="T533" s="61"/>
      <c r="U533" s="61"/>
      <c r="V533" s="61"/>
      <c r="W533" s="61"/>
      <c r="X533" s="120"/>
      <c r="Y533" s="120"/>
      <c r="Z533" s="845" t="s">
        <v>130</v>
      </c>
      <c r="AA533" s="119" t="s">
        <v>128</v>
      </c>
      <c r="AE533" s="9">
        <v>1</v>
      </c>
    </row>
    <row r="534" spans="2:31" ht="15.75">
      <c r="B534" s="742"/>
      <c r="C534" s="742"/>
      <c r="D534" s="742"/>
      <c r="E534" s="742"/>
      <c r="F534" s="742"/>
      <c r="G534" s="742"/>
      <c r="H534" s="742"/>
      <c r="I534" s="742"/>
      <c r="J534" s="742"/>
      <c r="K534" s="787"/>
      <c r="L534" s="787"/>
      <c r="M534" s="71" t="str">
        <f>IF(ISBLANK(N534),"",LARGE(M531:M533,1)+1)</f>
        <v/>
      </c>
      <c r="N534" s="61"/>
      <c r="O534" s="61"/>
      <c r="P534" s="61"/>
      <c r="Q534" s="61"/>
      <c r="R534" s="61"/>
      <c r="S534" s="61"/>
      <c r="T534" s="61"/>
      <c r="U534" s="61"/>
      <c r="V534" s="61"/>
      <c r="W534" s="61"/>
      <c r="X534" s="120"/>
      <c r="Y534" s="120"/>
      <c r="Z534" s="845" t="s">
        <v>131</v>
      </c>
      <c r="AA534" s="119" t="s">
        <v>128</v>
      </c>
      <c r="AE534" s="9">
        <v>1</v>
      </c>
    </row>
    <row r="535" spans="2:31" ht="15.75">
      <c r="B535" s="742"/>
      <c r="C535" s="742"/>
      <c r="D535" s="742"/>
      <c r="E535" s="742"/>
      <c r="F535" s="742"/>
      <c r="G535" s="742"/>
      <c r="H535" s="742"/>
      <c r="I535" s="742"/>
      <c r="J535" s="742"/>
      <c r="K535" s="787"/>
      <c r="L535" s="787"/>
      <c r="M535" s="71" t="str">
        <f>IF(ISBLANK(N535),"",LARGE(M531:M534,1)+1)</f>
        <v/>
      </c>
      <c r="N535" s="61"/>
      <c r="O535" s="61"/>
      <c r="P535" s="61"/>
      <c r="Q535" s="61"/>
      <c r="R535" s="61"/>
      <c r="S535" s="61"/>
      <c r="T535" s="61"/>
      <c r="U535" s="61"/>
      <c r="V535" s="61"/>
      <c r="W535" s="61"/>
      <c r="X535" s="120"/>
      <c r="Y535" s="120"/>
      <c r="Z535" s="845" t="s">
        <v>132</v>
      </c>
      <c r="AA535" s="119" t="s">
        <v>128</v>
      </c>
      <c r="AE535" s="9">
        <v>1</v>
      </c>
    </row>
    <row r="536" spans="2:31" ht="15.75">
      <c r="B536" s="742"/>
      <c r="C536" s="742"/>
      <c r="D536" s="742"/>
      <c r="E536" s="742"/>
      <c r="F536" s="742"/>
      <c r="G536" s="742"/>
      <c r="H536" s="742"/>
      <c r="I536" s="742"/>
      <c r="J536" s="742"/>
      <c r="K536" s="787"/>
      <c r="L536" s="787"/>
      <c r="M536" s="71" t="str">
        <f>IF(ISBLANK(N536),"",LARGE(M531:M535,1)+1)</f>
        <v/>
      </c>
      <c r="N536" s="61"/>
      <c r="O536" s="61"/>
      <c r="P536" s="61"/>
      <c r="Q536" s="61"/>
      <c r="R536" s="61"/>
      <c r="S536" s="61"/>
      <c r="T536" s="61"/>
      <c r="U536" s="61"/>
      <c r="V536" s="61"/>
      <c r="W536" s="61"/>
      <c r="X536" s="120"/>
      <c r="Y536" s="120"/>
      <c r="Z536" s="845" t="s">
        <v>133</v>
      </c>
      <c r="AA536" s="119" t="s">
        <v>128</v>
      </c>
      <c r="AE536" s="9">
        <v>1</v>
      </c>
    </row>
    <row r="537" spans="2:31" ht="15.75">
      <c r="B537" s="742"/>
      <c r="C537" s="742"/>
      <c r="D537" s="742"/>
      <c r="E537" s="742"/>
      <c r="F537" s="742"/>
      <c r="G537" s="742"/>
      <c r="H537" s="742"/>
      <c r="I537" s="742"/>
      <c r="J537" s="742"/>
      <c r="K537" s="787"/>
      <c r="L537" s="787"/>
      <c r="M537" s="71" t="str">
        <f>IF(ISBLANK(N537),"",LARGE(M531:M536,1)+1)</f>
        <v/>
      </c>
      <c r="N537" s="61"/>
      <c r="O537" s="61"/>
      <c r="P537" s="61"/>
      <c r="Q537" s="61"/>
      <c r="R537" s="61"/>
      <c r="S537" s="61"/>
      <c r="T537" s="61"/>
      <c r="U537" s="61"/>
      <c r="V537" s="61"/>
      <c r="W537" s="61"/>
      <c r="X537" s="120"/>
      <c r="Y537" s="120"/>
      <c r="Z537" s="845" t="s">
        <v>134</v>
      </c>
      <c r="AA537" s="119" t="s">
        <v>128</v>
      </c>
      <c r="AE537" s="9">
        <v>1</v>
      </c>
    </row>
    <row r="538" spans="2:31" ht="15.75">
      <c r="B538" s="742"/>
      <c r="C538" s="742"/>
      <c r="D538" s="742"/>
      <c r="E538" s="742"/>
      <c r="F538" s="742"/>
      <c r="G538" s="742"/>
      <c r="H538" s="742"/>
      <c r="I538" s="742"/>
      <c r="J538" s="742"/>
      <c r="K538" s="787"/>
      <c r="L538" s="787"/>
      <c r="M538" s="71" t="str">
        <f>IF(ISBLANK(N538),"",LARGE(M531:M537,1)+1)</f>
        <v/>
      </c>
      <c r="N538" s="61"/>
      <c r="O538" s="61"/>
      <c r="P538" s="61"/>
      <c r="Q538" s="61"/>
      <c r="R538" s="61"/>
      <c r="S538" s="61"/>
      <c r="T538" s="61"/>
      <c r="U538" s="61"/>
      <c r="V538" s="61"/>
      <c r="W538" s="61"/>
      <c r="X538" s="120"/>
      <c r="Y538" s="120"/>
      <c r="Z538" s="845" t="s">
        <v>135</v>
      </c>
      <c r="AA538" s="119" t="s">
        <v>128</v>
      </c>
      <c r="AE538" s="9">
        <v>1</v>
      </c>
    </row>
    <row r="539" spans="2:31" ht="15.75">
      <c r="B539" s="742"/>
      <c r="C539" s="742"/>
      <c r="D539" s="742"/>
      <c r="E539" s="742"/>
      <c r="F539" s="742"/>
      <c r="G539" s="742"/>
      <c r="H539" s="742"/>
      <c r="I539" s="742"/>
      <c r="J539" s="742"/>
      <c r="K539" s="787"/>
      <c r="L539" s="787"/>
      <c r="M539" s="71" t="str">
        <f>IF(ISBLANK(N539),"",LARGE(M531:M538,1)+1)</f>
        <v/>
      </c>
      <c r="N539" s="61"/>
      <c r="O539" s="61"/>
      <c r="P539" s="61"/>
      <c r="Q539" s="61"/>
      <c r="R539" s="61"/>
      <c r="S539" s="61"/>
      <c r="T539" s="61"/>
      <c r="U539" s="61"/>
      <c r="V539" s="61"/>
      <c r="W539" s="61"/>
      <c r="X539" s="120"/>
      <c r="Y539" s="120"/>
      <c r="Z539" s="845" t="s">
        <v>136</v>
      </c>
      <c r="AA539" s="119" t="s">
        <v>128</v>
      </c>
      <c r="AE539" s="9">
        <v>1</v>
      </c>
    </row>
    <row r="540" spans="2:31" ht="15.75">
      <c r="B540" s="742"/>
      <c r="C540" s="742"/>
      <c r="D540" s="742"/>
      <c r="E540" s="742"/>
      <c r="F540" s="742"/>
      <c r="G540" s="742"/>
      <c r="H540" s="742"/>
      <c r="I540" s="742"/>
      <c r="J540" s="742"/>
      <c r="K540" s="787"/>
      <c r="L540" s="787"/>
      <c r="M540" s="71" t="str">
        <f>IF(ISBLANK(N540),"",LARGE(M531:M539,1)+1)</f>
        <v/>
      </c>
      <c r="N540" s="61"/>
      <c r="O540" s="61"/>
      <c r="P540" s="61"/>
      <c r="Q540" s="61"/>
      <c r="R540" s="61"/>
      <c r="S540" s="61"/>
      <c r="T540" s="61"/>
      <c r="U540" s="61"/>
      <c r="V540" s="61"/>
      <c r="W540" s="61"/>
      <c r="X540" s="120"/>
      <c r="Y540" s="120"/>
      <c r="Z540" s="845" t="s">
        <v>137</v>
      </c>
      <c r="AA540" s="119" t="s">
        <v>128</v>
      </c>
      <c r="AE540" s="9">
        <v>1</v>
      </c>
    </row>
    <row r="541" spans="2:31" ht="15.75">
      <c r="B541" s="742"/>
      <c r="C541" s="742"/>
      <c r="D541" s="742"/>
      <c r="E541" s="742"/>
      <c r="F541" s="742"/>
      <c r="G541" s="742"/>
      <c r="H541" s="742"/>
      <c r="I541" s="742"/>
      <c r="J541" s="742"/>
      <c r="K541" s="787"/>
      <c r="L541" s="787"/>
      <c r="M541" s="71" t="str">
        <f>IF(ISBLANK(N541),"",LARGE(M531:M540,1)+1)</f>
        <v/>
      </c>
      <c r="N541" s="61"/>
      <c r="O541" s="61"/>
      <c r="P541" s="61"/>
      <c r="Q541" s="61"/>
      <c r="R541" s="61"/>
      <c r="S541" s="61"/>
      <c r="T541" s="61"/>
      <c r="U541" s="61"/>
      <c r="V541" s="61"/>
      <c r="W541" s="61"/>
      <c r="X541" s="120"/>
      <c r="Y541" s="120"/>
      <c r="Z541" s="845" t="s">
        <v>138</v>
      </c>
      <c r="AA541" s="119" t="s">
        <v>128</v>
      </c>
      <c r="AE541" s="9">
        <v>1</v>
      </c>
    </row>
    <row r="542" spans="2:31" ht="15.75">
      <c r="B542" s="742"/>
      <c r="C542" s="742"/>
      <c r="D542" s="742"/>
      <c r="E542" s="742"/>
      <c r="F542" s="742"/>
      <c r="G542" s="742"/>
      <c r="H542" s="742"/>
      <c r="I542" s="742"/>
      <c r="J542" s="742"/>
      <c r="K542" s="787"/>
      <c r="L542" s="787"/>
      <c r="M542" s="71" t="str">
        <f>IF(ISBLANK(N542),"",LARGE(M531:M541,1)+1)</f>
        <v/>
      </c>
      <c r="N542" s="61"/>
      <c r="O542" s="61"/>
      <c r="P542" s="61"/>
      <c r="Q542" s="61"/>
      <c r="R542" s="61"/>
      <c r="S542" s="61"/>
      <c r="T542" s="61"/>
      <c r="U542" s="61"/>
      <c r="V542" s="61"/>
      <c r="W542" s="61"/>
      <c r="X542" s="120"/>
      <c r="Y542" s="120"/>
      <c r="Z542" s="845" t="s">
        <v>139</v>
      </c>
      <c r="AA542" s="119" t="s">
        <v>128</v>
      </c>
      <c r="AE542" s="9">
        <v>1</v>
      </c>
    </row>
    <row r="543" spans="2:31" ht="15.75">
      <c r="B543" s="742"/>
      <c r="C543" s="742"/>
      <c r="D543" s="742"/>
      <c r="E543" s="742"/>
      <c r="F543" s="742"/>
      <c r="G543" s="742"/>
      <c r="H543" s="742"/>
      <c r="I543" s="742"/>
      <c r="J543" s="742"/>
      <c r="K543" s="787"/>
      <c r="L543" s="787"/>
      <c r="M543" s="71" t="str">
        <f>IF(ISBLANK(N543),"",LARGE(M531:M542,1)+1)</f>
        <v/>
      </c>
      <c r="N543" s="61"/>
      <c r="O543" s="61"/>
      <c r="P543" s="61"/>
      <c r="Q543" s="61"/>
      <c r="R543" s="61"/>
      <c r="S543" s="61"/>
      <c r="T543" s="61"/>
      <c r="U543" s="61"/>
      <c r="V543" s="61"/>
      <c r="W543" s="61"/>
      <c r="X543" s="120"/>
      <c r="Y543" s="120"/>
      <c r="Z543" s="845" t="s">
        <v>140</v>
      </c>
      <c r="AA543" s="119" t="s">
        <v>128</v>
      </c>
      <c r="AE543" s="9">
        <v>1</v>
      </c>
    </row>
    <row r="544" spans="2:31" ht="15.75">
      <c r="B544" s="742"/>
      <c r="C544" s="742"/>
      <c r="D544" s="742"/>
      <c r="E544" s="742"/>
      <c r="F544" s="742"/>
      <c r="G544" s="742"/>
      <c r="H544" s="742"/>
      <c r="I544" s="742"/>
      <c r="J544" s="742"/>
      <c r="K544" s="787"/>
      <c r="L544" s="787"/>
      <c r="M544" s="71" t="str">
        <f>IF(ISBLANK(N544),"",LARGE(M531:M543,1)+1)</f>
        <v/>
      </c>
      <c r="N544" s="61"/>
      <c r="O544" s="61"/>
      <c r="P544" s="61"/>
      <c r="Q544" s="61"/>
      <c r="R544" s="61"/>
      <c r="S544" s="61"/>
      <c r="T544" s="61"/>
      <c r="U544" s="61"/>
      <c r="V544" s="61"/>
      <c r="W544" s="61"/>
      <c r="X544" s="82"/>
      <c r="Y544" s="82"/>
      <c r="Z544" s="61"/>
      <c r="AA544" s="122" t="s">
        <v>141</v>
      </c>
      <c r="AE544" s="9">
        <v>1</v>
      </c>
    </row>
    <row r="545" spans="2:31" ht="15.75">
      <c r="B545" s="742"/>
      <c r="C545" s="742"/>
      <c r="D545" s="742"/>
      <c r="E545" s="742"/>
      <c r="F545" s="742"/>
      <c r="G545" s="742"/>
      <c r="H545" s="742"/>
      <c r="I545" s="742"/>
      <c r="J545" s="742"/>
      <c r="K545" s="787"/>
      <c r="L545" s="787"/>
      <c r="M545" s="71" t="str">
        <f>IF(ISBLANK(N545),"",LARGE(M531:M544,1)+1)</f>
        <v/>
      </c>
      <c r="N545" s="61"/>
      <c r="O545" s="61"/>
      <c r="P545" s="61"/>
      <c r="Q545" s="61"/>
      <c r="R545" s="61"/>
      <c r="S545" s="61"/>
      <c r="T545" s="61"/>
      <c r="U545" s="61"/>
      <c r="V545" s="61"/>
      <c r="W545" s="61"/>
      <c r="X545" s="123"/>
      <c r="Y545" s="123"/>
      <c r="Z545" s="124"/>
      <c r="AA545" s="125"/>
      <c r="AE545" s="9">
        <v>1</v>
      </c>
    </row>
    <row r="546" spans="2:31" ht="15.75">
      <c r="B546" s="742"/>
      <c r="C546" s="742"/>
      <c r="D546" s="742"/>
      <c r="E546" s="742"/>
      <c r="F546" s="742"/>
      <c r="G546" s="742"/>
      <c r="H546" s="742"/>
      <c r="I546" s="742"/>
      <c r="J546" s="742"/>
      <c r="K546" s="787"/>
      <c r="L546" s="787"/>
      <c r="M546" s="71" t="str">
        <f>IF(ISBLANK(N546),"",LARGE(M531:M545,1)+1)</f>
        <v/>
      </c>
      <c r="N546" s="61"/>
      <c r="O546" s="61"/>
      <c r="P546" s="61"/>
      <c r="Q546" s="61"/>
      <c r="R546" s="61"/>
      <c r="S546" s="61"/>
      <c r="T546" s="61"/>
      <c r="U546" s="61"/>
      <c r="V546" s="61"/>
      <c r="W546" s="61"/>
      <c r="X546" s="123"/>
      <c r="Y546" s="123"/>
      <c r="Z546" s="124"/>
      <c r="AA546" s="125"/>
      <c r="AE546" s="9">
        <v>1</v>
      </c>
    </row>
    <row r="547" spans="2:31" ht="15.75">
      <c r="B547" s="742"/>
      <c r="C547" s="742"/>
      <c r="D547" s="742"/>
      <c r="E547" s="742"/>
      <c r="F547" s="742"/>
      <c r="G547" s="742"/>
      <c r="H547" s="742"/>
      <c r="I547" s="742"/>
      <c r="J547" s="742"/>
      <c r="K547" s="787"/>
      <c r="L547" s="787"/>
      <c r="M547" s="71" t="str">
        <f>IF(ISBLANK(N547),"",LARGE(M531:M546,1)+1)</f>
        <v/>
      </c>
      <c r="N547" s="61"/>
      <c r="O547" s="61"/>
      <c r="P547" s="61"/>
      <c r="Q547" s="61"/>
      <c r="R547" s="61"/>
      <c r="S547" s="61"/>
      <c r="T547" s="61"/>
      <c r="U547" s="61"/>
      <c r="V547" s="61"/>
      <c r="W547" s="61"/>
      <c r="X547" s="123"/>
      <c r="Y547" s="123"/>
      <c r="Z547" s="124"/>
      <c r="AA547" s="125"/>
      <c r="AE547" s="9">
        <v>1</v>
      </c>
    </row>
    <row r="548" spans="2:31" ht="15.75">
      <c r="B548" s="742"/>
      <c r="C548" s="742"/>
      <c r="D548" s="742"/>
      <c r="E548" s="742"/>
      <c r="F548" s="742"/>
      <c r="G548" s="742"/>
      <c r="H548" s="742"/>
      <c r="I548" s="742"/>
      <c r="J548" s="742"/>
      <c r="K548" s="787"/>
      <c r="L548" s="787"/>
      <c r="M548" s="70"/>
      <c r="N548" s="61"/>
      <c r="O548" s="61"/>
      <c r="P548" s="61"/>
      <c r="Q548" s="61"/>
      <c r="R548" s="61"/>
      <c r="S548" s="61"/>
      <c r="T548" s="61"/>
      <c r="U548" s="61"/>
      <c r="V548" s="61"/>
      <c r="W548" s="61"/>
      <c r="X548" s="61"/>
      <c r="Y548" s="61"/>
      <c r="Z548" s="124"/>
      <c r="AA548" s="125"/>
      <c r="AE548" s="9">
        <v>1</v>
      </c>
    </row>
    <row r="549" spans="2:31" ht="15.75">
      <c r="B549" s="742"/>
      <c r="C549" s="742"/>
      <c r="D549" s="742"/>
      <c r="E549" s="742"/>
      <c r="F549" s="742"/>
      <c r="G549" s="742"/>
      <c r="H549" s="742"/>
      <c r="I549" s="742"/>
      <c r="J549" s="742"/>
      <c r="K549" s="787"/>
      <c r="L549" s="787"/>
      <c r="M549" s="846"/>
      <c r="N549" s="843"/>
      <c r="O549" s="61"/>
      <c r="P549" s="61"/>
      <c r="Q549" s="61"/>
      <c r="R549" s="61"/>
      <c r="S549" s="61"/>
      <c r="T549" s="61"/>
      <c r="U549" s="61"/>
      <c r="V549" s="61"/>
      <c r="W549" s="61"/>
      <c r="X549" s="843"/>
      <c r="Y549" s="843"/>
      <c r="Z549" s="843"/>
      <c r="AA549" s="844"/>
      <c r="AE549" s="9">
        <v>1</v>
      </c>
    </row>
    <row r="550" spans="2:31" ht="15.75">
      <c r="B550" s="742"/>
      <c r="C550" s="742"/>
      <c r="D550" s="742"/>
      <c r="E550" s="742"/>
      <c r="F550" s="742"/>
      <c r="G550" s="742"/>
      <c r="H550" s="742"/>
      <c r="I550" s="742"/>
      <c r="J550" s="742"/>
      <c r="K550" s="787"/>
      <c r="L550" s="787"/>
      <c r="M550" s="90" t="s">
        <v>118</v>
      </c>
      <c r="N550" s="91"/>
      <c r="O550" s="91"/>
      <c r="P550" s="91"/>
      <c r="Q550" s="91"/>
      <c r="R550" s="91"/>
      <c r="S550" s="91"/>
      <c r="T550" s="91"/>
      <c r="U550" s="91"/>
      <c r="V550" s="91"/>
      <c r="W550" s="91"/>
      <c r="X550" s="91"/>
      <c r="Y550" s="91"/>
      <c r="Z550" s="91"/>
      <c r="AA550" s="835" t="s">
        <v>118</v>
      </c>
      <c r="AE550" s="9">
        <v>1</v>
      </c>
    </row>
    <row r="551" spans="2:31" ht="18.75">
      <c r="B551" s="742"/>
      <c r="C551" s="742"/>
      <c r="D551" s="742"/>
      <c r="E551" s="742"/>
      <c r="F551" s="742"/>
      <c r="G551" s="742"/>
      <c r="H551" s="742"/>
      <c r="I551" s="742"/>
      <c r="J551" s="742"/>
      <c r="K551" s="787"/>
      <c r="L551" s="787"/>
      <c r="M551" s="812" t="s">
        <v>593</v>
      </c>
      <c r="N551" s="128"/>
      <c r="O551" s="61"/>
      <c r="P551" s="61"/>
      <c r="Q551" s="61"/>
      <c r="R551" s="61"/>
      <c r="S551" s="61"/>
      <c r="T551" s="61"/>
      <c r="U551" s="61"/>
      <c r="V551" s="847"/>
      <c r="W551" s="114"/>
      <c r="X551" s="126"/>
      <c r="Y551" s="126"/>
      <c r="Z551" s="126"/>
      <c r="AA551" s="127" t="s">
        <v>142</v>
      </c>
      <c r="AE551" s="9">
        <v>1</v>
      </c>
    </row>
    <row r="552" spans="2:31" ht="18.75">
      <c r="B552" s="742"/>
      <c r="C552" s="742"/>
      <c r="D552" s="742"/>
      <c r="E552" s="742"/>
      <c r="F552" s="742"/>
      <c r="G552" s="742"/>
      <c r="H552" s="742"/>
      <c r="I552" s="742"/>
      <c r="J552" s="742"/>
      <c r="K552" s="787"/>
      <c r="L552" s="787"/>
      <c r="M552" s="84">
        <v>0</v>
      </c>
      <c r="N552" s="128"/>
      <c r="O552" s="61"/>
      <c r="P552" s="61"/>
      <c r="Q552" s="61"/>
      <c r="R552" s="61"/>
      <c r="S552" s="61"/>
      <c r="T552" s="61"/>
      <c r="U552" s="61"/>
      <c r="V552" s="848" t="s">
        <v>143</v>
      </c>
      <c r="W552" s="80"/>
      <c r="X552" s="80"/>
      <c r="Y552" s="80"/>
      <c r="Z552" s="80"/>
      <c r="AA552" s="129"/>
      <c r="AE552" s="9">
        <v>1</v>
      </c>
    </row>
    <row r="553" spans="2:31" ht="15.75">
      <c r="B553" s="742"/>
      <c r="C553" s="742"/>
      <c r="D553" s="742"/>
      <c r="E553" s="742"/>
      <c r="F553" s="742"/>
      <c r="G553" s="742"/>
      <c r="H553" s="742"/>
      <c r="I553" s="742"/>
      <c r="J553" s="742"/>
      <c r="K553" s="787"/>
      <c r="L553" s="787"/>
      <c r="M553" s="70" t="str">
        <f>IF(ISBLANK(N553),"",LARGE(M552:M552,1)+1)</f>
        <v/>
      </c>
      <c r="N553" s="96"/>
      <c r="O553" s="61"/>
      <c r="P553" s="61"/>
      <c r="Q553" s="61"/>
      <c r="R553" s="61"/>
      <c r="S553" s="61"/>
      <c r="T553" s="61"/>
      <c r="U553" s="61"/>
      <c r="V553" s="1615" t="s">
        <v>144</v>
      </c>
      <c r="W553" s="1616"/>
      <c r="X553" s="1616"/>
      <c r="Y553" s="1616"/>
      <c r="Z553" s="1616"/>
      <c r="AA553" s="1617"/>
      <c r="AE553" s="9">
        <v>1</v>
      </c>
    </row>
    <row r="554" spans="2:31" ht="15.75">
      <c r="B554" s="742"/>
      <c r="C554" s="742"/>
      <c r="D554" s="742"/>
      <c r="E554" s="742"/>
      <c r="F554" s="742"/>
      <c r="G554" s="742"/>
      <c r="H554" s="742"/>
      <c r="I554" s="742"/>
      <c r="J554" s="742"/>
      <c r="K554" s="787"/>
      <c r="L554" s="787"/>
      <c r="M554" s="70" t="str">
        <f>IF(ISBLANK(N554),"",LARGE(M552:M553,1)+1)</f>
        <v/>
      </c>
      <c r="N554" s="96"/>
      <c r="O554" s="61"/>
      <c r="P554" s="61"/>
      <c r="Q554" s="61"/>
      <c r="R554" s="61"/>
      <c r="S554" s="61"/>
      <c r="T554" s="61"/>
      <c r="U554" s="61"/>
      <c r="V554" s="1615"/>
      <c r="W554" s="1616"/>
      <c r="X554" s="1616"/>
      <c r="Y554" s="1616"/>
      <c r="Z554" s="1616"/>
      <c r="AA554" s="1617"/>
      <c r="AE554" s="9">
        <v>1</v>
      </c>
    </row>
    <row r="555" spans="2:31" ht="15.75">
      <c r="B555" s="742"/>
      <c r="C555" s="742"/>
      <c r="D555" s="742"/>
      <c r="E555" s="742"/>
      <c r="F555" s="742"/>
      <c r="G555" s="742"/>
      <c r="H555" s="742"/>
      <c r="I555" s="742"/>
      <c r="J555" s="742"/>
      <c r="K555" s="787"/>
      <c r="L555" s="787"/>
      <c r="M555" s="70" t="str">
        <f>IF(ISBLANK(N555),"",LARGE(M552:M554,1)+1)</f>
        <v/>
      </c>
      <c r="N555" s="96"/>
      <c r="O555" s="61"/>
      <c r="P555" s="61"/>
      <c r="Q555" s="61"/>
      <c r="R555" s="61"/>
      <c r="S555" s="61"/>
      <c r="T555" s="61"/>
      <c r="U555" s="61"/>
      <c r="V555" s="1615"/>
      <c r="W555" s="1616"/>
      <c r="X555" s="1616"/>
      <c r="Y555" s="1616"/>
      <c r="Z555" s="1616"/>
      <c r="AA555" s="1617"/>
      <c r="AE555" s="9">
        <v>1</v>
      </c>
    </row>
    <row r="556" spans="2:31" ht="15.75">
      <c r="B556" s="742"/>
      <c r="C556" s="742"/>
      <c r="D556" s="742"/>
      <c r="E556" s="742"/>
      <c r="F556" s="742"/>
      <c r="G556" s="742"/>
      <c r="H556" s="742"/>
      <c r="I556" s="742"/>
      <c r="J556" s="742"/>
      <c r="K556" s="787"/>
      <c r="L556" s="787"/>
      <c r="M556" s="70" t="str">
        <f>IF(ISBLANK(N556),"",LARGE(M552:M555,1)+1)</f>
        <v/>
      </c>
      <c r="N556" s="96"/>
      <c r="O556" s="61"/>
      <c r="P556" s="61"/>
      <c r="Q556" s="61"/>
      <c r="R556" s="61"/>
      <c r="S556" s="61"/>
      <c r="T556" s="61"/>
      <c r="U556" s="61"/>
      <c r="V556" s="849" t="s">
        <v>145</v>
      </c>
      <c r="W556" s="80"/>
      <c r="X556" s="80"/>
      <c r="Y556" s="80"/>
      <c r="Z556" s="80"/>
      <c r="AA556" s="129"/>
      <c r="AE556" s="9">
        <v>1</v>
      </c>
    </row>
    <row r="557" spans="2:31" ht="15.75">
      <c r="B557" s="742"/>
      <c r="C557" s="742"/>
      <c r="D557" s="742"/>
      <c r="E557" s="742"/>
      <c r="F557" s="742"/>
      <c r="G557" s="742"/>
      <c r="H557" s="742"/>
      <c r="I557" s="742"/>
      <c r="J557" s="742"/>
      <c r="K557" s="787"/>
      <c r="L557" s="787"/>
      <c r="M557" s="70" t="str">
        <f>IF(ISBLANK(N557),"",LARGE(M552:M556,1)+1)</f>
        <v/>
      </c>
      <c r="N557" s="96"/>
      <c r="O557" s="61"/>
      <c r="P557" s="61"/>
      <c r="Q557" s="61"/>
      <c r="R557" s="61"/>
      <c r="S557" s="61"/>
      <c r="T557" s="61"/>
      <c r="U557" s="61"/>
      <c r="V557" s="850" t="s">
        <v>146</v>
      </c>
      <c r="W557" s="80"/>
      <c r="X557" s="80"/>
      <c r="Y557" s="80"/>
      <c r="Z557" s="80"/>
      <c r="AA557" s="129"/>
      <c r="AE557" s="9">
        <v>1</v>
      </c>
    </row>
    <row r="558" spans="2:31" ht="15.75">
      <c r="B558" s="742"/>
      <c r="C558" s="742"/>
      <c r="D558" s="742"/>
      <c r="E558" s="742"/>
      <c r="F558" s="742"/>
      <c r="G558" s="742"/>
      <c r="H558" s="742"/>
      <c r="I558" s="742"/>
      <c r="J558" s="742"/>
      <c r="K558" s="787"/>
      <c r="L558" s="787"/>
      <c r="M558" s="70" t="str">
        <f>IF(ISBLANK(N558),"",LARGE(M552:M557,1)+1)</f>
        <v/>
      </c>
      <c r="N558" s="96"/>
      <c r="O558" s="61"/>
      <c r="P558" s="61"/>
      <c r="Q558" s="61"/>
      <c r="R558" s="61"/>
      <c r="S558" s="61"/>
      <c r="T558" s="61"/>
      <c r="U558" s="61"/>
      <c r="V558" s="1618" t="s">
        <v>147</v>
      </c>
      <c r="W558" s="1619"/>
      <c r="X558" s="1619"/>
      <c r="Y558" s="1619"/>
      <c r="Z558" s="1619"/>
      <c r="AA558" s="1620"/>
      <c r="AE558" s="9">
        <v>1</v>
      </c>
    </row>
    <row r="559" spans="2:31" ht="15.75">
      <c r="B559" s="742"/>
      <c r="C559" s="742"/>
      <c r="D559" s="742"/>
      <c r="E559" s="742"/>
      <c r="F559" s="742"/>
      <c r="G559" s="742"/>
      <c r="H559" s="742"/>
      <c r="I559" s="742"/>
      <c r="J559" s="742"/>
      <c r="K559" s="787"/>
      <c r="L559" s="787"/>
      <c r="M559" s="70" t="str">
        <f>IF(ISBLANK(N559),"",LARGE(M552:M558,1)+1)</f>
        <v/>
      </c>
      <c r="N559" s="96"/>
      <c r="O559" s="61"/>
      <c r="P559" s="61"/>
      <c r="Q559" s="61"/>
      <c r="R559" s="61"/>
      <c r="S559" s="61"/>
      <c r="T559" s="61"/>
      <c r="U559" s="61"/>
      <c r="V559" s="1618"/>
      <c r="W559" s="1619"/>
      <c r="X559" s="1619"/>
      <c r="Y559" s="1619"/>
      <c r="Z559" s="1619"/>
      <c r="AA559" s="1620"/>
      <c r="AE559" s="9">
        <v>1</v>
      </c>
    </row>
    <row r="560" spans="2:31" ht="15.75">
      <c r="B560" s="742"/>
      <c r="C560" s="742"/>
      <c r="D560" s="742"/>
      <c r="E560" s="742"/>
      <c r="F560" s="742"/>
      <c r="G560" s="742"/>
      <c r="H560" s="742"/>
      <c r="I560" s="742"/>
      <c r="J560" s="742"/>
      <c r="K560" s="787"/>
      <c r="L560" s="787"/>
      <c r="M560" s="70" t="str">
        <f>IF(ISBLANK(N560),"",LARGE(M552:M559,1)+1)</f>
        <v/>
      </c>
      <c r="N560" s="96"/>
      <c r="O560" s="61"/>
      <c r="P560" s="61"/>
      <c r="Q560" s="61"/>
      <c r="R560" s="61"/>
      <c r="S560" s="61"/>
      <c r="T560" s="61"/>
      <c r="U560" s="61"/>
      <c r="V560" s="1618"/>
      <c r="W560" s="1619"/>
      <c r="X560" s="1619"/>
      <c r="Y560" s="1619"/>
      <c r="Z560" s="1619"/>
      <c r="AA560" s="1620"/>
      <c r="AE560" s="9">
        <v>1</v>
      </c>
    </row>
    <row r="561" spans="2:31" ht="15.75">
      <c r="B561" s="742"/>
      <c r="C561" s="742"/>
      <c r="D561" s="742"/>
      <c r="E561" s="742"/>
      <c r="F561" s="742"/>
      <c r="G561" s="742"/>
      <c r="H561" s="742"/>
      <c r="I561" s="742"/>
      <c r="J561" s="742"/>
      <c r="K561" s="787"/>
      <c r="L561" s="787"/>
      <c r="M561" s="70" t="str">
        <f>IF(ISBLANK(N561),"",LARGE(M552:M560,1)+1)</f>
        <v/>
      </c>
      <c r="N561" s="132"/>
      <c r="O561" s="61"/>
      <c r="P561" s="61"/>
      <c r="Q561" s="61"/>
      <c r="R561" s="61"/>
      <c r="S561" s="61"/>
      <c r="T561" s="61"/>
      <c r="U561" s="61"/>
      <c r="V561" s="1621"/>
      <c r="W561" s="1622"/>
      <c r="X561" s="1622"/>
      <c r="Y561" s="1622"/>
      <c r="Z561" s="1622"/>
      <c r="AA561" s="1623"/>
      <c r="AE561" s="9">
        <v>1</v>
      </c>
    </row>
    <row r="562" spans="2:31" ht="15.75">
      <c r="B562" s="742"/>
      <c r="C562" s="742"/>
      <c r="D562" s="742"/>
      <c r="E562" s="742"/>
      <c r="F562" s="742"/>
      <c r="G562" s="742"/>
      <c r="H562" s="742"/>
      <c r="I562" s="742"/>
      <c r="J562" s="742"/>
      <c r="K562" s="787"/>
      <c r="L562" s="787"/>
      <c r="M562" s="70"/>
      <c r="N562" s="132"/>
      <c r="O562" s="61"/>
      <c r="P562" s="61"/>
      <c r="Q562" s="61"/>
      <c r="R562" s="61"/>
      <c r="S562" s="61"/>
      <c r="T562" s="61"/>
      <c r="U562" s="61"/>
      <c r="V562" s="851"/>
      <c r="W562" s="852"/>
      <c r="X562" s="852"/>
      <c r="Y562" s="852"/>
      <c r="Z562" s="852"/>
      <c r="AA562" s="853" t="s">
        <v>148</v>
      </c>
      <c r="AE562" s="9">
        <v>1</v>
      </c>
    </row>
    <row r="563" spans="2:31" ht="15.75">
      <c r="B563" s="742"/>
      <c r="C563" s="742"/>
      <c r="D563" s="742"/>
      <c r="E563" s="742"/>
      <c r="F563" s="742"/>
      <c r="G563" s="742"/>
      <c r="H563" s="742"/>
      <c r="I563" s="742"/>
      <c r="J563" s="742"/>
      <c r="K563" s="787"/>
      <c r="L563" s="787"/>
      <c r="M563" s="70"/>
      <c r="N563" s="132"/>
      <c r="O563" s="61"/>
      <c r="P563" s="61"/>
      <c r="Q563" s="61"/>
      <c r="R563" s="61"/>
      <c r="S563" s="61"/>
      <c r="T563" s="61"/>
      <c r="U563" s="61"/>
      <c r="V563" s="87"/>
      <c r="W563" s="87"/>
      <c r="X563" s="87"/>
      <c r="Y563" s="87"/>
      <c r="Z563" s="87"/>
      <c r="AA563" s="89"/>
      <c r="AE563" s="9">
        <v>1</v>
      </c>
    </row>
    <row r="564" spans="2:31" ht="15.75">
      <c r="B564" s="742"/>
      <c r="C564" s="742"/>
      <c r="D564" s="742"/>
      <c r="E564" s="742"/>
      <c r="F564" s="742"/>
      <c r="G564" s="742"/>
      <c r="H564" s="742"/>
      <c r="I564" s="742"/>
      <c r="J564" s="742"/>
      <c r="K564" s="787"/>
      <c r="L564" s="787"/>
      <c r="M564" s="70" t="str">
        <f>IF(ISBLANK(N564),"",LARGE(M552:M563,1)+1)</f>
        <v/>
      </c>
      <c r="N564" s="132"/>
      <c r="O564" s="61"/>
      <c r="P564" s="61"/>
      <c r="Q564" s="61"/>
      <c r="R564" s="61"/>
      <c r="S564" s="61"/>
      <c r="T564" s="61"/>
      <c r="U564" s="61"/>
      <c r="V564" s="134"/>
      <c r="W564" s="134"/>
      <c r="X564" s="134"/>
      <c r="Y564" s="134"/>
      <c r="Z564" s="134"/>
      <c r="AA564" s="135"/>
      <c r="AE564" s="9">
        <v>1</v>
      </c>
    </row>
    <row r="565" spans="2:31" ht="15.75">
      <c r="B565" s="742"/>
      <c r="C565" s="742"/>
      <c r="D565" s="742"/>
      <c r="E565" s="742"/>
      <c r="F565" s="742"/>
      <c r="G565" s="742"/>
      <c r="H565" s="742"/>
      <c r="I565" s="742"/>
      <c r="J565" s="742"/>
      <c r="K565" s="787"/>
      <c r="L565" s="787"/>
      <c r="M565" s="70" t="str">
        <f>IF(ISBLANK(N565),"",LARGE(M552:M564,1)+1)</f>
        <v/>
      </c>
      <c r="N565" s="132"/>
      <c r="O565" s="61"/>
      <c r="P565" s="61"/>
      <c r="Q565" s="61"/>
      <c r="R565" s="61"/>
      <c r="S565" s="61"/>
      <c r="T565" s="61"/>
      <c r="U565" s="61"/>
      <c r="V565" s="134"/>
      <c r="W565" s="134"/>
      <c r="X565" s="134"/>
      <c r="Y565" s="134"/>
      <c r="Z565" s="134"/>
      <c r="AA565" s="135"/>
      <c r="AE565" s="9">
        <v>1</v>
      </c>
    </row>
    <row r="566" spans="2:31" ht="15.75">
      <c r="B566" s="742"/>
      <c r="C566" s="742"/>
      <c r="D566" s="742"/>
      <c r="E566" s="742"/>
      <c r="F566" s="742"/>
      <c r="G566" s="742"/>
      <c r="H566" s="742"/>
      <c r="I566" s="742"/>
      <c r="J566" s="742"/>
      <c r="K566" s="787"/>
      <c r="L566" s="787"/>
      <c r="M566" s="70" t="str">
        <f>IF(ISBLANK(N566),"",LARGE(M552:M565,1)+1)</f>
        <v/>
      </c>
      <c r="N566" s="132"/>
      <c r="O566" s="61"/>
      <c r="P566" s="61"/>
      <c r="Q566" s="61"/>
      <c r="R566" s="61"/>
      <c r="S566" s="61"/>
      <c r="T566" s="61"/>
      <c r="U566" s="61"/>
      <c r="V566" s="134"/>
      <c r="W566" s="134"/>
      <c r="X566" s="134"/>
      <c r="Y566" s="134"/>
      <c r="Z566" s="134"/>
      <c r="AA566" s="135"/>
      <c r="AE566" s="9">
        <v>1</v>
      </c>
    </row>
    <row r="567" spans="2:31" ht="15.75">
      <c r="B567" s="742"/>
      <c r="C567" s="742"/>
      <c r="D567" s="742"/>
      <c r="E567" s="742"/>
      <c r="F567" s="742"/>
      <c r="G567" s="742"/>
      <c r="H567" s="742"/>
      <c r="I567" s="742"/>
      <c r="J567" s="742"/>
      <c r="K567" s="787"/>
      <c r="L567" s="787"/>
      <c r="M567" s="70" t="str">
        <f>IF(ISBLANK(N567),"",LARGE(M552:M566,1)+1)</f>
        <v/>
      </c>
      <c r="N567" s="132"/>
      <c r="O567" s="61"/>
      <c r="P567" s="61"/>
      <c r="Q567" s="61"/>
      <c r="R567" s="61"/>
      <c r="S567" s="61"/>
      <c r="T567" s="61"/>
      <c r="U567" s="61"/>
      <c r="V567" s="134"/>
      <c r="W567" s="134"/>
      <c r="X567" s="134"/>
      <c r="Y567" s="134"/>
      <c r="Z567" s="134"/>
      <c r="AA567" s="135"/>
      <c r="AE567" s="9">
        <v>1</v>
      </c>
    </row>
    <row r="568" spans="2:31" ht="15.75">
      <c r="B568" s="742"/>
      <c r="C568" s="742"/>
      <c r="D568" s="742"/>
      <c r="E568" s="742"/>
      <c r="F568" s="742"/>
      <c r="G568" s="742"/>
      <c r="H568" s="742"/>
      <c r="I568" s="742"/>
      <c r="J568" s="742"/>
      <c r="K568" s="787"/>
      <c r="L568" s="787"/>
      <c r="M568" s="70" t="str">
        <f>IF(ISBLANK(N568),"",LARGE(M552:M567,1)+1)</f>
        <v/>
      </c>
      <c r="N568" s="132"/>
      <c r="O568" s="61"/>
      <c r="P568" s="61"/>
      <c r="Q568" s="61"/>
      <c r="R568" s="61"/>
      <c r="S568" s="61"/>
      <c r="T568" s="61"/>
      <c r="U568" s="61"/>
      <c r="V568" s="134"/>
      <c r="W568" s="134"/>
      <c r="X568" s="134"/>
      <c r="Y568" s="134"/>
      <c r="Z568" s="134"/>
      <c r="AA568" s="135"/>
      <c r="AE568" s="9">
        <v>1</v>
      </c>
    </row>
    <row r="569" spans="2:31" ht="15.75">
      <c r="B569" s="742"/>
      <c r="C569" s="742"/>
      <c r="D569" s="742"/>
      <c r="E569" s="742"/>
      <c r="F569" s="742"/>
      <c r="G569" s="742"/>
      <c r="H569" s="742"/>
      <c r="I569" s="742"/>
      <c r="J569" s="742"/>
      <c r="K569" s="787"/>
      <c r="L569" s="787"/>
      <c r="M569" s="70" t="str">
        <f>IF(ISBLANK(N569),"",LARGE(M552:M568,1)+1)</f>
        <v/>
      </c>
      <c r="N569" s="132"/>
      <c r="O569" s="61"/>
      <c r="P569" s="61"/>
      <c r="Q569" s="61"/>
      <c r="R569" s="61"/>
      <c r="S569" s="61"/>
      <c r="T569" s="61"/>
      <c r="U569" s="61"/>
      <c r="V569" s="134"/>
      <c r="W569" s="134"/>
      <c r="X569" s="134"/>
      <c r="Y569" s="134"/>
      <c r="Z569" s="134"/>
      <c r="AA569" s="135"/>
      <c r="AE569" s="9">
        <v>1</v>
      </c>
    </row>
    <row r="570" spans="2:31" ht="15.75">
      <c r="B570" s="742"/>
      <c r="C570" s="742"/>
      <c r="D570" s="742"/>
      <c r="E570" s="742"/>
      <c r="F570" s="742"/>
      <c r="G570" s="742"/>
      <c r="H570" s="742"/>
      <c r="I570" s="742"/>
      <c r="J570" s="742"/>
      <c r="K570" s="787"/>
      <c r="L570" s="787"/>
      <c r="M570" s="70" t="str">
        <f>IF(ISBLANK(N570),"",LARGE(M552:M569,1)+1)</f>
        <v/>
      </c>
      <c r="N570" s="132"/>
      <c r="O570" s="61"/>
      <c r="P570" s="61"/>
      <c r="Q570" s="61"/>
      <c r="R570" s="61"/>
      <c r="S570" s="61"/>
      <c r="T570" s="61"/>
      <c r="U570" s="61"/>
      <c r="V570" s="134"/>
      <c r="W570" s="134"/>
      <c r="X570" s="134"/>
      <c r="Y570" s="134"/>
      <c r="Z570" s="134"/>
      <c r="AA570" s="135"/>
      <c r="AE570" s="9">
        <v>1</v>
      </c>
    </row>
    <row r="571" spans="2:31" ht="15.75">
      <c r="B571" s="742"/>
      <c r="C571" s="742"/>
      <c r="D571" s="742"/>
      <c r="E571" s="742"/>
      <c r="F571" s="742"/>
      <c r="G571" s="742"/>
      <c r="H571" s="742"/>
      <c r="I571" s="742"/>
      <c r="J571" s="742"/>
      <c r="K571" s="787"/>
      <c r="L571" s="787"/>
      <c r="M571" s="90" t="s">
        <v>118</v>
      </c>
      <c r="N571" s="91"/>
      <c r="O571" s="91"/>
      <c r="P571" s="91"/>
      <c r="Q571" s="91"/>
      <c r="R571" s="91"/>
      <c r="S571" s="91"/>
      <c r="T571" s="91"/>
      <c r="U571" s="91"/>
      <c r="V571" s="91"/>
      <c r="W571" s="91"/>
      <c r="X571" s="91"/>
      <c r="Y571" s="91"/>
      <c r="Z571" s="91"/>
      <c r="AA571" s="835" t="s">
        <v>118</v>
      </c>
      <c r="AE571" s="9">
        <v>1</v>
      </c>
    </row>
    <row r="572" spans="2:31" ht="15.75">
      <c r="B572" s="742"/>
      <c r="C572" s="742"/>
      <c r="D572" s="742"/>
      <c r="E572" s="742"/>
      <c r="F572" s="742"/>
      <c r="G572" s="742"/>
      <c r="H572" s="742"/>
      <c r="I572" s="742"/>
      <c r="J572" s="742"/>
      <c r="K572" s="787"/>
      <c r="L572" s="787"/>
      <c r="M572" s="812" t="s">
        <v>593</v>
      </c>
      <c r="N572" s="61"/>
      <c r="O572" s="61"/>
      <c r="P572" s="61"/>
      <c r="Q572" s="61"/>
      <c r="R572" s="61"/>
      <c r="S572" s="61"/>
      <c r="T572" s="61"/>
      <c r="U572" s="61"/>
      <c r="V572" s="854"/>
      <c r="W572" s="115"/>
      <c r="X572" s="116"/>
      <c r="Y572" s="116"/>
      <c r="Z572" s="116"/>
      <c r="AA572" s="117" t="s">
        <v>149</v>
      </c>
      <c r="AE572" s="9">
        <v>1</v>
      </c>
    </row>
    <row r="573" spans="2:31" ht="15.75">
      <c r="B573" s="742"/>
      <c r="C573" s="742"/>
      <c r="D573" s="742"/>
      <c r="E573" s="742"/>
      <c r="F573" s="742"/>
      <c r="G573" s="742"/>
      <c r="H573" s="742"/>
      <c r="I573" s="742"/>
      <c r="J573" s="742"/>
      <c r="K573" s="787"/>
      <c r="L573" s="787"/>
      <c r="M573" s="84">
        <v>0</v>
      </c>
      <c r="N573" s="61"/>
      <c r="O573" s="61"/>
      <c r="P573" s="61"/>
      <c r="Q573" s="61"/>
      <c r="R573" s="61"/>
      <c r="S573" s="61"/>
      <c r="T573" s="61"/>
      <c r="U573" s="61"/>
      <c r="V573" s="855"/>
      <c r="W573" s="137" t="s">
        <v>150</v>
      </c>
      <c r="X573" s="138"/>
      <c r="Y573" s="140"/>
      <c r="Z573" s="139"/>
      <c r="AA573" s="141" t="s">
        <v>151</v>
      </c>
      <c r="AE573" s="9">
        <v>1</v>
      </c>
    </row>
    <row r="574" spans="2:31" ht="15.75">
      <c r="B574" s="742"/>
      <c r="C574" s="742"/>
      <c r="D574" s="742"/>
      <c r="E574" s="742"/>
      <c r="F574" s="742"/>
      <c r="G574" s="742"/>
      <c r="H574" s="742"/>
      <c r="I574" s="742"/>
      <c r="J574" s="742"/>
      <c r="K574" s="787"/>
      <c r="L574" s="787"/>
      <c r="M574" s="70" t="str">
        <f>IF(ISBLANK(N574),"",LARGE(M573:M573,1)+1)</f>
        <v/>
      </c>
      <c r="N574" s="61"/>
      <c r="O574" s="61"/>
      <c r="P574" s="61"/>
      <c r="Q574" s="61"/>
      <c r="R574" s="61"/>
      <c r="S574" s="61"/>
      <c r="T574" s="61"/>
      <c r="U574" s="61"/>
      <c r="V574" s="855"/>
      <c r="W574" s="142" t="s">
        <v>152</v>
      </c>
      <c r="X574" s="138">
        <v>3</v>
      </c>
      <c r="Y574" s="143"/>
      <c r="Z574" s="143" t="s">
        <v>153</v>
      </c>
      <c r="AA574" s="119" t="s">
        <v>128</v>
      </c>
      <c r="AE574" s="9">
        <v>1</v>
      </c>
    </row>
    <row r="575" spans="2:31" ht="18.75">
      <c r="B575" s="742"/>
      <c r="C575" s="742"/>
      <c r="D575" s="742"/>
      <c r="E575" s="742"/>
      <c r="F575" s="742"/>
      <c r="G575" s="742"/>
      <c r="H575" s="742"/>
      <c r="I575" s="742"/>
      <c r="J575" s="742"/>
      <c r="K575" s="787"/>
      <c r="L575" s="787"/>
      <c r="M575" s="70" t="str">
        <f>IF(ISBLANK(N575),"",LARGE(M573:M574,1)+1)</f>
        <v/>
      </c>
      <c r="N575" s="61"/>
      <c r="O575" s="61"/>
      <c r="P575" s="61"/>
      <c r="Q575" s="61"/>
      <c r="R575" s="61"/>
      <c r="S575" s="61"/>
      <c r="T575" s="61"/>
      <c r="U575" s="61"/>
      <c r="V575" s="855"/>
      <c r="W575" s="142" t="s">
        <v>154</v>
      </c>
      <c r="X575" s="138"/>
      <c r="Y575" s="143"/>
      <c r="Z575" s="143" t="s">
        <v>155</v>
      </c>
      <c r="AA575" s="144"/>
      <c r="AE575" s="9">
        <v>1</v>
      </c>
    </row>
    <row r="576" spans="2:31" ht="15.75">
      <c r="B576" s="742"/>
      <c r="C576" s="742"/>
      <c r="D576" s="742"/>
      <c r="E576" s="742"/>
      <c r="F576" s="742"/>
      <c r="G576" s="742"/>
      <c r="H576" s="742"/>
      <c r="I576" s="742"/>
      <c r="J576" s="742"/>
      <c r="K576" s="787"/>
      <c r="L576" s="787"/>
      <c r="M576" s="70" t="str">
        <f>IF(ISBLANK(N576),"",LARGE(M573:M575,1)+1)</f>
        <v/>
      </c>
      <c r="N576" s="61"/>
      <c r="O576" s="61"/>
      <c r="P576" s="61"/>
      <c r="Q576" s="61"/>
      <c r="R576" s="61"/>
      <c r="S576" s="61"/>
      <c r="T576" s="61"/>
      <c r="U576" s="61"/>
      <c r="V576" s="855"/>
      <c r="W576" s="142" t="s">
        <v>156</v>
      </c>
      <c r="X576" s="138">
        <v>1</v>
      </c>
      <c r="Y576" s="145"/>
      <c r="Z576" s="145" t="s">
        <v>157</v>
      </c>
      <c r="AA576" s="146"/>
      <c r="AE576" s="9">
        <v>1</v>
      </c>
    </row>
    <row r="577" spans="2:31" ht="18.75">
      <c r="B577" s="742"/>
      <c r="C577" s="742"/>
      <c r="D577" s="742"/>
      <c r="E577" s="742"/>
      <c r="F577" s="742"/>
      <c r="G577" s="742"/>
      <c r="H577" s="742"/>
      <c r="I577" s="742"/>
      <c r="J577" s="742"/>
      <c r="K577" s="787"/>
      <c r="L577" s="787"/>
      <c r="M577" s="70" t="str">
        <f>IF(ISBLANK(N577),"",LARGE(M573:M576,1)+1)</f>
        <v/>
      </c>
      <c r="N577" s="61"/>
      <c r="O577" s="61"/>
      <c r="P577" s="61"/>
      <c r="Q577" s="61"/>
      <c r="R577" s="61"/>
      <c r="S577" s="61"/>
      <c r="T577" s="61"/>
      <c r="U577" s="61"/>
      <c r="V577" s="855"/>
      <c r="W577" s="142" t="s">
        <v>158</v>
      </c>
      <c r="X577" s="138"/>
      <c r="Y577" s="143"/>
      <c r="Z577" s="143" t="s">
        <v>153</v>
      </c>
      <c r="AA577" s="144"/>
      <c r="AE577" s="9">
        <v>1</v>
      </c>
    </row>
    <row r="578" spans="2:31" ht="18.75">
      <c r="B578" s="742"/>
      <c r="C578" s="742"/>
      <c r="D578" s="742"/>
      <c r="E578" s="742"/>
      <c r="F578" s="742"/>
      <c r="G578" s="742"/>
      <c r="H578" s="742"/>
      <c r="I578" s="742"/>
      <c r="J578" s="742"/>
      <c r="K578" s="787"/>
      <c r="L578" s="787"/>
      <c r="M578" s="70" t="str">
        <f>IF(ISBLANK(N578),"",LARGE(M573:M577,1)+1)</f>
        <v/>
      </c>
      <c r="N578" s="61"/>
      <c r="O578" s="61"/>
      <c r="P578" s="61"/>
      <c r="Q578" s="61"/>
      <c r="R578" s="61"/>
      <c r="S578" s="61"/>
      <c r="T578" s="61"/>
      <c r="U578" s="61"/>
      <c r="V578" s="855"/>
      <c r="W578" s="142" t="s">
        <v>159</v>
      </c>
      <c r="X578" s="138"/>
      <c r="Y578" s="143"/>
      <c r="Z578" s="143" t="s">
        <v>160</v>
      </c>
      <c r="AA578" s="144"/>
      <c r="AE578" s="9">
        <v>1</v>
      </c>
    </row>
    <row r="579" spans="2:31" ht="15.75">
      <c r="B579" s="742"/>
      <c r="C579" s="742"/>
      <c r="D579" s="742"/>
      <c r="E579" s="742"/>
      <c r="F579" s="742"/>
      <c r="G579" s="742"/>
      <c r="H579" s="742"/>
      <c r="I579" s="742"/>
      <c r="J579" s="742"/>
      <c r="K579" s="787"/>
      <c r="L579" s="787"/>
      <c r="M579" s="70" t="str">
        <f>IF(ISBLANK(N579),"",LARGE(M573:M578,1)+1)</f>
        <v/>
      </c>
      <c r="N579" s="61"/>
      <c r="O579" s="61"/>
      <c r="P579" s="61"/>
      <c r="Q579" s="61"/>
      <c r="R579" s="61"/>
      <c r="S579" s="61"/>
      <c r="T579" s="61"/>
      <c r="U579" s="61"/>
      <c r="V579" s="855"/>
      <c r="W579" s="142" t="s">
        <v>161</v>
      </c>
      <c r="X579" s="138"/>
      <c r="Y579" s="143"/>
      <c r="Z579" s="143" t="s">
        <v>155</v>
      </c>
      <c r="AA579" s="147" t="s">
        <v>162</v>
      </c>
      <c r="AE579" s="9">
        <v>1</v>
      </c>
    </row>
    <row r="580" spans="2:31" ht="16.5" thickBot="1">
      <c r="B580" s="742"/>
      <c r="C580" s="742"/>
      <c r="D580" s="742"/>
      <c r="E580" s="742"/>
      <c r="F580" s="742"/>
      <c r="G580" s="742"/>
      <c r="H580" s="742"/>
      <c r="I580" s="742"/>
      <c r="J580" s="742"/>
      <c r="K580" s="787"/>
      <c r="L580" s="787"/>
      <c r="M580" s="70" t="str">
        <f>IF(ISBLANK(N580),"",LARGE(M573:M579,1)+1)</f>
        <v/>
      </c>
      <c r="N580" s="61"/>
      <c r="O580" s="61"/>
      <c r="P580" s="61"/>
      <c r="Q580" s="61"/>
      <c r="R580" s="61"/>
      <c r="S580" s="61"/>
      <c r="T580" s="61"/>
      <c r="U580" s="61"/>
      <c r="V580" s="855"/>
      <c r="W580" s="142" t="s">
        <v>163</v>
      </c>
      <c r="X580" s="148"/>
      <c r="Y580" s="149"/>
      <c r="Z580" s="149" t="s">
        <v>164</v>
      </c>
      <c r="AA580" s="146"/>
      <c r="AE580" s="9">
        <v>1</v>
      </c>
    </row>
    <row r="581" spans="2:31" ht="16.5" thickTop="1">
      <c r="B581" s="742"/>
      <c r="C581" s="742"/>
      <c r="D581" s="742"/>
      <c r="E581" s="742"/>
      <c r="F581" s="742"/>
      <c r="G581" s="742"/>
      <c r="H581" s="742"/>
      <c r="I581" s="742"/>
      <c r="J581" s="742"/>
      <c r="K581" s="787"/>
      <c r="L581" s="787"/>
      <c r="M581" s="70" t="str">
        <f>IF(ISBLANK(N581),"",LARGE(M573:M580,1)+1)</f>
        <v/>
      </c>
      <c r="N581" s="61"/>
      <c r="O581" s="61"/>
      <c r="P581" s="61"/>
      <c r="Q581" s="61"/>
      <c r="R581" s="61"/>
      <c r="S581" s="61"/>
      <c r="T581" s="61"/>
      <c r="U581" s="61"/>
      <c r="V581" s="855"/>
      <c r="W581" s="150" t="s">
        <v>165</v>
      </c>
      <c r="X581" s="151" t="str">
        <f>SUM(X573:X580) &amp; " / " &amp; (COUNTA(X573:X580) * 3)</f>
        <v>4 / 6</v>
      </c>
      <c r="Y581" s="143"/>
      <c r="Z581" s="143" t="s">
        <v>166</v>
      </c>
      <c r="AA581" s="152" t="s">
        <v>167</v>
      </c>
      <c r="AE581" s="9">
        <v>1</v>
      </c>
    </row>
    <row r="582" spans="2:31" ht="18.75">
      <c r="B582" s="742"/>
      <c r="C582" s="742"/>
      <c r="D582" s="742"/>
      <c r="E582" s="742"/>
      <c r="F582" s="742"/>
      <c r="G582" s="742"/>
      <c r="H582" s="742"/>
      <c r="I582" s="742"/>
      <c r="J582" s="742"/>
      <c r="K582" s="787"/>
      <c r="L582" s="787"/>
      <c r="M582" s="70" t="str">
        <f>IF(ISBLANK(N582),"",LARGE(M573:M581,1)+1)</f>
        <v/>
      </c>
      <c r="N582" s="61"/>
      <c r="O582" s="61"/>
      <c r="P582" s="61"/>
      <c r="Q582" s="61"/>
      <c r="R582" s="61"/>
      <c r="S582" s="61"/>
      <c r="T582" s="61"/>
      <c r="U582" s="61"/>
      <c r="V582" s="855"/>
      <c r="W582" s="153" t="s">
        <v>168</v>
      </c>
      <c r="X582" s="154" t="str">
        <f>SUM(X573:X580) &amp;"/ "&amp;X583</f>
        <v>4/ 24</v>
      </c>
      <c r="Y582" s="143"/>
      <c r="Z582" s="143" t="s">
        <v>155</v>
      </c>
      <c r="AA582" s="144"/>
      <c r="AE582" s="9">
        <v>1</v>
      </c>
    </row>
    <row r="583" spans="2:31" ht="19.5" thickBot="1">
      <c r="B583" s="742"/>
      <c r="C583" s="742"/>
      <c r="D583" s="742"/>
      <c r="E583" s="742"/>
      <c r="F583" s="742"/>
      <c r="G583" s="742"/>
      <c r="H583" s="742"/>
      <c r="I583" s="742"/>
      <c r="J583" s="742"/>
      <c r="K583" s="787"/>
      <c r="L583" s="787"/>
      <c r="M583" s="70" t="str">
        <f>IF(ISBLANK(N583),"",LARGE(M573:M582,1)+1)</f>
        <v/>
      </c>
      <c r="N583" s="61"/>
      <c r="O583" s="61"/>
      <c r="P583" s="61"/>
      <c r="Q583" s="61"/>
      <c r="R583" s="61"/>
      <c r="S583" s="61"/>
      <c r="T583" s="61"/>
      <c r="U583" s="61"/>
      <c r="V583" s="855"/>
      <c r="W583" s="155" t="s">
        <v>169</v>
      </c>
      <c r="X583" s="156">
        <v>24</v>
      </c>
      <c r="Y583" s="149"/>
      <c r="Z583" s="149" t="s">
        <v>170</v>
      </c>
      <c r="AA583" s="157"/>
      <c r="AE583" s="9">
        <v>1</v>
      </c>
    </row>
    <row r="584" spans="2:31" ht="16.5" thickTop="1">
      <c r="B584" s="742"/>
      <c r="C584" s="742"/>
      <c r="D584" s="742"/>
      <c r="E584" s="742"/>
      <c r="F584" s="742"/>
      <c r="G584" s="742"/>
      <c r="H584" s="742"/>
      <c r="I584" s="742"/>
      <c r="J584" s="742"/>
      <c r="K584" s="787"/>
      <c r="L584" s="787"/>
      <c r="M584" s="70" t="str">
        <f>IF(ISBLANK(N584),"",LARGE(M573:M583,1)+1)</f>
        <v/>
      </c>
      <c r="N584" s="61"/>
      <c r="O584" s="61"/>
      <c r="P584" s="61"/>
      <c r="Q584" s="61"/>
      <c r="R584" s="61"/>
      <c r="S584" s="61"/>
      <c r="T584" s="61"/>
      <c r="U584" s="61"/>
      <c r="V584" s="856"/>
      <c r="W584" s="158"/>
      <c r="X584" s="158"/>
      <c r="Y584" s="136"/>
      <c r="Z584" s="85"/>
      <c r="AA584" s="159" t="s">
        <v>171</v>
      </c>
      <c r="AE584" s="9">
        <v>1</v>
      </c>
    </row>
    <row r="585" spans="2:31" ht="18.75">
      <c r="B585" s="742"/>
      <c r="C585" s="742"/>
      <c r="D585" s="742"/>
      <c r="E585" s="742"/>
      <c r="F585" s="742"/>
      <c r="G585" s="742"/>
      <c r="H585" s="742"/>
      <c r="I585" s="742"/>
      <c r="J585" s="742"/>
      <c r="K585" s="787"/>
      <c r="L585" s="787"/>
      <c r="M585" s="70" t="str">
        <f>IF(ISBLANK(N585),"",LARGE(M573:M584,1)+1)</f>
        <v/>
      </c>
      <c r="N585" s="61"/>
      <c r="O585" s="61"/>
      <c r="P585" s="61"/>
      <c r="Q585" s="61"/>
      <c r="R585" s="61"/>
      <c r="S585" s="61"/>
      <c r="T585" s="61"/>
      <c r="U585" s="61"/>
      <c r="V585" s="856"/>
      <c r="W585" s="158"/>
      <c r="X585" s="160"/>
      <c r="Y585" s="161"/>
      <c r="Z585" s="143" t="s">
        <v>172</v>
      </c>
      <c r="AA585" s="144"/>
      <c r="AE585" s="9">
        <v>1</v>
      </c>
    </row>
    <row r="586" spans="2:31" ht="18.75">
      <c r="B586" s="742"/>
      <c r="C586" s="742"/>
      <c r="D586" s="742"/>
      <c r="E586" s="742"/>
      <c r="F586" s="742"/>
      <c r="G586" s="742"/>
      <c r="H586" s="742"/>
      <c r="I586" s="742"/>
      <c r="J586" s="742"/>
      <c r="K586" s="787"/>
      <c r="L586" s="787"/>
      <c r="M586" s="70" t="str">
        <f>IF(ISBLANK(N586),"",LARGE(M573:M585,1)+1)</f>
        <v/>
      </c>
      <c r="N586" s="61"/>
      <c r="O586" s="61"/>
      <c r="P586" s="61"/>
      <c r="Q586" s="61"/>
      <c r="R586" s="61"/>
      <c r="S586" s="61"/>
      <c r="T586" s="61"/>
      <c r="U586" s="61"/>
      <c r="V586" s="857"/>
      <c r="W586" s="123"/>
      <c r="X586" s="160"/>
      <c r="Y586" s="161"/>
      <c r="Z586" s="162" t="s">
        <v>173</v>
      </c>
      <c r="AA586" s="144"/>
      <c r="AE586" s="9">
        <v>1</v>
      </c>
    </row>
    <row r="587" spans="2:31" ht="15.75">
      <c r="B587" s="742"/>
      <c r="C587" s="742"/>
      <c r="D587" s="742"/>
      <c r="E587" s="742"/>
      <c r="F587" s="742"/>
      <c r="G587" s="742"/>
      <c r="H587" s="742"/>
      <c r="I587" s="742"/>
      <c r="J587" s="742"/>
      <c r="K587" s="787"/>
      <c r="L587" s="787"/>
      <c r="M587" s="70" t="str">
        <f>IF(ISBLANK(N587),"",LARGE(M573:M586,1)+1)</f>
        <v/>
      </c>
      <c r="N587" s="61"/>
      <c r="O587" s="61"/>
      <c r="P587" s="61"/>
      <c r="Q587" s="61"/>
      <c r="R587" s="61"/>
      <c r="S587" s="61"/>
      <c r="T587" s="61"/>
      <c r="U587" s="61"/>
      <c r="V587" s="857"/>
      <c r="W587" s="123"/>
      <c r="X587" s="123"/>
      <c r="Y587" s="163"/>
      <c r="Z587" s="163"/>
      <c r="AA587" s="125"/>
      <c r="AE587" s="9">
        <v>1</v>
      </c>
    </row>
    <row r="588" spans="2:31" ht="15.75">
      <c r="B588" s="742"/>
      <c r="C588" s="742"/>
      <c r="D588" s="742"/>
      <c r="E588" s="742"/>
      <c r="F588" s="742"/>
      <c r="G588" s="742"/>
      <c r="H588" s="742"/>
      <c r="I588" s="742"/>
      <c r="J588" s="742"/>
      <c r="K588" s="787"/>
      <c r="L588" s="787"/>
      <c r="M588" s="70" t="str">
        <f>IF(ISBLANK(N588),"",LARGE(M573:M587,1)+1)</f>
        <v/>
      </c>
      <c r="N588" s="61"/>
      <c r="O588" s="61"/>
      <c r="P588" s="61"/>
      <c r="Q588" s="61"/>
      <c r="R588" s="61"/>
      <c r="S588" s="61"/>
      <c r="T588" s="61"/>
      <c r="U588" s="61"/>
      <c r="V588" s="857"/>
      <c r="W588" s="123"/>
      <c r="X588" s="123"/>
      <c r="Y588" s="163"/>
      <c r="Z588" s="121" t="s">
        <v>141</v>
      </c>
      <c r="AA588" s="122" t="s">
        <v>141</v>
      </c>
      <c r="AE588" s="9">
        <v>1</v>
      </c>
    </row>
    <row r="589" spans="2:31" ht="15.75">
      <c r="B589" s="742"/>
      <c r="C589" s="742"/>
      <c r="D589" s="742"/>
      <c r="E589" s="742"/>
      <c r="F589" s="742"/>
      <c r="G589" s="742"/>
      <c r="H589" s="742"/>
      <c r="I589" s="742"/>
      <c r="J589" s="742"/>
      <c r="K589" s="787"/>
      <c r="L589" s="787"/>
      <c r="M589" s="70" t="str">
        <f>IF(ISBLANK(N589),"",LARGE(M573:M588,1)+1)</f>
        <v/>
      </c>
      <c r="N589" s="61"/>
      <c r="O589" s="61"/>
      <c r="P589" s="61"/>
      <c r="Q589" s="61"/>
      <c r="R589" s="61"/>
      <c r="S589" s="61"/>
      <c r="T589" s="61"/>
      <c r="U589" s="61"/>
      <c r="V589" s="857"/>
      <c r="W589" s="123"/>
      <c r="X589" s="123"/>
      <c r="Y589" s="123"/>
      <c r="Z589" s="124"/>
      <c r="AA589" s="125"/>
      <c r="AE589" s="9">
        <v>1</v>
      </c>
    </row>
    <row r="590" spans="2:31" ht="15.75">
      <c r="B590" s="742"/>
      <c r="C590" s="742"/>
      <c r="D590" s="742"/>
      <c r="E590" s="742"/>
      <c r="F590" s="742"/>
      <c r="G590" s="742"/>
      <c r="H590" s="742"/>
      <c r="I590" s="742"/>
      <c r="J590" s="742"/>
      <c r="K590" s="787"/>
      <c r="L590" s="787"/>
      <c r="M590" s="70"/>
      <c r="N590" s="61"/>
      <c r="O590" s="61"/>
      <c r="P590" s="61"/>
      <c r="Q590" s="61"/>
      <c r="R590" s="61"/>
      <c r="S590" s="61"/>
      <c r="T590" s="61"/>
      <c r="U590" s="61"/>
      <c r="V590" s="902"/>
      <c r="W590" s="903"/>
      <c r="X590" s="903"/>
      <c r="Y590" s="903"/>
      <c r="Z590" s="903"/>
      <c r="AA590" s="904"/>
      <c r="AE590" s="9">
        <v>1</v>
      </c>
    </row>
    <row r="591" spans="2:31" ht="15.75">
      <c r="B591" s="742"/>
      <c r="C591" s="742"/>
      <c r="D591" s="742"/>
      <c r="E591" s="742"/>
      <c r="F591" s="742"/>
      <c r="G591" s="742"/>
      <c r="H591" s="742"/>
      <c r="I591" s="742"/>
      <c r="J591" s="742"/>
      <c r="K591" s="787"/>
      <c r="L591" s="787"/>
      <c r="M591" s="70"/>
      <c r="N591" s="61"/>
      <c r="O591" s="61"/>
      <c r="P591" s="61"/>
      <c r="Q591" s="61"/>
      <c r="R591" s="61"/>
      <c r="S591" s="61"/>
      <c r="T591" s="61"/>
      <c r="U591" s="61"/>
      <c r="V591" s="61"/>
      <c r="W591" s="61"/>
      <c r="X591" s="61"/>
      <c r="Y591" s="61"/>
      <c r="Z591" s="61"/>
      <c r="AA591" s="69"/>
      <c r="AE591" s="9">
        <v>1</v>
      </c>
    </row>
    <row r="592" spans="2:31" ht="15.75">
      <c r="B592" s="742"/>
      <c r="C592" s="742"/>
      <c r="D592" s="742"/>
      <c r="E592" s="742"/>
      <c r="F592" s="742"/>
      <c r="G592" s="742"/>
      <c r="H592" s="742"/>
      <c r="I592" s="742"/>
      <c r="J592" s="742"/>
      <c r="K592" s="787"/>
      <c r="L592" s="787"/>
      <c r="M592" s="90" t="s">
        <v>118</v>
      </c>
      <c r="N592" s="91"/>
      <c r="O592" s="91"/>
      <c r="P592" s="91"/>
      <c r="Q592" s="91"/>
      <c r="R592" s="91"/>
      <c r="S592" s="91"/>
      <c r="T592" s="91"/>
      <c r="U592" s="91"/>
      <c r="V592" s="91"/>
      <c r="W592" s="91"/>
      <c r="X592" s="91"/>
      <c r="Y592" s="91"/>
      <c r="Z592" s="91"/>
      <c r="AA592" s="835" t="s">
        <v>118</v>
      </c>
      <c r="AE592" s="9">
        <v>1</v>
      </c>
    </row>
    <row r="593" spans="2:31" ht="15.75">
      <c r="B593" s="742"/>
      <c r="C593" s="742"/>
      <c r="D593" s="742"/>
      <c r="E593" s="742"/>
      <c r="F593" s="742"/>
      <c r="G593" s="742"/>
      <c r="H593" s="742"/>
      <c r="I593" s="742"/>
      <c r="J593" s="742"/>
      <c r="K593" s="787"/>
      <c r="L593" s="787"/>
      <c r="M593" s="812" t="s">
        <v>593</v>
      </c>
      <c r="N593" s="61"/>
      <c r="O593" s="61"/>
      <c r="P593" s="61"/>
      <c r="Q593" s="61"/>
      <c r="R593" s="61"/>
      <c r="S593" s="61"/>
      <c r="T593" s="61"/>
      <c r="U593" s="61"/>
      <c r="V593" s="847"/>
      <c r="W593" s="114"/>
      <c r="X593" s="126"/>
      <c r="Y593" s="126"/>
      <c r="Z593" s="126"/>
      <c r="AA593" s="127"/>
      <c r="AE593" s="9">
        <v>1</v>
      </c>
    </row>
    <row r="594" spans="2:31" ht="15.75">
      <c r="B594" s="742"/>
      <c r="C594" s="742"/>
      <c r="D594" s="742"/>
      <c r="E594" s="742"/>
      <c r="F594" s="742"/>
      <c r="G594" s="742"/>
      <c r="H594" s="742"/>
      <c r="I594" s="742"/>
      <c r="J594" s="742"/>
      <c r="K594" s="787"/>
      <c r="L594" s="787"/>
      <c r="M594" s="84">
        <v>0</v>
      </c>
      <c r="N594" s="61"/>
      <c r="O594" s="61"/>
      <c r="P594" s="61"/>
      <c r="Q594" s="61"/>
      <c r="R594" s="61"/>
      <c r="S594" s="61"/>
      <c r="T594" s="61"/>
      <c r="U594" s="61"/>
      <c r="V594" s="858" t="s">
        <v>174</v>
      </c>
      <c r="W594" s="164" t="s">
        <v>175</v>
      </c>
      <c r="X594" s="165" t="s">
        <v>176</v>
      </c>
      <c r="Y594" s="166" t="s">
        <v>177</v>
      </c>
      <c r="Z594" s="166" t="s">
        <v>178</v>
      </c>
      <c r="AA594" s="167" t="s">
        <v>179</v>
      </c>
      <c r="AE594" s="9">
        <v>1</v>
      </c>
    </row>
    <row r="595" spans="2:31" ht="15.75">
      <c r="B595" s="742"/>
      <c r="C595" s="742"/>
      <c r="D595" s="742"/>
      <c r="E595" s="742"/>
      <c r="F595" s="742"/>
      <c r="G595" s="742"/>
      <c r="H595" s="742"/>
      <c r="I595" s="742"/>
      <c r="J595" s="357"/>
      <c r="K595" s="787"/>
      <c r="L595" s="787"/>
      <c r="M595" s="70" t="str">
        <f>IF(ISBLANK(N595),"",LARGE(M594:M594,1)+1)</f>
        <v/>
      </c>
      <c r="N595" s="61"/>
      <c r="O595" s="61"/>
      <c r="P595" s="61"/>
      <c r="Q595" s="61"/>
      <c r="R595" s="61"/>
      <c r="S595" s="61"/>
      <c r="T595" s="61"/>
      <c r="U595" s="61"/>
      <c r="V595" s="859" t="s">
        <v>180</v>
      </c>
      <c r="W595" s="168">
        <v>2.4305555555555556E-2</v>
      </c>
      <c r="X595" s="169">
        <v>100</v>
      </c>
      <c r="Y595" s="170">
        <v>0.6</v>
      </c>
      <c r="Z595" s="171" t="s">
        <v>181</v>
      </c>
      <c r="AA595" s="172" t="s">
        <v>182</v>
      </c>
      <c r="AE595" s="9">
        <v>1</v>
      </c>
    </row>
    <row r="596" spans="2:31" ht="15.75">
      <c r="B596" s="742"/>
      <c r="C596" s="742"/>
      <c r="D596" s="742"/>
      <c r="E596" s="742"/>
      <c r="F596" s="742"/>
      <c r="G596" s="742"/>
      <c r="H596" s="742"/>
      <c r="I596" s="742"/>
      <c r="J596" s="357"/>
      <c r="K596" s="787"/>
      <c r="L596" s="787"/>
      <c r="M596" s="70" t="str">
        <f>IF(ISBLANK(N596),"",LARGE(M594:M595,1)+1)</f>
        <v/>
      </c>
      <c r="N596" s="61"/>
      <c r="O596" s="61"/>
      <c r="P596" s="61"/>
      <c r="Q596" s="61"/>
      <c r="R596" s="61"/>
      <c r="S596" s="61"/>
      <c r="T596" s="61"/>
      <c r="U596" s="61"/>
      <c r="V596" s="859" t="s">
        <v>124</v>
      </c>
      <c r="W596" s="168">
        <v>1.0416666666666666E-2</v>
      </c>
      <c r="X596" s="169">
        <v>100</v>
      </c>
      <c r="Y596" s="170">
        <v>0.6</v>
      </c>
      <c r="Z596" s="171" t="s">
        <v>183</v>
      </c>
      <c r="AA596" s="172" t="s">
        <v>184</v>
      </c>
      <c r="AE596" s="9">
        <v>1</v>
      </c>
    </row>
    <row r="597" spans="2:31" ht="15.75">
      <c r="B597" s="742"/>
      <c r="C597" s="742"/>
      <c r="D597" s="742"/>
      <c r="E597" s="742"/>
      <c r="F597" s="742"/>
      <c r="G597" s="742"/>
      <c r="H597" s="742"/>
      <c r="I597" s="742"/>
      <c r="J597" s="357"/>
      <c r="K597" s="787"/>
      <c r="L597" s="787"/>
      <c r="M597" s="70" t="str">
        <f>IF(ISBLANK(N597),"",LARGE(M594:M596,1)+1)</f>
        <v/>
      </c>
      <c r="N597" s="61"/>
      <c r="O597" s="61"/>
      <c r="P597" s="61"/>
      <c r="Q597" s="61"/>
      <c r="R597" s="61"/>
      <c r="S597" s="61"/>
      <c r="T597" s="61"/>
      <c r="U597" s="61"/>
      <c r="V597" s="859" t="s">
        <v>185</v>
      </c>
      <c r="W597" s="168">
        <v>5.2083333333333301E-2</v>
      </c>
      <c r="X597" s="169">
        <v>100</v>
      </c>
      <c r="Y597" s="170">
        <v>0.6</v>
      </c>
      <c r="Z597" s="171" t="s">
        <v>181</v>
      </c>
      <c r="AA597" s="172" t="s">
        <v>186</v>
      </c>
      <c r="AE597" s="9">
        <v>1</v>
      </c>
    </row>
    <row r="598" spans="2:31" ht="15.75">
      <c r="B598" s="742"/>
      <c r="C598" s="742"/>
      <c r="D598" s="742"/>
      <c r="E598" s="742"/>
      <c r="F598" s="742"/>
      <c r="G598" s="742"/>
      <c r="H598" s="742"/>
      <c r="I598" s="742"/>
      <c r="J598" s="357"/>
      <c r="K598" s="787"/>
      <c r="L598" s="787"/>
      <c r="M598" s="70" t="str">
        <f>IF(ISBLANK(N598),"",LARGE(M594:M597,1)+1)</f>
        <v/>
      </c>
      <c r="N598" s="61"/>
      <c r="O598" s="61"/>
      <c r="P598" s="61"/>
      <c r="Q598" s="61"/>
      <c r="R598" s="61"/>
      <c r="S598" s="61"/>
      <c r="T598" s="61"/>
      <c r="U598" s="61"/>
      <c r="V598" s="859" t="s">
        <v>187</v>
      </c>
      <c r="W598" s="168">
        <v>9.375E-2</v>
      </c>
      <c r="X598" s="169">
        <v>100</v>
      </c>
      <c r="Y598" s="170">
        <v>0.6</v>
      </c>
      <c r="Z598" s="171" t="s">
        <v>183</v>
      </c>
      <c r="AA598" s="172" t="s">
        <v>188</v>
      </c>
      <c r="AE598" s="9">
        <v>1</v>
      </c>
    </row>
    <row r="599" spans="2:31" ht="15.75">
      <c r="B599" s="742"/>
      <c r="C599" s="742"/>
      <c r="D599" s="742"/>
      <c r="E599" s="742"/>
      <c r="F599" s="742"/>
      <c r="G599" s="742"/>
      <c r="H599" s="742"/>
      <c r="I599" s="742"/>
      <c r="J599" s="357"/>
      <c r="K599" s="787"/>
      <c r="L599" s="787"/>
      <c r="M599" s="70" t="str">
        <f>IF(ISBLANK(N599),"",LARGE(M594:M598,1)+1)</f>
        <v/>
      </c>
      <c r="N599" s="61"/>
      <c r="O599" s="61"/>
      <c r="P599" s="61"/>
      <c r="Q599" s="61"/>
      <c r="R599" s="61"/>
      <c r="S599" s="61"/>
      <c r="T599" s="61"/>
      <c r="U599" s="61"/>
      <c r="V599" s="860"/>
      <c r="W599" s="174">
        <f>SUM(W595:W598)</f>
        <v>0.18055555555555552</v>
      </c>
      <c r="X599" s="173"/>
      <c r="Y599" s="173"/>
      <c r="Z599" s="173"/>
      <c r="AA599" s="175"/>
      <c r="AE599" s="9">
        <v>1</v>
      </c>
    </row>
    <row r="600" spans="2:31" ht="15.75">
      <c r="B600" s="742"/>
      <c r="C600" s="742"/>
      <c r="D600" s="742"/>
      <c r="E600" s="742"/>
      <c r="F600" s="742"/>
      <c r="G600" s="742"/>
      <c r="H600" s="742"/>
      <c r="I600" s="742"/>
      <c r="J600" s="357"/>
      <c r="K600" s="787"/>
      <c r="L600" s="787"/>
      <c r="M600" s="70"/>
      <c r="N600" s="61"/>
      <c r="O600" s="61"/>
      <c r="P600" s="61"/>
      <c r="Q600" s="61"/>
      <c r="R600" s="61"/>
      <c r="S600" s="61"/>
      <c r="T600" s="61"/>
      <c r="U600" s="61"/>
      <c r="V600" s="902"/>
      <c r="W600" s="903"/>
      <c r="X600" s="903"/>
      <c r="Y600" s="903"/>
      <c r="Z600" s="903"/>
      <c r="AA600" s="904"/>
      <c r="AE600" s="9">
        <v>1</v>
      </c>
    </row>
    <row r="601" spans="2:31" ht="15.75">
      <c r="B601" s="742"/>
      <c r="C601" s="742"/>
      <c r="D601" s="742"/>
      <c r="E601" s="742"/>
      <c r="F601" s="742"/>
      <c r="G601" s="742"/>
      <c r="H601" s="742"/>
      <c r="I601" s="742"/>
      <c r="J601" s="742"/>
      <c r="K601" s="787"/>
      <c r="L601" s="787"/>
      <c r="M601" s="70"/>
      <c r="N601" s="61"/>
      <c r="O601" s="61"/>
      <c r="P601" s="61"/>
      <c r="Q601" s="61"/>
      <c r="R601" s="61"/>
      <c r="S601" s="61"/>
      <c r="T601" s="61"/>
      <c r="U601" s="61"/>
      <c r="V601" s="176"/>
      <c r="W601" s="176"/>
      <c r="X601" s="176"/>
      <c r="Y601" s="177"/>
      <c r="Z601" s="177"/>
      <c r="AA601" s="178"/>
      <c r="AE601" s="9">
        <v>1</v>
      </c>
    </row>
    <row r="602" spans="2:31" ht="15.75">
      <c r="B602" s="742"/>
      <c r="C602" s="742"/>
      <c r="D602" s="742"/>
      <c r="E602" s="742"/>
      <c r="F602" s="742"/>
      <c r="G602" s="742"/>
      <c r="H602" s="742"/>
      <c r="I602" s="742"/>
      <c r="J602" s="742"/>
      <c r="K602" s="787"/>
      <c r="L602" s="787"/>
      <c r="M602" s="70" t="str">
        <f>IF(ISBLANK(N602),"",LARGE(M594:M601,1)+1)</f>
        <v/>
      </c>
      <c r="N602" s="61"/>
      <c r="O602" s="61"/>
      <c r="P602" s="61"/>
      <c r="Q602" s="61"/>
      <c r="R602" s="61"/>
      <c r="S602" s="61"/>
      <c r="T602" s="61"/>
      <c r="U602" s="61"/>
      <c r="V602" s="133"/>
      <c r="W602" s="133"/>
      <c r="X602" s="133"/>
      <c r="Y602" s="134"/>
      <c r="Z602" s="134"/>
      <c r="AA602" s="135"/>
      <c r="AE602" s="9">
        <v>1</v>
      </c>
    </row>
    <row r="603" spans="2:31" ht="15.75">
      <c r="B603" s="742"/>
      <c r="C603" s="742"/>
      <c r="D603" s="742"/>
      <c r="E603" s="742"/>
      <c r="F603" s="742"/>
      <c r="G603" s="742"/>
      <c r="H603" s="742"/>
      <c r="I603" s="742"/>
      <c r="J603" s="742"/>
      <c r="K603" s="787"/>
      <c r="L603" s="787"/>
      <c r="M603" s="70" t="str">
        <f>IF(ISBLANK(N603),"",LARGE(M594:M602,1)+1)</f>
        <v/>
      </c>
      <c r="N603" s="61"/>
      <c r="O603" s="61"/>
      <c r="P603" s="61"/>
      <c r="Q603" s="61"/>
      <c r="R603" s="61"/>
      <c r="S603" s="61"/>
      <c r="T603" s="61"/>
      <c r="U603" s="61"/>
      <c r="V603" s="133"/>
      <c r="W603" s="133"/>
      <c r="X603" s="133"/>
      <c r="Y603" s="134"/>
      <c r="Z603" s="134"/>
      <c r="AA603" s="135"/>
      <c r="AE603" s="9">
        <v>1</v>
      </c>
    </row>
    <row r="604" spans="2:31" ht="15.75">
      <c r="B604" s="742"/>
      <c r="C604" s="742"/>
      <c r="D604" s="742"/>
      <c r="E604" s="742"/>
      <c r="F604" s="742"/>
      <c r="G604" s="742"/>
      <c r="H604" s="742"/>
      <c r="I604" s="742"/>
      <c r="J604" s="742"/>
      <c r="K604" s="787"/>
      <c r="L604" s="787"/>
      <c r="M604" s="70" t="str">
        <f>IF(ISBLANK(N604),"",LARGE(M594:M603,1)+1)</f>
        <v/>
      </c>
      <c r="N604" s="61"/>
      <c r="O604" s="61"/>
      <c r="P604" s="61"/>
      <c r="Q604" s="61"/>
      <c r="R604" s="61"/>
      <c r="S604" s="61"/>
      <c r="T604" s="61"/>
      <c r="U604" s="61"/>
      <c r="V604" s="133"/>
      <c r="W604" s="133"/>
      <c r="X604" s="133"/>
      <c r="Y604" s="134"/>
      <c r="Z604" s="134"/>
      <c r="AA604" s="135"/>
      <c r="AE604" s="9">
        <v>1</v>
      </c>
    </row>
    <row r="605" spans="2:31" ht="15.75">
      <c r="B605" s="742"/>
      <c r="C605" s="742"/>
      <c r="D605" s="742"/>
      <c r="E605" s="742"/>
      <c r="F605" s="742"/>
      <c r="G605" s="742"/>
      <c r="H605" s="742"/>
      <c r="I605" s="742"/>
      <c r="J605" s="742"/>
      <c r="K605" s="787"/>
      <c r="L605" s="787"/>
      <c r="M605" s="70" t="str">
        <f>IF(ISBLANK(N605),"",LARGE(M594:M604,1)+1)</f>
        <v/>
      </c>
      <c r="N605" s="61"/>
      <c r="O605" s="61"/>
      <c r="P605" s="61"/>
      <c r="Q605" s="61"/>
      <c r="R605" s="61"/>
      <c r="S605" s="61"/>
      <c r="T605" s="61"/>
      <c r="U605" s="61"/>
      <c r="V605" s="133"/>
      <c r="W605" s="133"/>
      <c r="X605" s="133"/>
      <c r="Y605" s="134"/>
      <c r="Z605" s="134"/>
      <c r="AA605" s="135"/>
      <c r="AE605" s="9">
        <v>1</v>
      </c>
    </row>
    <row r="606" spans="2:31" ht="15.75">
      <c r="B606" s="742"/>
      <c r="C606" s="742"/>
      <c r="D606" s="742"/>
      <c r="E606" s="742"/>
      <c r="F606" s="742"/>
      <c r="G606" s="742"/>
      <c r="H606" s="742"/>
      <c r="I606" s="742"/>
      <c r="J606" s="742"/>
      <c r="K606" s="787"/>
      <c r="L606" s="787"/>
      <c r="M606" s="70" t="str">
        <f>IF(ISBLANK(N606),"",LARGE(M594:M605,1)+1)</f>
        <v/>
      </c>
      <c r="N606" s="61"/>
      <c r="O606" s="61"/>
      <c r="P606" s="61"/>
      <c r="Q606" s="61"/>
      <c r="R606" s="61"/>
      <c r="S606" s="61"/>
      <c r="T606" s="61"/>
      <c r="U606" s="61"/>
      <c r="V606" s="133"/>
      <c r="W606" s="133"/>
      <c r="X606" s="133"/>
      <c r="Y606" s="134"/>
      <c r="Z606" s="134"/>
      <c r="AA606" s="135"/>
      <c r="AE606" s="9">
        <v>1</v>
      </c>
    </row>
    <row r="607" spans="2:31" ht="15.75">
      <c r="B607" s="742"/>
      <c r="C607" s="742"/>
      <c r="D607" s="742"/>
      <c r="E607" s="742"/>
      <c r="F607" s="742"/>
      <c r="G607" s="742"/>
      <c r="H607" s="742"/>
      <c r="I607" s="742"/>
      <c r="J607" s="742"/>
      <c r="K607" s="787"/>
      <c r="L607" s="787"/>
      <c r="M607" s="70" t="str">
        <f>IF(ISBLANK(N607),"",LARGE(M594:M606,1)+1)</f>
        <v/>
      </c>
      <c r="N607" s="61"/>
      <c r="O607" s="61"/>
      <c r="P607" s="61"/>
      <c r="Q607" s="61"/>
      <c r="R607" s="61"/>
      <c r="S607" s="61"/>
      <c r="T607" s="61"/>
      <c r="U607" s="61"/>
      <c r="V607" s="133"/>
      <c r="W607" s="133"/>
      <c r="X607" s="133"/>
      <c r="Y607" s="134"/>
      <c r="Z607" s="134"/>
      <c r="AA607" s="135"/>
      <c r="AE607" s="9">
        <v>1</v>
      </c>
    </row>
    <row r="608" spans="2:31" ht="15.75">
      <c r="B608" s="742"/>
      <c r="C608" s="742"/>
      <c r="D608" s="742"/>
      <c r="E608" s="742"/>
      <c r="F608" s="742"/>
      <c r="G608" s="742"/>
      <c r="H608" s="742"/>
      <c r="I608" s="742"/>
      <c r="J608" s="742"/>
      <c r="K608" s="787"/>
      <c r="L608" s="787"/>
      <c r="M608" s="70" t="str">
        <f>IF(ISBLANK(N608),"",LARGE(M594:M607,1)+1)</f>
        <v/>
      </c>
      <c r="N608" s="61"/>
      <c r="O608" s="61"/>
      <c r="P608" s="61"/>
      <c r="Q608" s="61"/>
      <c r="R608" s="61"/>
      <c r="S608" s="61"/>
      <c r="T608" s="61"/>
      <c r="U608" s="61"/>
      <c r="V608" s="133"/>
      <c r="W608" s="133"/>
      <c r="X608" s="133"/>
      <c r="Y608" s="134"/>
      <c r="Z608" s="134"/>
      <c r="AA608" s="135"/>
      <c r="AE608" s="9">
        <v>1</v>
      </c>
    </row>
    <row r="609" spans="2:31" ht="15.75">
      <c r="B609" s="742"/>
      <c r="C609" s="742"/>
      <c r="D609" s="742"/>
      <c r="E609" s="742"/>
      <c r="F609" s="742"/>
      <c r="G609" s="742"/>
      <c r="H609" s="742"/>
      <c r="I609" s="742"/>
      <c r="J609" s="742"/>
      <c r="K609" s="787"/>
      <c r="L609" s="787"/>
      <c r="M609" s="70" t="str">
        <f>IF(ISBLANK(N609),"",LARGE(M594:M608,1)+1)</f>
        <v/>
      </c>
      <c r="N609" s="61"/>
      <c r="O609" s="61"/>
      <c r="P609" s="61"/>
      <c r="Q609" s="61"/>
      <c r="R609" s="61"/>
      <c r="S609" s="61"/>
      <c r="T609" s="61"/>
      <c r="U609" s="61"/>
      <c r="V609" s="133"/>
      <c r="W609" s="133"/>
      <c r="X609" s="133"/>
      <c r="Y609" s="134"/>
      <c r="Z609" s="134"/>
      <c r="AA609" s="135"/>
      <c r="AE609" s="9">
        <v>1</v>
      </c>
    </row>
    <row r="610" spans="2:31" ht="15.75">
      <c r="B610" s="742"/>
      <c r="C610" s="742"/>
      <c r="D610" s="742"/>
      <c r="E610" s="742"/>
      <c r="F610" s="742"/>
      <c r="G610" s="742"/>
      <c r="H610" s="742"/>
      <c r="I610" s="742"/>
      <c r="J610" s="742"/>
      <c r="K610" s="787"/>
      <c r="L610" s="787"/>
      <c r="M610" s="70" t="str">
        <f>IF(ISBLANK(N610),"",LARGE(M594:M609,1)+1)</f>
        <v/>
      </c>
      <c r="N610" s="61"/>
      <c r="O610" s="61"/>
      <c r="P610" s="61"/>
      <c r="Q610" s="61"/>
      <c r="R610" s="61"/>
      <c r="S610" s="61"/>
      <c r="T610" s="61"/>
      <c r="U610" s="61"/>
      <c r="V610" s="133"/>
      <c r="W610" s="133"/>
      <c r="X610" s="133"/>
      <c r="Y610" s="134"/>
      <c r="Z610" s="134"/>
      <c r="AA610" s="135"/>
      <c r="AE610" s="9">
        <v>1</v>
      </c>
    </row>
    <row r="611" spans="2:31" ht="15.75">
      <c r="B611" s="742"/>
      <c r="C611" s="742"/>
      <c r="D611" s="742"/>
      <c r="E611" s="742"/>
      <c r="F611" s="742"/>
      <c r="G611" s="742"/>
      <c r="H611" s="742"/>
      <c r="I611" s="742"/>
      <c r="J611" s="742"/>
      <c r="K611" s="787"/>
      <c r="L611" s="787"/>
      <c r="M611" s="70" t="str">
        <f>IF(ISBLANK(N611),"",LARGE(M594:M610,1)+1)</f>
        <v/>
      </c>
      <c r="N611" s="61"/>
      <c r="O611" s="61"/>
      <c r="P611" s="61"/>
      <c r="Q611" s="61"/>
      <c r="R611" s="61"/>
      <c r="S611" s="61"/>
      <c r="T611" s="61"/>
      <c r="U611" s="61"/>
      <c r="V611" s="133"/>
      <c r="W611" s="133"/>
      <c r="X611" s="133"/>
      <c r="Y611" s="134"/>
      <c r="Z611" s="134"/>
      <c r="AA611" s="135"/>
      <c r="AE611" s="9">
        <v>1</v>
      </c>
    </row>
    <row r="612" spans="2:31" ht="15.75">
      <c r="B612" s="742"/>
      <c r="C612" s="742"/>
      <c r="D612" s="742"/>
      <c r="E612" s="742"/>
      <c r="F612" s="742"/>
      <c r="G612" s="742"/>
      <c r="H612" s="742"/>
      <c r="I612" s="742"/>
      <c r="J612" s="742"/>
      <c r="K612" s="787"/>
      <c r="L612" s="787"/>
      <c r="M612" s="70" t="str">
        <f>IF(ISBLANK(N612),"",LARGE(M594:M611,1)+1)</f>
        <v/>
      </c>
      <c r="N612" s="61"/>
      <c r="O612" s="61"/>
      <c r="P612" s="61"/>
      <c r="Q612" s="61"/>
      <c r="R612" s="61"/>
      <c r="S612" s="61"/>
      <c r="T612" s="61"/>
      <c r="U612" s="61"/>
      <c r="V612" s="133"/>
      <c r="W612" s="133"/>
      <c r="X612" s="133"/>
      <c r="Y612" s="134"/>
      <c r="Z612" s="134"/>
      <c r="AA612" s="135"/>
      <c r="AE612" s="9">
        <v>1</v>
      </c>
    </row>
    <row r="613" spans="2:31" ht="15.75">
      <c r="B613" s="742"/>
      <c r="C613" s="742"/>
      <c r="D613" s="742"/>
      <c r="E613" s="742"/>
      <c r="F613" s="742"/>
      <c r="G613" s="742"/>
      <c r="H613" s="742"/>
      <c r="I613" s="742"/>
      <c r="J613" s="742"/>
      <c r="K613" s="787"/>
      <c r="L613" s="787"/>
      <c r="M613" s="90" t="s">
        <v>118</v>
      </c>
      <c r="N613" s="91"/>
      <c r="O613" s="91"/>
      <c r="P613" s="91"/>
      <c r="Q613" s="91"/>
      <c r="R613" s="91"/>
      <c r="S613" s="91"/>
      <c r="T613" s="91"/>
      <c r="U613" s="91"/>
      <c r="V613" s="91"/>
      <c r="W613" s="91"/>
      <c r="X613" s="91"/>
      <c r="Y613" s="91"/>
      <c r="Z613" s="91"/>
      <c r="AA613" s="835" t="s">
        <v>118</v>
      </c>
      <c r="AE613" s="9">
        <v>1</v>
      </c>
    </row>
    <row r="614" spans="2:31" ht="15.75">
      <c r="B614" s="742"/>
      <c r="C614" s="742"/>
      <c r="D614" s="742"/>
      <c r="E614" s="742"/>
      <c r="F614" s="742"/>
      <c r="G614" s="742"/>
      <c r="H614" s="742"/>
      <c r="I614" s="742"/>
      <c r="J614" s="742"/>
      <c r="K614" s="787"/>
      <c r="L614" s="787"/>
      <c r="M614" s="812" t="s">
        <v>593</v>
      </c>
      <c r="N614" s="61"/>
      <c r="O614" s="61"/>
      <c r="P614" s="61"/>
      <c r="Q614" s="61"/>
      <c r="R614" s="61"/>
      <c r="S614" s="61"/>
      <c r="T614" s="61"/>
      <c r="U614" s="61"/>
      <c r="V614" s="61"/>
      <c r="W614" s="97"/>
      <c r="X614" s="905"/>
      <c r="Y614" s="126"/>
      <c r="Z614" s="126"/>
      <c r="AA614" s="127"/>
      <c r="AE614" s="9">
        <v>1</v>
      </c>
    </row>
    <row r="615" spans="2:31" ht="15.75">
      <c r="B615" s="742"/>
      <c r="C615" s="742"/>
      <c r="D615" s="742"/>
      <c r="E615" s="742"/>
      <c r="F615" s="742"/>
      <c r="G615" s="742"/>
      <c r="H615" s="742"/>
      <c r="I615" s="742"/>
      <c r="J615" s="742"/>
      <c r="K615" s="787"/>
      <c r="L615" s="787"/>
      <c r="M615" s="179">
        <v>0</v>
      </c>
      <c r="N615" s="61"/>
      <c r="O615" s="61"/>
      <c r="P615" s="61"/>
      <c r="Q615" s="61"/>
      <c r="R615" s="61"/>
      <c r="S615" s="61"/>
      <c r="T615" s="61"/>
      <c r="U615" s="61"/>
      <c r="V615" s="61"/>
      <c r="W615" s="97"/>
      <c r="X615" s="906">
        <v>3.472222222222222E-3</v>
      </c>
      <c r="Y615" s="173" t="s">
        <v>86</v>
      </c>
      <c r="Z615" s="861" t="s">
        <v>189</v>
      </c>
      <c r="AA615" s="864">
        <v>100</v>
      </c>
      <c r="AE615" s="9">
        <v>1</v>
      </c>
    </row>
    <row r="616" spans="2:31" ht="15.75">
      <c r="B616" s="742"/>
      <c r="C616" s="742"/>
      <c r="D616" s="742"/>
      <c r="E616" s="742"/>
      <c r="F616" s="742"/>
      <c r="G616" s="742"/>
      <c r="H616" s="742"/>
      <c r="I616" s="742"/>
      <c r="J616" s="742"/>
      <c r="K616" s="787"/>
      <c r="L616" s="787"/>
      <c r="M616" s="181" t="str">
        <f>IF(ISBLANK(N616),"",LARGE(M615:M615,1)+1)</f>
        <v/>
      </c>
      <c r="N616" s="61"/>
      <c r="O616" s="61"/>
      <c r="P616" s="61"/>
      <c r="Q616" s="61"/>
      <c r="R616" s="61"/>
      <c r="S616" s="61"/>
      <c r="T616" s="61"/>
      <c r="U616" s="61"/>
      <c r="V616" s="61"/>
      <c r="W616" s="97"/>
      <c r="X616" s="907">
        <v>1.0416666666666666E-2</v>
      </c>
      <c r="Y616" s="173" t="s">
        <v>87</v>
      </c>
      <c r="Z616" s="862" t="s">
        <v>190</v>
      </c>
      <c r="AA616" s="865">
        <v>90</v>
      </c>
      <c r="AE616" s="9">
        <v>1</v>
      </c>
    </row>
    <row r="617" spans="2:31" ht="18.75">
      <c r="B617" s="742"/>
      <c r="C617" s="742"/>
      <c r="D617" s="742"/>
      <c r="E617" s="742"/>
      <c r="F617" s="742"/>
      <c r="G617" s="742"/>
      <c r="H617" s="742"/>
      <c r="I617" s="742"/>
      <c r="J617" s="742"/>
      <c r="K617" s="787"/>
      <c r="L617" s="787"/>
      <c r="M617" s="181" t="str">
        <f>IF(ISBLANK(N617),"",LARGE(M615:M616,1)+1)</f>
        <v/>
      </c>
      <c r="N617" s="61"/>
      <c r="O617" s="61"/>
      <c r="P617" s="61"/>
      <c r="Q617" s="61"/>
      <c r="R617" s="61"/>
      <c r="S617" s="61"/>
      <c r="T617" s="61"/>
      <c r="U617" s="61"/>
      <c r="V617" s="61"/>
      <c r="W617" s="97"/>
      <c r="X617" s="908">
        <v>2.0833333333333332E-2</v>
      </c>
      <c r="Y617" s="173" t="s">
        <v>191</v>
      </c>
      <c r="Z617" s="62"/>
      <c r="AA617" s="866"/>
      <c r="AE617" s="9">
        <v>1</v>
      </c>
    </row>
    <row r="618" spans="2:31" ht="18.75">
      <c r="B618" s="742"/>
      <c r="C618" s="742"/>
      <c r="D618" s="742"/>
      <c r="E618" s="742"/>
      <c r="F618" s="742"/>
      <c r="G618" s="742"/>
      <c r="H618" s="742"/>
      <c r="I618" s="742"/>
      <c r="J618" s="742"/>
      <c r="K618" s="787"/>
      <c r="L618" s="787"/>
      <c r="M618" s="181" t="str">
        <f>IF(ISBLANK(N618),"",LARGE(M615:M617,1)+1)</f>
        <v/>
      </c>
      <c r="N618" s="61"/>
      <c r="O618" s="61"/>
      <c r="P618" s="61"/>
      <c r="Q618" s="61"/>
      <c r="R618" s="61"/>
      <c r="S618" s="61"/>
      <c r="T618" s="61"/>
      <c r="U618" s="61"/>
      <c r="V618" s="61"/>
      <c r="W618" s="67"/>
      <c r="X618" s="909">
        <f>X615+X616+X617</f>
        <v>3.4722222222222224E-2</v>
      </c>
      <c r="Y618" s="863" t="s">
        <v>89</v>
      </c>
      <c r="Z618" s="62"/>
      <c r="AA618" s="866"/>
      <c r="AE618" s="9">
        <v>1</v>
      </c>
    </row>
    <row r="619" spans="2:31" ht="15.75">
      <c r="B619" s="742"/>
      <c r="C619" s="742"/>
      <c r="D619" s="742"/>
      <c r="E619" s="742"/>
      <c r="F619" s="742"/>
      <c r="G619" s="742"/>
      <c r="H619" s="742"/>
      <c r="I619" s="742"/>
      <c r="J619" s="742"/>
      <c r="K619" s="787"/>
      <c r="L619" s="787"/>
      <c r="M619" s="181"/>
      <c r="N619" s="61"/>
      <c r="O619" s="61"/>
      <c r="P619" s="61"/>
      <c r="Q619" s="61"/>
      <c r="R619" s="61"/>
      <c r="S619" s="61"/>
      <c r="T619" s="61"/>
      <c r="U619" s="61"/>
      <c r="V619" s="61"/>
      <c r="W619" s="67"/>
      <c r="X619" s="902"/>
      <c r="Y619" s="903"/>
      <c r="Z619" s="903"/>
      <c r="AA619" s="904"/>
      <c r="AE619" s="9">
        <v>1</v>
      </c>
    </row>
    <row r="620" spans="2:31" ht="15.75">
      <c r="B620" s="742"/>
      <c r="C620" s="742"/>
      <c r="D620" s="742"/>
      <c r="E620" s="742"/>
      <c r="F620" s="742"/>
      <c r="G620" s="742"/>
      <c r="H620" s="742"/>
      <c r="I620" s="742"/>
      <c r="J620" s="742"/>
      <c r="K620" s="787"/>
      <c r="L620" s="787"/>
      <c r="M620" s="181"/>
      <c r="N620" s="61"/>
      <c r="O620" s="61"/>
      <c r="P620" s="61"/>
      <c r="Q620" s="61"/>
      <c r="R620" s="61"/>
      <c r="S620" s="61"/>
      <c r="T620" s="61"/>
      <c r="U620" s="61"/>
      <c r="V620" s="61"/>
      <c r="W620" s="176"/>
      <c r="X620" s="176"/>
      <c r="Y620" s="177"/>
      <c r="Z620" s="177"/>
      <c r="AA620" s="178"/>
      <c r="AE620" s="9">
        <v>1</v>
      </c>
    </row>
    <row r="621" spans="2:31" ht="15.75">
      <c r="B621" s="742"/>
      <c r="C621" s="742"/>
      <c r="D621" s="742"/>
      <c r="E621" s="742"/>
      <c r="F621" s="742"/>
      <c r="G621" s="742"/>
      <c r="H621" s="742"/>
      <c r="I621" s="742"/>
      <c r="J621" s="742"/>
      <c r="K621" s="787"/>
      <c r="L621" s="787"/>
      <c r="M621" s="181" t="str">
        <f>IF(ISBLANK(N621),"",LARGE(M615:M620,1)+1)</f>
        <v/>
      </c>
      <c r="N621" s="61"/>
      <c r="O621" s="61"/>
      <c r="P621" s="61"/>
      <c r="Q621" s="61"/>
      <c r="R621" s="61"/>
      <c r="S621" s="61"/>
      <c r="T621" s="61"/>
      <c r="U621" s="61"/>
      <c r="V621" s="61"/>
      <c r="W621" s="133"/>
      <c r="X621" s="133"/>
      <c r="Y621" s="134"/>
      <c r="Z621" s="134"/>
      <c r="AA621" s="135"/>
      <c r="AE621" s="9">
        <v>1</v>
      </c>
    </row>
    <row r="622" spans="2:31" ht="15.75">
      <c r="B622" s="742"/>
      <c r="C622" s="742"/>
      <c r="D622" s="742"/>
      <c r="E622" s="742"/>
      <c r="F622" s="742"/>
      <c r="G622" s="742"/>
      <c r="H622" s="742"/>
      <c r="I622" s="742"/>
      <c r="J622" s="742"/>
      <c r="K622" s="787"/>
      <c r="L622" s="787"/>
      <c r="M622" s="181" t="str">
        <f>IF(ISBLANK(N622),"",LARGE(M615:M621,1)+1)</f>
        <v/>
      </c>
      <c r="N622" s="61"/>
      <c r="O622" s="61"/>
      <c r="P622" s="61"/>
      <c r="Q622" s="61"/>
      <c r="R622" s="61"/>
      <c r="S622" s="61"/>
      <c r="T622" s="61"/>
      <c r="U622" s="61"/>
      <c r="V622" s="61"/>
      <c r="W622" s="133"/>
      <c r="X622" s="133"/>
      <c r="Y622" s="134"/>
      <c r="Z622" s="134"/>
      <c r="AA622" s="135"/>
      <c r="AE622" s="9">
        <v>1</v>
      </c>
    </row>
    <row r="623" spans="2:31" ht="15.75">
      <c r="B623" s="742"/>
      <c r="C623" s="742"/>
      <c r="D623" s="742"/>
      <c r="E623" s="742"/>
      <c r="F623" s="742"/>
      <c r="G623" s="742"/>
      <c r="H623" s="742"/>
      <c r="I623" s="742"/>
      <c r="J623" s="742"/>
      <c r="K623" s="787"/>
      <c r="L623" s="787"/>
      <c r="M623" s="181" t="str">
        <f>IF(ISBLANK(N623),"",LARGE(M615:M622,1)+1)</f>
        <v/>
      </c>
      <c r="N623" s="61"/>
      <c r="O623" s="61"/>
      <c r="P623" s="61"/>
      <c r="Q623" s="61"/>
      <c r="R623" s="61"/>
      <c r="S623" s="61"/>
      <c r="T623" s="61"/>
      <c r="U623" s="61"/>
      <c r="V623" s="61"/>
      <c r="W623" s="133"/>
      <c r="X623" s="133"/>
      <c r="Y623" s="134"/>
      <c r="Z623" s="134"/>
      <c r="AA623" s="135"/>
      <c r="AE623" s="9">
        <v>1</v>
      </c>
    </row>
    <row r="624" spans="2:31" ht="15.75">
      <c r="B624" s="742"/>
      <c r="C624" s="742"/>
      <c r="D624" s="742"/>
      <c r="E624" s="742"/>
      <c r="F624" s="742"/>
      <c r="G624" s="742"/>
      <c r="H624" s="742"/>
      <c r="I624" s="742"/>
      <c r="J624" s="742"/>
      <c r="K624" s="787"/>
      <c r="L624" s="787"/>
      <c r="M624" s="181" t="str">
        <f>IF(ISBLANK(N624),"",LARGE(M615:M623,1)+1)</f>
        <v/>
      </c>
      <c r="N624" s="61"/>
      <c r="O624" s="61"/>
      <c r="P624" s="61"/>
      <c r="Q624" s="61"/>
      <c r="R624" s="61"/>
      <c r="S624" s="61"/>
      <c r="T624" s="61"/>
      <c r="U624" s="61"/>
      <c r="V624" s="61"/>
      <c r="W624" s="133"/>
      <c r="X624" s="133"/>
      <c r="Y624" s="134"/>
      <c r="Z624" s="134"/>
      <c r="AA624" s="135"/>
      <c r="AE624" s="9">
        <v>1</v>
      </c>
    </row>
    <row r="625" spans="2:31" ht="15.75">
      <c r="B625" s="742"/>
      <c r="C625" s="742"/>
      <c r="D625" s="742"/>
      <c r="E625" s="742"/>
      <c r="F625" s="742"/>
      <c r="G625" s="742"/>
      <c r="H625" s="742"/>
      <c r="I625" s="742"/>
      <c r="J625" s="742"/>
      <c r="K625" s="787"/>
      <c r="L625" s="787"/>
      <c r="M625" s="181" t="str">
        <f>IF(ISBLANK(N625),"",LARGE(M615:M624,1)+1)</f>
        <v/>
      </c>
      <c r="N625" s="61"/>
      <c r="O625" s="61"/>
      <c r="P625" s="61"/>
      <c r="Q625" s="61"/>
      <c r="R625" s="61"/>
      <c r="S625" s="61"/>
      <c r="T625" s="61"/>
      <c r="U625" s="61"/>
      <c r="V625" s="61"/>
      <c r="W625" s="133"/>
      <c r="X625" s="133"/>
      <c r="Y625" s="134"/>
      <c r="Z625" s="134"/>
      <c r="AA625" s="135"/>
      <c r="AE625" s="9">
        <v>1</v>
      </c>
    </row>
    <row r="626" spans="2:31" ht="15.75">
      <c r="B626" s="742"/>
      <c r="C626" s="742"/>
      <c r="D626" s="742"/>
      <c r="E626" s="742"/>
      <c r="F626" s="742"/>
      <c r="G626" s="742"/>
      <c r="H626" s="742"/>
      <c r="I626" s="742"/>
      <c r="J626" s="742"/>
      <c r="K626" s="787"/>
      <c r="L626" s="787"/>
      <c r="M626" s="181" t="str">
        <f>IF(ISBLANK(N626),"",LARGE(M615:M625,1)+1)</f>
        <v/>
      </c>
      <c r="N626" s="61"/>
      <c r="O626" s="61"/>
      <c r="P626" s="61"/>
      <c r="Q626" s="61"/>
      <c r="R626" s="61"/>
      <c r="S626" s="61"/>
      <c r="T626" s="61"/>
      <c r="U626" s="61"/>
      <c r="V626" s="61"/>
      <c r="W626" s="133"/>
      <c r="X626" s="133"/>
      <c r="Y626" s="134"/>
      <c r="Z626" s="134"/>
      <c r="AA626" s="135"/>
      <c r="AE626" s="9">
        <v>1</v>
      </c>
    </row>
    <row r="627" spans="2:31" ht="15.75">
      <c r="B627" s="742"/>
      <c r="C627" s="742"/>
      <c r="D627" s="742"/>
      <c r="E627" s="742"/>
      <c r="F627" s="742"/>
      <c r="G627" s="742"/>
      <c r="H627" s="742"/>
      <c r="I627" s="742"/>
      <c r="J627" s="742"/>
      <c r="K627" s="787"/>
      <c r="L627" s="787"/>
      <c r="M627" s="181" t="str">
        <f>IF(ISBLANK(N627),"",LARGE(M615:M626,1)+1)</f>
        <v/>
      </c>
      <c r="N627" s="61"/>
      <c r="O627" s="61"/>
      <c r="P627" s="61"/>
      <c r="Q627" s="61"/>
      <c r="R627" s="61"/>
      <c r="S627" s="61"/>
      <c r="T627" s="61"/>
      <c r="U627" s="61"/>
      <c r="V627" s="61"/>
      <c r="W627" s="133"/>
      <c r="X627" s="133"/>
      <c r="Y627" s="134"/>
      <c r="Z627" s="134"/>
      <c r="AA627" s="135"/>
      <c r="AE627" s="9">
        <v>1</v>
      </c>
    </row>
    <row r="628" spans="2:31" ht="15.75">
      <c r="B628" s="742"/>
      <c r="C628" s="742"/>
      <c r="D628" s="742"/>
      <c r="E628" s="742"/>
      <c r="F628" s="742"/>
      <c r="G628" s="742"/>
      <c r="H628" s="742"/>
      <c r="I628" s="742"/>
      <c r="J628" s="742"/>
      <c r="K628" s="787"/>
      <c r="L628" s="787"/>
      <c r="M628" s="181" t="str">
        <f>IF(ISBLANK(N628),"",LARGE(M615:M627,1)+1)</f>
        <v/>
      </c>
      <c r="N628" s="61"/>
      <c r="O628" s="61"/>
      <c r="P628" s="61"/>
      <c r="Q628" s="61"/>
      <c r="R628" s="61"/>
      <c r="S628" s="61"/>
      <c r="T628" s="61"/>
      <c r="U628" s="61"/>
      <c r="V628" s="61"/>
      <c r="W628" s="133"/>
      <c r="X628" s="133"/>
      <c r="Y628" s="134"/>
      <c r="Z628" s="134"/>
      <c r="AA628" s="135"/>
      <c r="AE628" s="9">
        <v>1</v>
      </c>
    </row>
    <row r="629" spans="2:31" ht="15.75">
      <c r="B629" s="742"/>
      <c r="C629" s="742"/>
      <c r="D629" s="742"/>
      <c r="E629" s="742"/>
      <c r="F629" s="742"/>
      <c r="G629" s="742"/>
      <c r="H629" s="742"/>
      <c r="I629" s="742"/>
      <c r="J629" s="742"/>
      <c r="K629" s="787"/>
      <c r="L629" s="787"/>
      <c r="M629" s="181" t="str">
        <f>IF(ISBLANK(N629),"",LARGE(M615:M628,1)+1)</f>
        <v/>
      </c>
      <c r="N629" s="61"/>
      <c r="O629" s="61"/>
      <c r="P629" s="61"/>
      <c r="Q629" s="61"/>
      <c r="R629" s="61"/>
      <c r="S629" s="61"/>
      <c r="T629" s="61"/>
      <c r="U629" s="61"/>
      <c r="V629" s="61"/>
      <c r="W629" s="133"/>
      <c r="X629" s="133"/>
      <c r="Y629" s="134"/>
      <c r="Z629" s="134"/>
      <c r="AA629" s="135"/>
      <c r="AE629" s="9">
        <v>1</v>
      </c>
    </row>
    <row r="630" spans="2:31" ht="15.75">
      <c r="B630" s="742"/>
      <c r="C630" s="742"/>
      <c r="D630" s="742"/>
      <c r="E630" s="742"/>
      <c r="F630" s="742"/>
      <c r="G630" s="742"/>
      <c r="H630" s="742"/>
      <c r="I630" s="742"/>
      <c r="J630" s="742"/>
      <c r="K630" s="787"/>
      <c r="L630" s="787"/>
      <c r="M630" s="181" t="str">
        <f>IF(ISBLANK(N630),"",LARGE(M615:M629,1)+1)</f>
        <v/>
      </c>
      <c r="N630" s="61"/>
      <c r="O630" s="61"/>
      <c r="P630" s="61"/>
      <c r="Q630" s="61"/>
      <c r="R630" s="61"/>
      <c r="S630" s="61"/>
      <c r="T630" s="61"/>
      <c r="U630" s="61"/>
      <c r="V630" s="61"/>
      <c r="W630" s="133"/>
      <c r="X630" s="133"/>
      <c r="Y630" s="134"/>
      <c r="Z630" s="134"/>
      <c r="AA630" s="135"/>
      <c r="AE630" s="9">
        <v>1</v>
      </c>
    </row>
    <row r="631" spans="2:31" ht="15.75">
      <c r="B631" s="742"/>
      <c r="C631" s="742"/>
      <c r="D631" s="742"/>
      <c r="E631" s="742"/>
      <c r="F631" s="742"/>
      <c r="G631" s="742"/>
      <c r="H631" s="742"/>
      <c r="I631" s="742"/>
      <c r="J631" s="742"/>
      <c r="K631" s="787"/>
      <c r="L631" s="787"/>
      <c r="M631" s="181" t="str">
        <f>IF(ISBLANK(N631),"",LARGE(M615:M630,1)+1)</f>
        <v/>
      </c>
      <c r="N631" s="61"/>
      <c r="O631" s="61"/>
      <c r="P631" s="61"/>
      <c r="Q631" s="61"/>
      <c r="R631" s="61"/>
      <c r="S631" s="61"/>
      <c r="T631" s="61"/>
      <c r="U631" s="61"/>
      <c r="V631" s="61"/>
      <c r="W631" s="133"/>
      <c r="X631" s="133"/>
      <c r="Y631" s="134"/>
      <c r="Z631" s="134"/>
      <c r="AA631" s="135"/>
      <c r="AE631" s="9">
        <v>1</v>
      </c>
    </row>
    <row r="632" spans="2:31" ht="15.75">
      <c r="B632" s="742"/>
      <c r="C632" s="742"/>
      <c r="D632" s="742"/>
      <c r="E632" s="742"/>
      <c r="F632" s="742"/>
      <c r="G632" s="742"/>
      <c r="H632" s="742"/>
      <c r="I632" s="742"/>
      <c r="J632" s="742"/>
      <c r="K632" s="787"/>
      <c r="L632" s="787"/>
      <c r="M632" s="181" t="str">
        <f>IF(ISBLANK(N632),"",LARGE(M615:M631,1)+1)</f>
        <v/>
      </c>
      <c r="N632" s="61"/>
      <c r="O632" s="61"/>
      <c r="P632" s="61"/>
      <c r="Q632" s="61"/>
      <c r="R632" s="61"/>
      <c r="S632" s="61"/>
      <c r="T632" s="61"/>
      <c r="U632" s="61"/>
      <c r="V632" s="61"/>
      <c r="W632" s="133"/>
      <c r="X632" s="133"/>
      <c r="Y632" s="134"/>
      <c r="Z632" s="134"/>
      <c r="AA632" s="135"/>
      <c r="AE632" s="9">
        <v>1</v>
      </c>
    </row>
    <row r="633" spans="2:31" ht="15.75">
      <c r="B633" s="742"/>
      <c r="C633" s="742"/>
      <c r="D633" s="742"/>
      <c r="E633" s="742"/>
      <c r="F633" s="742"/>
      <c r="G633" s="742"/>
      <c r="H633" s="742"/>
      <c r="I633" s="742"/>
      <c r="J633" s="742"/>
      <c r="K633" s="787"/>
      <c r="L633" s="787"/>
      <c r="M633" s="181" t="str">
        <f>IF(ISBLANK(N633),"",LARGE(M615:M632,1)+1)</f>
        <v/>
      </c>
      <c r="N633" s="61"/>
      <c r="O633" s="61"/>
      <c r="P633" s="61"/>
      <c r="Q633" s="61"/>
      <c r="R633" s="61"/>
      <c r="S633" s="61"/>
      <c r="T633" s="61"/>
      <c r="U633" s="61"/>
      <c r="V633" s="61"/>
      <c r="W633" s="133"/>
      <c r="X633" s="133"/>
      <c r="Y633" s="134"/>
      <c r="Z633" s="134"/>
      <c r="AA633" s="135"/>
      <c r="AE633" s="9">
        <v>1</v>
      </c>
    </row>
    <row r="634" spans="2:31" ht="15.75">
      <c r="B634" s="742"/>
      <c r="C634" s="742"/>
      <c r="D634" s="742"/>
      <c r="E634" s="742"/>
      <c r="F634" s="742"/>
      <c r="G634" s="742"/>
      <c r="H634" s="742"/>
      <c r="I634" s="742"/>
      <c r="J634" s="742"/>
      <c r="K634" s="787"/>
      <c r="L634" s="787"/>
      <c r="M634" s="90" t="s">
        <v>118</v>
      </c>
      <c r="N634" s="91"/>
      <c r="O634" s="91"/>
      <c r="P634" s="91"/>
      <c r="Q634" s="91"/>
      <c r="R634" s="91"/>
      <c r="S634" s="91"/>
      <c r="T634" s="91"/>
      <c r="U634" s="91"/>
      <c r="V634" s="91"/>
      <c r="W634" s="91"/>
      <c r="X634" s="91"/>
      <c r="Y634" s="91"/>
      <c r="Z634" s="91"/>
      <c r="AA634" s="835" t="s">
        <v>118</v>
      </c>
      <c r="AE634" s="9">
        <v>1</v>
      </c>
    </row>
    <row r="635" spans="2:31" ht="15.75">
      <c r="B635" s="742"/>
      <c r="C635" s="742"/>
      <c r="D635" s="742"/>
      <c r="E635" s="742"/>
      <c r="F635" s="742"/>
      <c r="G635" s="742"/>
      <c r="H635" s="742"/>
      <c r="I635" s="742"/>
      <c r="J635" s="742"/>
      <c r="K635" s="787"/>
      <c r="L635" s="787"/>
      <c r="M635" s="812" t="s">
        <v>593</v>
      </c>
      <c r="N635" s="61"/>
      <c r="O635" s="61"/>
      <c r="P635" s="61"/>
      <c r="Q635" s="61"/>
      <c r="R635" s="61"/>
      <c r="S635" s="61"/>
      <c r="T635" s="61"/>
      <c r="U635" s="854"/>
      <c r="V635" s="115"/>
      <c r="W635" s="115"/>
      <c r="X635" s="116"/>
      <c r="Y635" s="116"/>
      <c r="Z635" s="116"/>
      <c r="AA635" s="117" t="s">
        <v>192</v>
      </c>
      <c r="AE635" s="9">
        <v>1</v>
      </c>
    </row>
    <row r="636" spans="2:31" ht="15.75">
      <c r="B636" s="742"/>
      <c r="C636" s="742"/>
      <c r="D636" s="742"/>
      <c r="E636" s="742"/>
      <c r="F636" s="742"/>
      <c r="G636" s="742"/>
      <c r="H636" s="742"/>
      <c r="I636" s="742"/>
      <c r="J636" s="742"/>
      <c r="K636" s="787"/>
      <c r="L636" s="787"/>
      <c r="M636" s="84">
        <v>0</v>
      </c>
      <c r="N636" s="96"/>
      <c r="O636" s="61"/>
      <c r="P636" s="61"/>
      <c r="Q636" s="61"/>
      <c r="R636" s="61"/>
      <c r="S636" s="61"/>
      <c r="T636" s="61"/>
      <c r="U636" s="914" t="s">
        <v>37</v>
      </c>
      <c r="V636" s="829"/>
      <c r="W636" s="1577" t="s">
        <v>38</v>
      </c>
      <c r="X636" s="1579" t="s">
        <v>39</v>
      </c>
      <c r="Y636" s="1637" t="s">
        <v>0</v>
      </c>
      <c r="Z636" s="1639" t="s">
        <v>43</v>
      </c>
      <c r="AA636" s="1641" t="s">
        <v>47</v>
      </c>
      <c r="AE636" s="9">
        <v>1</v>
      </c>
    </row>
    <row r="637" spans="2:31" ht="15.75">
      <c r="B637" s="742"/>
      <c r="C637" s="742"/>
      <c r="D637" s="742"/>
      <c r="E637" s="742"/>
      <c r="F637" s="742"/>
      <c r="G637" s="742"/>
      <c r="H637" s="742"/>
      <c r="I637" s="742"/>
      <c r="J637" s="742"/>
      <c r="K637" s="787"/>
      <c r="L637" s="787"/>
      <c r="M637" s="70" t="str">
        <f>IF(ISBLANK(N637),"",LARGE(M636:M636,1)+1)</f>
        <v/>
      </c>
      <c r="N637" s="96"/>
      <c r="O637" s="61"/>
      <c r="P637" s="61"/>
      <c r="Q637" s="61"/>
      <c r="R637" s="61"/>
      <c r="S637" s="61"/>
      <c r="T637" s="61"/>
      <c r="U637" s="915" t="s">
        <v>3</v>
      </c>
      <c r="V637" s="830" t="s">
        <v>619</v>
      </c>
      <c r="W637" s="1578"/>
      <c r="X637" s="1580"/>
      <c r="Y637" s="1638"/>
      <c r="Z637" s="1640"/>
      <c r="AA637" s="1642"/>
      <c r="AE637" s="9">
        <v>1</v>
      </c>
    </row>
    <row r="638" spans="2:31" ht="15.75">
      <c r="B638" s="742"/>
      <c r="C638" s="742"/>
      <c r="D638" s="742"/>
      <c r="E638" s="742"/>
      <c r="F638" s="742"/>
      <c r="G638" s="742"/>
      <c r="H638" s="742"/>
      <c r="I638" s="742"/>
      <c r="J638" s="742"/>
      <c r="K638" s="787"/>
      <c r="L638" s="787"/>
      <c r="M638" s="70" t="str">
        <f>IF(ISBLANK(N638),"",LARGE(M636:M637,1)+1)</f>
        <v/>
      </c>
      <c r="N638" s="96"/>
      <c r="O638" s="61"/>
      <c r="P638" s="61"/>
      <c r="Q638" s="61"/>
      <c r="R638" s="61"/>
      <c r="S638" s="61"/>
      <c r="T638" s="61"/>
      <c r="U638" s="916"/>
      <c r="V638" s="831"/>
      <c r="W638" s="184">
        <v>350</v>
      </c>
      <c r="X638" s="185" t="s">
        <v>56</v>
      </c>
      <c r="Y638" s="183" t="s">
        <v>193</v>
      </c>
      <c r="Z638" s="186">
        <f>IFERROR(INDEX(U644:AA644,MATCH(X638,U643:AA643,0)) * W638 * IF(ISBLANK(U638), 1, U638), 0)</f>
        <v>0.35000000000000003</v>
      </c>
      <c r="AA638" s="45" t="str">
        <f>IF(X638="","",IF(COUNTIF(X643:AA643,SUBSTITUTE(TRIM(X638)," (s)",""))&gt;0,IF(ROUND(Z638,3)&gt;=1,ROUND(Z638,3)&amp;" L",MAX(1,ROUND(Z638*100,0))&amp;" cl"),IF(COUNTIF(U643:W643,SUBSTITUTE(TRIM(X638)," (s)",""))&gt;0,IF(ROUND(Z638,3)&gt;=1,ROUND(Z638,3)&amp;" Kg",MAX(1,ROUND(Z638*1000,0))&amp;" g"),"")))</f>
        <v>350 g</v>
      </c>
      <c r="AE638" s="9">
        <v>1</v>
      </c>
    </row>
    <row r="639" spans="2:31" ht="15.75">
      <c r="B639" s="742"/>
      <c r="C639" s="742"/>
      <c r="D639" s="742"/>
      <c r="E639" s="742"/>
      <c r="F639" s="742"/>
      <c r="G639" s="742"/>
      <c r="H639" s="742"/>
      <c r="I639" s="742"/>
      <c r="J639" s="742"/>
      <c r="K639" s="787"/>
      <c r="L639" s="787"/>
      <c r="M639" s="70" t="str">
        <f>IF(ISBLANK(N639),"",LARGE(M636:M638,1)+1)</f>
        <v/>
      </c>
      <c r="N639" s="96"/>
      <c r="O639" s="61"/>
      <c r="P639" s="61"/>
      <c r="Q639" s="61"/>
      <c r="R639" s="61"/>
      <c r="S639" s="61"/>
      <c r="T639" s="61"/>
      <c r="U639" s="917"/>
      <c r="V639" s="832"/>
      <c r="W639" s="188">
        <v>1.2</v>
      </c>
      <c r="X639" s="189" t="s">
        <v>55</v>
      </c>
      <c r="Y639" s="187" t="s">
        <v>194</v>
      </c>
      <c r="Z639" s="186">
        <f>IFERROR(INDEX(U644:AA644,MATCH(X639,U643:AA643,0)) * W639 * IF(ISBLANK(U639), 1, U639), 0)</f>
        <v>1.2</v>
      </c>
      <c r="AA639" s="45" t="str">
        <f>IF(X639="","",IF(COUNTIF(X643:AA643,SUBSTITUTE(TRIM(X639)," (s)",""))&gt;0,IF(ROUND(Z639,3)&gt;=1,ROUND(Z639,3)&amp;" L",MAX(1,ROUND(Z639*100,0))&amp;" cl"),IF(COUNTIF(U643:W643,SUBSTITUTE(TRIM(X639)," (s)",""))&gt;0,IF(ROUND(Z639,3)&gt;=1,ROUND(Z639,3)&amp;" Kg",MAX(1,ROUND(Z639*1000,0))&amp;" g"),"")))</f>
        <v>1.2 Kg</v>
      </c>
      <c r="AE639" s="9">
        <v>1</v>
      </c>
    </row>
    <row r="640" spans="2:31" ht="15.75">
      <c r="B640" s="742"/>
      <c r="C640" s="742"/>
      <c r="D640" s="742"/>
      <c r="E640" s="742"/>
      <c r="F640" s="742"/>
      <c r="G640" s="742"/>
      <c r="H640" s="742"/>
      <c r="I640" s="742"/>
      <c r="J640" s="742"/>
      <c r="K640" s="787"/>
      <c r="L640" s="787"/>
      <c r="M640" s="70" t="str">
        <f>IF(ISBLANK(N640),"",LARGE(M636:M639,1)+1)</f>
        <v/>
      </c>
      <c r="N640" s="96"/>
      <c r="O640" s="61"/>
      <c r="P640" s="61"/>
      <c r="Q640" s="61"/>
      <c r="R640" s="61"/>
      <c r="S640" s="61"/>
      <c r="T640" s="61"/>
      <c r="U640" s="917">
        <v>2</v>
      </c>
      <c r="V640" s="832"/>
      <c r="W640" s="191">
        <v>50</v>
      </c>
      <c r="X640" s="54" t="s">
        <v>56</v>
      </c>
      <c r="Y640" s="190" t="s">
        <v>195</v>
      </c>
      <c r="Z640" s="186">
        <f>IFERROR(INDEX(U644:AA644,MATCH(X640,U643:AA643,0)) * W640 * IF(ISBLANK(U640), 1, U640), 0)</f>
        <v>0.1</v>
      </c>
      <c r="AA640" s="45" t="str">
        <f>IF(X640="","",IF(COUNTIF(X643:AA643,SUBSTITUTE(TRIM(X640)," (s)",""))&gt;0,IF(ROUND(Z640,3)&gt;=1,ROUND(Z640,3)&amp;" L",MAX(1,ROUND(Z640*100,0))&amp;" cl"),IF(COUNTIF(U643:W643,SUBSTITUTE(TRIM(X640)," (s)",""))&gt;0,IF(ROUND(Z640,3)&gt;=1,ROUND(Z640,3)&amp;" Kg",MAX(1,ROUND(Z640*1000,0))&amp;" g"),"")))</f>
        <v>100 g</v>
      </c>
      <c r="AE640" s="9">
        <v>1</v>
      </c>
    </row>
    <row r="641" spans="2:31" ht="15.75">
      <c r="B641" s="742"/>
      <c r="C641" s="742"/>
      <c r="D641" s="742"/>
      <c r="E641" s="742"/>
      <c r="F641" s="742"/>
      <c r="G641" s="742"/>
      <c r="H641" s="742"/>
      <c r="I641" s="742"/>
      <c r="J641" s="742"/>
      <c r="K641" s="787"/>
      <c r="L641" s="787"/>
      <c r="M641" s="70" t="str">
        <f>IF(ISBLANK(N641),"",LARGE(M636:M640,1)+1)</f>
        <v/>
      </c>
      <c r="N641" s="96"/>
      <c r="O641" s="61"/>
      <c r="P641" s="61"/>
      <c r="Q641" s="61"/>
      <c r="R641" s="61"/>
      <c r="S641" s="61"/>
      <c r="T641" s="61"/>
      <c r="U641" s="917"/>
      <c r="V641" s="832"/>
      <c r="W641" s="191">
        <v>15</v>
      </c>
      <c r="X641" s="197" t="s">
        <v>63</v>
      </c>
      <c r="Y641" s="187" t="s">
        <v>196</v>
      </c>
      <c r="Z641" s="186">
        <f>IFERROR(INDEX(U644:AA644,MATCH(X641,U643:AA643,0)) * W641 * IF(ISBLANK(U641), 1, U641), 0)</f>
        <v>1.4999999999999999E-2</v>
      </c>
      <c r="AA641" s="45" t="str">
        <f>IF(X641="","",IF(COUNTIF(X643:AA643,SUBSTITUTE(TRIM(X641)," (s)",""))&gt;0,IF(ROUND(Z641,3)&gt;=1,ROUND(Z641,3)&amp;" L",MAX(1,ROUND(Z641*100,0))&amp;" cl"),IF(COUNTIF(U643:W643,SUBSTITUTE(TRIM(X641)," (s)",""))&gt;0,IF(ROUND(Z641,3)&gt;=1,ROUND(Z641,3)&amp;" Kg",MAX(1,ROUND(Z641*1000,0))&amp;" g"),"")))</f>
        <v>2 cl</v>
      </c>
      <c r="AE641" s="9">
        <v>1</v>
      </c>
    </row>
    <row r="642" spans="2:31" ht="15.75">
      <c r="B642" s="742"/>
      <c r="C642" s="742"/>
      <c r="D642" s="742"/>
      <c r="E642" s="742"/>
      <c r="F642" s="742"/>
      <c r="G642" s="742"/>
      <c r="H642" s="742"/>
      <c r="I642" s="742"/>
      <c r="J642" s="742"/>
      <c r="K642" s="787"/>
      <c r="L642" s="787"/>
      <c r="M642" s="70" t="str">
        <f>IF(ISBLANK(N642),"",LARGE(M636:M641,1)+1)</f>
        <v/>
      </c>
      <c r="N642" s="96"/>
      <c r="O642" s="61"/>
      <c r="P642" s="61"/>
      <c r="Q642" s="61"/>
      <c r="R642" s="61"/>
      <c r="S642" s="61"/>
      <c r="T642" s="61"/>
      <c r="U642" s="918" t="s">
        <v>620</v>
      </c>
      <c r="V642" s="193"/>
      <c r="W642" s="130"/>
      <c r="X642" s="130"/>
      <c r="Y642" s="192" t="s">
        <v>198</v>
      </c>
      <c r="Z642" s="194"/>
      <c r="AA642" s="195"/>
      <c r="AE642" s="9">
        <v>1</v>
      </c>
    </row>
    <row r="643" spans="2:31" ht="15.75">
      <c r="B643" s="742"/>
      <c r="C643" s="742"/>
      <c r="D643" s="742"/>
      <c r="E643" s="742"/>
      <c r="F643" s="742"/>
      <c r="G643" s="742"/>
      <c r="H643" s="742"/>
      <c r="I643" s="742"/>
      <c r="J643" s="742"/>
      <c r="K643" s="787"/>
      <c r="L643" s="787"/>
      <c r="M643" s="70" t="str">
        <f>IF(ISBLANK(N643),"",LARGE(M636:M642,1)+1)</f>
        <v/>
      </c>
      <c r="N643" s="96"/>
      <c r="O643" s="61"/>
      <c r="P643" s="61"/>
      <c r="Q643" s="61"/>
      <c r="R643" s="61"/>
      <c r="S643" s="61"/>
      <c r="T643" s="61"/>
      <c r="U643" s="919" t="s">
        <v>55</v>
      </c>
      <c r="V643" s="189"/>
      <c r="W643" s="54" t="s">
        <v>56</v>
      </c>
      <c r="X643" s="197" t="s">
        <v>60</v>
      </c>
      <c r="Y643" s="55" t="s">
        <v>61</v>
      </c>
      <c r="Z643" s="55" t="s">
        <v>62</v>
      </c>
      <c r="AA643" s="197" t="s">
        <v>63</v>
      </c>
      <c r="AE643" s="9">
        <v>1</v>
      </c>
    </row>
    <row r="644" spans="2:31" ht="15.75">
      <c r="B644" s="742"/>
      <c r="C644" s="742"/>
      <c r="D644" s="742"/>
      <c r="E644" s="742"/>
      <c r="F644" s="742"/>
      <c r="G644" s="742"/>
      <c r="H644" s="742"/>
      <c r="I644" s="742"/>
      <c r="J644" s="742"/>
      <c r="K644" s="787"/>
      <c r="L644" s="787"/>
      <c r="M644" s="70" t="str">
        <f>IF(ISBLANK(N644),"",LARGE(M636:M643,1)+1)</f>
        <v/>
      </c>
      <c r="N644" s="96"/>
      <c r="O644" s="61"/>
      <c r="P644" s="61"/>
      <c r="Q644" s="61"/>
      <c r="R644" s="61"/>
      <c r="S644" s="61"/>
      <c r="T644" s="61"/>
      <c r="U644" s="910">
        <v>1</v>
      </c>
      <c r="V644" s="911"/>
      <c r="W644" s="911">
        <v>1E-3</v>
      </c>
      <c r="X644" s="912">
        <v>1</v>
      </c>
      <c r="Y644" s="912">
        <v>0.1</v>
      </c>
      <c r="Z644" s="912">
        <v>0.01</v>
      </c>
      <c r="AA644" s="913">
        <v>1E-3</v>
      </c>
      <c r="AE644" s="9">
        <v>1</v>
      </c>
    </row>
    <row r="645" spans="2:31" ht="15.75">
      <c r="B645" s="742"/>
      <c r="C645" s="742"/>
      <c r="D645" s="742"/>
      <c r="E645" s="742"/>
      <c r="F645" s="742"/>
      <c r="G645" s="742"/>
      <c r="H645" s="742"/>
      <c r="I645" s="742"/>
      <c r="J645" s="742"/>
      <c r="K645" s="787"/>
      <c r="L645" s="787"/>
      <c r="M645" s="70"/>
      <c r="N645" s="96"/>
      <c r="O645" s="61"/>
      <c r="P645" s="61"/>
      <c r="Q645" s="61"/>
      <c r="R645" s="61"/>
      <c r="S645" s="61"/>
      <c r="T645" s="61"/>
      <c r="U645" s="61"/>
      <c r="V645" s="61"/>
      <c r="W645" s="61"/>
      <c r="X645" s="61"/>
      <c r="Y645" s="61"/>
      <c r="Z645" s="61"/>
      <c r="AA645" s="69"/>
      <c r="AE645" s="9">
        <v>1</v>
      </c>
    </row>
    <row r="646" spans="2:31" ht="15.75">
      <c r="B646" s="742"/>
      <c r="C646" s="742"/>
      <c r="D646" s="742"/>
      <c r="E646" s="742"/>
      <c r="F646" s="742"/>
      <c r="G646" s="742"/>
      <c r="H646" s="742"/>
      <c r="I646" s="742"/>
      <c r="J646" s="742"/>
      <c r="K646" s="787"/>
      <c r="L646" s="787"/>
      <c r="M646" s="70"/>
      <c r="N646" s="96"/>
      <c r="O646" s="61"/>
      <c r="P646" s="61"/>
      <c r="Q646" s="61"/>
      <c r="R646" s="61"/>
      <c r="S646" s="61"/>
      <c r="T646" s="61"/>
      <c r="U646" s="133"/>
      <c r="V646" s="133"/>
      <c r="W646" s="133"/>
      <c r="X646" s="133"/>
      <c r="Y646" s="133"/>
      <c r="Z646" s="133"/>
      <c r="AA646" s="135"/>
      <c r="AE646" s="9">
        <v>1</v>
      </c>
    </row>
    <row r="647" spans="2:31" ht="15.75">
      <c r="B647" s="742"/>
      <c r="C647" s="742"/>
      <c r="D647" s="742"/>
      <c r="E647" s="742"/>
      <c r="F647" s="742"/>
      <c r="G647" s="742"/>
      <c r="H647" s="742"/>
      <c r="I647" s="742"/>
      <c r="J647" s="742"/>
      <c r="K647" s="787"/>
      <c r="L647" s="787"/>
      <c r="M647" s="70" t="str">
        <f>IF(ISBLANK(N647),"",LARGE(M636:M646,1)+1)</f>
        <v/>
      </c>
      <c r="N647" s="96"/>
      <c r="O647" s="61"/>
      <c r="P647" s="61"/>
      <c r="Q647" s="61"/>
      <c r="R647" s="61"/>
      <c r="S647" s="61"/>
      <c r="T647" s="61"/>
      <c r="U647" s="133"/>
      <c r="V647" s="133"/>
      <c r="W647" s="133"/>
      <c r="X647" s="133"/>
      <c r="Y647" s="134"/>
      <c r="Z647" s="134"/>
      <c r="AA647" s="135"/>
      <c r="AE647" s="9">
        <v>1</v>
      </c>
    </row>
    <row r="648" spans="2:31" ht="15.75">
      <c r="B648" s="742"/>
      <c r="C648" s="742"/>
      <c r="D648" s="742"/>
      <c r="E648" s="742"/>
      <c r="F648" s="742"/>
      <c r="G648" s="742"/>
      <c r="H648" s="742"/>
      <c r="I648" s="742"/>
      <c r="J648" s="742"/>
      <c r="K648" s="787"/>
      <c r="L648" s="787"/>
      <c r="M648" s="70" t="str">
        <f>IF(ISBLANK(N648),"",LARGE(M636:M647,1)+1)</f>
        <v/>
      </c>
      <c r="N648" s="96"/>
      <c r="O648" s="61"/>
      <c r="P648" s="61"/>
      <c r="Q648" s="61"/>
      <c r="R648" s="61"/>
      <c r="S648" s="61"/>
      <c r="T648" s="61"/>
      <c r="U648" s="133"/>
      <c r="V648" s="133"/>
      <c r="W648" s="133"/>
      <c r="X648" s="133"/>
      <c r="Y648" s="134"/>
      <c r="Z648" s="134"/>
      <c r="AA648" s="135"/>
      <c r="AE648" s="9">
        <v>1</v>
      </c>
    </row>
    <row r="649" spans="2:31" ht="15.75">
      <c r="B649" s="742"/>
      <c r="C649" s="742"/>
      <c r="D649" s="742"/>
      <c r="E649" s="742"/>
      <c r="F649" s="742"/>
      <c r="G649" s="742"/>
      <c r="H649" s="742"/>
      <c r="I649" s="742"/>
      <c r="J649" s="742"/>
      <c r="K649" s="787"/>
      <c r="L649" s="787"/>
      <c r="M649" s="70" t="str">
        <f>IF(ISBLANK(N649),"",LARGE(M636:M648,1)+1)</f>
        <v/>
      </c>
      <c r="N649" s="96"/>
      <c r="O649" s="61"/>
      <c r="P649" s="61"/>
      <c r="Q649" s="61"/>
      <c r="R649" s="61"/>
      <c r="S649" s="61"/>
      <c r="T649" s="61"/>
      <c r="U649" s="133"/>
      <c r="V649" s="133"/>
      <c r="W649" s="133"/>
      <c r="X649" s="133"/>
      <c r="Y649" s="134"/>
      <c r="Z649" s="134"/>
      <c r="AA649" s="135"/>
      <c r="AE649" s="9">
        <v>1</v>
      </c>
    </row>
    <row r="650" spans="2:31" ht="15.75">
      <c r="B650" s="742"/>
      <c r="C650" s="742"/>
      <c r="D650" s="742"/>
      <c r="E650" s="742"/>
      <c r="F650" s="742"/>
      <c r="G650" s="742"/>
      <c r="H650" s="742"/>
      <c r="I650" s="742"/>
      <c r="J650" s="742"/>
      <c r="K650" s="787"/>
      <c r="L650" s="787"/>
      <c r="M650" s="70" t="str">
        <f>IF(ISBLANK(N650),"",LARGE(M636:M649,1)+1)</f>
        <v/>
      </c>
      <c r="N650" s="96"/>
      <c r="O650" s="61"/>
      <c r="P650" s="61"/>
      <c r="Q650" s="61"/>
      <c r="R650" s="61"/>
      <c r="S650" s="61"/>
      <c r="T650" s="61"/>
      <c r="U650" s="133"/>
      <c r="V650" s="133"/>
      <c r="W650" s="133"/>
      <c r="X650" s="133"/>
      <c r="Y650" s="134"/>
      <c r="Z650" s="134"/>
      <c r="AA650" s="135"/>
      <c r="AE650" s="9">
        <v>1</v>
      </c>
    </row>
    <row r="651" spans="2:31" ht="15.75">
      <c r="B651" s="742"/>
      <c r="C651" s="742"/>
      <c r="D651" s="742"/>
      <c r="E651" s="742"/>
      <c r="F651" s="742"/>
      <c r="G651" s="742"/>
      <c r="H651" s="742"/>
      <c r="I651" s="742"/>
      <c r="J651" s="742"/>
      <c r="K651" s="787"/>
      <c r="L651" s="787"/>
      <c r="M651" s="70" t="str">
        <f>IF(ISBLANK(N651),"",LARGE(M636:M650,1)+1)</f>
        <v/>
      </c>
      <c r="N651" s="96"/>
      <c r="O651" s="61"/>
      <c r="P651" s="61"/>
      <c r="Q651" s="61"/>
      <c r="R651" s="61"/>
      <c r="S651" s="61"/>
      <c r="T651" s="61"/>
      <c r="U651" s="133"/>
      <c r="V651" s="133"/>
      <c r="W651" s="133"/>
      <c r="X651" s="133"/>
      <c r="Y651" s="134"/>
      <c r="Z651" s="134"/>
      <c r="AA651" s="135"/>
      <c r="AE651" s="9">
        <v>1</v>
      </c>
    </row>
    <row r="652" spans="2:31" ht="15.75">
      <c r="B652" s="742"/>
      <c r="C652" s="742"/>
      <c r="D652" s="742"/>
      <c r="E652" s="742"/>
      <c r="F652" s="742"/>
      <c r="G652" s="742"/>
      <c r="H652" s="742"/>
      <c r="I652" s="742"/>
      <c r="J652" s="742"/>
      <c r="K652" s="787"/>
      <c r="L652" s="787"/>
      <c r="M652" s="70" t="str">
        <f>IF(ISBLANK(N652),"",LARGE(M636:M651,1)+1)</f>
        <v/>
      </c>
      <c r="N652" s="96"/>
      <c r="O652" s="61"/>
      <c r="P652" s="61"/>
      <c r="Q652" s="61"/>
      <c r="R652" s="61"/>
      <c r="S652" s="61"/>
      <c r="T652" s="61"/>
      <c r="U652" s="133"/>
      <c r="V652" s="133"/>
      <c r="W652" s="133"/>
      <c r="X652" s="133"/>
      <c r="Y652" s="134"/>
      <c r="Z652" s="134"/>
      <c r="AA652" s="135"/>
      <c r="AE652" s="9">
        <v>1</v>
      </c>
    </row>
    <row r="653" spans="2:31" ht="15.75">
      <c r="B653" s="742"/>
      <c r="C653" s="742"/>
      <c r="D653" s="742"/>
      <c r="E653" s="742"/>
      <c r="F653" s="742"/>
      <c r="G653" s="742"/>
      <c r="H653" s="742"/>
      <c r="I653" s="742"/>
      <c r="J653" s="742"/>
      <c r="K653" s="787"/>
      <c r="L653" s="787"/>
      <c r="M653" s="70" t="str">
        <f>IF(ISBLANK(N653),"",LARGE(M636:M652,1)+1)</f>
        <v/>
      </c>
      <c r="N653" s="96"/>
      <c r="O653" s="61"/>
      <c r="P653" s="61"/>
      <c r="Q653" s="61"/>
      <c r="R653" s="61"/>
      <c r="S653" s="61"/>
      <c r="T653" s="61"/>
      <c r="U653" s="133"/>
      <c r="V653" s="133"/>
      <c r="W653" s="133"/>
      <c r="X653" s="133"/>
      <c r="Y653" s="134"/>
      <c r="Z653" s="134"/>
      <c r="AA653" s="135"/>
      <c r="AE653" s="9">
        <v>1</v>
      </c>
    </row>
    <row r="654" spans="2:31" ht="15.75">
      <c r="B654" s="742"/>
      <c r="C654" s="742"/>
      <c r="D654" s="742"/>
      <c r="E654" s="742"/>
      <c r="F654" s="742"/>
      <c r="G654" s="742"/>
      <c r="H654" s="742"/>
      <c r="I654" s="742"/>
      <c r="J654" s="742"/>
      <c r="K654" s="787"/>
      <c r="L654" s="787"/>
      <c r="M654" s="70" t="str">
        <f>IF(ISBLANK(N654),"",LARGE(M636:M653,1)+1)</f>
        <v/>
      </c>
      <c r="N654" s="96"/>
      <c r="O654" s="61"/>
      <c r="P654" s="61"/>
      <c r="Q654" s="61"/>
      <c r="R654" s="61"/>
      <c r="S654" s="61"/>
      <c r="T654" s="61"/>
      <c r="U654" s="133"/>
      <c r="V654" s="133"/>
      <c r="W654" s="133"/>
      <c r="X654" s="133"/>
      <c r="Y654" s="134"/>
      <c r="Z654" s="134"/>
      <c r="AA654" s="135"/>
      <c r="AE654" s="9">
        <v>1</v>
      </c>
    </row>
    <row r="655" spans="2:31" ht="15.75">
      <c r="B655" s="742"/>
      <c r="C655" s="742"/>
      <c r="D655" s="742"/>
      <c r="E655" s="742"/>
      <c r="F655" s="742"/>
      <c r="G655" s="742"/>
      <c r="H655" s="742"/>
      <c r="I655" s="742"/>
      <c r="J655" s="742"/>
      <c r="K655" s="787"/>
      <c r="L655" s="787"/>
      <c r="M655" s="90" t="s">
        <v>118</v>
      </c>
      <c r="N655" s="91"/>
      <c r="O655" s="91"/>
      <c r="P655" s="91"/>
      <c r="Q655" s="91"/>
      <c r="R655" s="91"/>
      <c r="S655" s="91"/>
      <c r="T655" s="91"/>
      <c r="U655" s="91"/>
      <c r="V655" s="91"/>
      <c r="W655" s="91"/>
      <c r="X655" s="91"/>
      <c r="Y655" s="91"/>
      <c r="Z655" s="91"/>
      <c r="AA655" s="835" t="s">
        <v>118</v>
      </c>
      <c r="AE655" s="9">
        <v>1</v>
      </c>
    </row>
    <row r="656" spans="2:31" ht="15.75">
      <c r="B656" s="742"/>
      <c r="C656" s="742"/>
      <c r="D656" s="742"/>
      <c r="E656" s="742"/>
      <c r="F656" s="742"/>
      <c r="G656" s="742"/>
      <c r="H656" s="742"/>
      <c r="I656" s="742"/>
      <c r="J656" s="742"/>
      <c r="K656" s="787"/>
      <c r="L656" s="787"/>
      <c r="M656" s="812" t="s">
        <v>593</v>
      </c>
      <c r="N656" s="61"/>
      <c r="O656" s="61"/>
      <c r="P656" s="61"/>
      <c r="Q656" s="61"/>
      <c r="R656" s="61"/>
      <c r="S656" s="61"/>
      <c r="T656" s="61"/>
      <c r="U656" s="61"/>
      <c r="V656" s="61"/>
      <c r="W656" s="115"/>
      <c r="X656" s="116"/>
      <c r="Y656" s="116"/>
      <c r="Z656" s="116"/>
      <c r="AA656" s="117"/>
      <c r="AE656" s="9">
        <v>1</v>
      </c>
    </row>
    <row r="657" spans="2:31" ht="15.75">
      <c r="B657" s="742"/>
      <c r="C657" s="742"/>
      <c r="D657" s="742"/>
      <c r="E657" s="742"/>
      <c r="F657" s="742"/>
      <c r="G657" s="742"/>
      <c r="H657" s="742"/>
      <c r="I657" s="742"/>
      <c r="J657" s="742"/>
      <c r="K657" s="787"/>
      <c r="L657" s="787"/>
      <c r="M657" s="84">
        <v>0</v>
      </c>
      <c r="N657" s="61"/>
      <c r="O657" s="61"/>
      <c r="P657" s="61"/>
      <c r="Q657" s="61"/>
      <c r="R657" s="61"/>
      <c r="S657" s="61"/>
      <c r="T657" s="61"/>
      <c r="U657" s="61"/>
      <c r="V657" s="61"/>
      <c r="W657" s="198" t="s">
        <v>199</v>
      </c>
      <c r="X657" s="199" t="s">
        <v>175</v>
      </c>
      <c r="Y657" s="199" t="s">
        <v>200</v>
      </c>
      <c r="Z657" s="199" t="s">
        <v>201</v>
      </c>
      <c r="AA657" s="200"/>
      <c r="AE657" s="9">
        <v>1</v>
      </c>
    </row>
    <row r="658" spans="2:31" ht="15.75">
      <c r="B658" s="742"/>
      <c r="C658" s="742"/>
      <c r="D658" s="742"/>
      <c r="E658" s="742"/>
      <c r="F658" s="742"/>
      <c r="G658" s="742"/>
      <c r="H658" s="742"/>
      <c r="I658" s="742"/>
      <c r="J658" s="742"/>
      <c r="K658" s="787"/>
      <c r="L658" s="787"/>
      <c r="M658" s="70" t="str">
        <f>IF(ISBLANK(N658),"",LARGE(M657:M657,1)+1)</f>
        <v/>
      </c>
      <c r="N658" s="61"/>
      <c r="O658" s="61"/>
      <c r="P658" s="61"/>
      <c r="Q658" s="61"/>
      <c r="R658" s="61"/>
      <c r="S658" s="61"/>
      <c r="T658" s="61"/>
      <c r="U658" s="61"/>
      <c r="V658" s="61"/>
      <c r="W658" s="201" t="s">
        <v>202</v>
      </c>
      <c r="X658" s="202">
        <v>4.1666666666666699E-2</v>
      </c>
      <c r="Y658" s="203">
        <v>220</v>
      </c>
      <c r="Z658" s="204" t="s">
        <v>203</v>
      </c>
      <c r="AA658" s="205"/>
      <c r="AE658" s="9">
        <v>1</v>
      </c>
    </row>
    <row r="659" spans="2:31" ht="15.75">
      <c r="B659" s="742"/>
      <c r="C659" s="742"/>
      <c r="D659" s="742"/>
      <c r="E659" s="742"/>
      <c r="F659" s="742"/>
      <c r="G659" s="742"/>
      <c r="H659" s="742"/>
      <c r="I659" s="742"/>
      <c r="J659" s="742"/>
      <c r="K659" s="787"/>
      <c r="L659" s="787"/>
      <c r="M659" s="70" t="str">
        <f>IF(ISBLANK(N659),"",LARGE(M657:M658,1)+1)</f>
        <v/>
      </c>
      <c r="N659" s="61"/>
      <c r="O659" s="61"/>
      <c r="P659" s="61"/>
      <c r="Q659" s="61"/>
      <c r="R659" s="61"/>
      <c r="S659" s="61"/>
      <c r="T659" s="61"/>
      <c r="U659" s="61"/>
      <c r="V659" s="61"/>
      <c r="W659" s="206" t="s">
        <v>199</v>
      </c>
      <c r="X659" s="207"/>
      <c r="Y659" s="207" t="s">
        <v>204</v>
      </c>
      <c r="Z659" s="208" t="s">
        <v>205</v>
      </c>
      <c r="AA659" s="209"/>
      <c r="AE659" s="9">
        <v>1</v>
      </c>
    </row>
    <row r="660" spans="2:31" ht="15.75">
      <c r="B660" s="742"/>
      <c r="C660" s="742"/>
      <c r="D660" s="742"/>
      <c r="E660" s="742"/>
      <c r="F660" s="742"/>
      <c r="G660" s="742"/>
      <c r="H660" s="742"/>
      <c r="I660" s="742"/>
      <c r="J660" s="742"/>
      <c r="K660" s="787"/>
      <c r="L660" s="787"/>
      <c r="M660" s="70" t="str">
        <f>IF(ISBLANK(N660),"",LARGE(M657:M659,1)+1)</f>
        <v/>
      </c>
      <c r="N660" s="61"/>
      <c r="O660" s="61"/>
      <c r="P660" s="61"/>
      <c r="Q660" s="61"/>
      <c r="R660" s="61"/>
      <c r="S660" s="61"/>
      <c r="T660" s="61"/>
      <c r="U660" s="61"/>
      <c r="V660" s="61"/>
      <c r="W660" s="210" t="s">
        <v>206</v>
      </c>
      <c r="X660" s="211"/>
      <c r="Y660" s="212">
        <v>250</v>
      </c>
      <c r="Z660" s="213" t="s">
        <v>207</v>
      </c>
      <c r="AA660" s="214"/>
      <c r="AE660" s="9">
        <v>1</v>
      </c>
    </row>
    <row r="661" spans="2:31" ht="15.75">
      <c r="B661" s="742"/>
      <c r="C661" s="742"/>
      <c r="D661" s="742"/>
      <c r="E661" s="742"/>
      <c r="F661" s="742"/>
      <c r="G661" s="742"/>
      <c r="H661" s="742"/>
      <c r="I661" s="742"/>
      <c r="J661" s="742"/>
      <c r="K661" s="787"/>
      <c r="L661" s="787"/>
      <c r="M661" s="70" t="str">
        <f>IF(ISBLANK(N661),"",LARGE(M657:M660,1)+1)</f>
        <v/>
      </c>
      <c r="N661" s="61"/>
      <c r="O661" s="61"/>
      <c r="P661" s="61"/>
      <c r="Q661" s="61"/>
      <c r="R661" s="61"/>
      <c r="S661" s="61"/>
      <c r="T661" s="61"/>
      <c r="U661" s="61"/>
      <c r="V661" s="61"/>
      <c r="W661" s="206" t="s">
        <v>199</v>
      </c>
      <c r="X661" s="207"/>
      <c r="Y661" s="207" t="s">
        <v>204</v>
      </c>
      <c r="Z661" s="208" t="s">
        <v>205</v>
      </c>
      <c r="AA661" s="209"/>
      <c r="AE661" s="9">
        <v>1</v>
      </c>
    </row>
    <row r="662" spans="2:31" ht="15.75">
      <c r="B662" s="742"/>
      <c r="C662" s="742"/>
      <c r="D662" s="742"/>
      <c r="E662" s="742"/>
      <c r="F662" s="742"/>
      <c r="G662" s="742"/>
      <c r="H662" s="742"/>
      <c r="I662" s="742"/>
      <c r="J662" s="742"/>
      <c r="K662" s="787"/>
      <c r="L662" s="787"/>
      <c r="M662" s="70" t="str">
        <f>IF(ISBLANK(N662),"",LARGE(M657:M661,1)+1)</f>
        <v/>
      </c>
      <c r="N662" s="61"/>
      <c r="O662" s="61"/>
      <c r="P662" s="61"/>
      <c r="Q662" s="61"/>
      <c r="R662" s="61"/>
      <c r="S662" s="61"/>
      <c r="T662" s="61"/>
      <c r="U662" s="61"/>
      <c r="V662" s="61"/>
      <c r="W662" s="210" t="s">
        <v>206</v>
      </c>
      <c r="X662" s="211">
        <v>4.8611111111111112E-3</v>
      </c>
      <c r="Y662" s="212">
        <v>250</v>
      </c>
      <c r="Z662" s="213" t="s">
        <v>208</v>
      </c>
      <c r="AA662" s="214"/>
      <c r="AE662" s="9">
        <v>1</v>
      </c>
    </row>
    <row r="663" spans="2:31" ht="15.75">
      <c r="B663" s="742"/>
      <c r="C663" s="742"/>
      <c r="D663" s="742"/>
      <c r="E663" s="742"/>
      <c r="F663" s="742"/>
      <c r="G663" s="742"/>
      <c r="H663" s="742"/>
      <c r="I663" s="742"/>
      <c r="J663" s="742"/>
      <c r="K663" s="787"/>
      <c r="L663" s="787"/>
      <c r="M663" s="70" t="str">
        <f>IF(ISBLANK(N663),"",LARGE(M657:M662,1)+1)</f>
        <v/>
      </c>
      <c r="N663" s="61"/>
      <c r="O663" s="61"/>
      <c r="P663" s="61"/>
      <c r="Q663" s="61"/>
      <c r="R663" s="61"/>
      <c r="S663" s="61"/>
      <c r="T663" s="61"/>
      <c r="U663" s="61"/>
      <c r="V663" s="61"/>
      <c r="W663" s="206" t="s">
        <v>199</v>
      </c>
      <c r="X663" s="207"/>
      <c r="Y663" s="207" t="s">
        <v>204</v>
      </c>
      <c r="Z663" s="208" t="s">
        <v>205</v>
      </c>
      <c r="AA663" s="209"/>
      <c r="AE663" s="9">
        <v>1</v>
      </c>
    </row>
    <row r="664" spans="2:31" ht="15.75">
      <c r="B664" s="742"/>
      <c r="C664" s="742"/>
      <c r="D664" s="742"/>
      <c r="E664" s="742"/>
      <c r="F664" s="742"/>
      <c r="G664" s="742"/>
      <c r="H664" s="742"/>
      <c r="I664" s="742"/>
      <c r="J664" s="742"/>
      <c r="K664" s="787"/>
      <c r="L664" s="787"/>
      <c r="M664" s="70" t="str">
        <f>IF(ISBLANK(N664),"",LARGE(M657:M663,1)+1)</f>
        <v/>
      </c>
      <c r="N664" s="61"/>
      <c r="O664" s="61"/>
      <c r="P664" s="61"/>
      <c r="Q664" s="61"/>
      <c r="R664" s="61"/>
      <c r="S664" s="61"/>
      <c r="T664" s="61"/>
      <c r="U664" s="61"/>
      <c r="V664" s="61"/>
      <c r="W664" s="210" t="s">
        <v>206</v>
      </c>
      <c r="X664" s="211">
        <v>0.10416666666666667</v>
      </c>
      <c r="Y664" s="212">
        <v>170</v>
      </c>
      <c r="Z664" s="215" t="s">
        <v>209</v>
      </c>
      <c r="AA664" s="216"/>
      <c r="AE664" s="9">
        <v>1</v>
      </c>
    </row>
    <row r="665" spans="2:31" ht="15.75">
      <c r="B665" s="742"/>
      <c r="C665" s="742"/>
      <c r="D665" s="742"/>
      <c r="E665" s="742"/>
      <c r="F665" s="742"/>
      <c r="G665" s="742"/>
      <c r="H665" s="742"/>
      <c r="I665" s="742"/>
      <c r="J665" s="742"/>
      <c r="K665" s="787"/>
      <c r="L665" s="787"/>
      <c r="M665" s="70" t="str">
        <f>IF(ISBLANK(N665),"",LARGE(M657:M664,1)+1)</f>
        <v/>
      </c>
      <c r="N665" s="61"/>
      <c r="O665" s="61"/>
      <c r="P665" s="61"/>
      <c r="Q665" s="61"/>
      <c r="R665" s="61"/>
      <c r="S665" s="61"/>
      <c r="T665" s="61"/>
      <c r="U665" s="61"/>
      <c r="V665" s="61"/>
      <c r="W665" s="206" t="s">
        <v>199</v>
      </c>
      <c r="X665" s="207"/>
      <c r="Y665" s="207" t="s">
        <v>204</v>
      </c>
      <c r="Z665" s="208" t="s">
        <v>210</v>
      </c>
      <c r="AA665" s="209"/>
      <c r="AE665" s="9">
        <v>1</v>
      </c>
    </row>
    <row r="666" spans="2:31" ht="15.75">
      <c r="B666" s="742"/>
      <c r="C666" s="742"/>
      <c r="D666" s="742"/>
      <c r="E666" s="742"/>
      <c r="F666" s="742"/>
      <c r="G666" s="742"/>
      <c r="H666" s="742"/>
      <c r="I666" s="742"/>
      <c r="J666" s="742"/>
      <c r="K666" s="787"/>
      <c r="L666" s="787"/>
      <c r="M666" s="70" t="str">
        <f>IF(ISBLANK(N666),"",LARGE(M657:M665,1)+1)</f>
        <v/>
      </c>
      <c r="N666" s="61"/>
      <c r="O666" s="61"/>
      <c r="P666" s="61"/>
      <c r="Q666" s="61"/>
      <c r="R666" s="61"/>
      <c r="S666" s="61"/>
      <c r="T666" s="61"/>
      <c r="U666" s="61"/>
      <c r="V666" s="61"/>
      <c r="W666" s="210" t="s">
        <v>206</v>
      </c>
      <c r="X666" s="211">
        <v>4.8611111111111112E-3</v>
      </c>
      <c r="Y666" s="212">
        <v>100</v>
      </c>
      <c r="Z666" s="213"/>
      <c r="AA666" s="214"/>
      <c r="AE666" s="9">
        <v>1</v>
      </c>
    </row>
    <row r="667" spans="2:31" ht="15.75">
      <c r="B667" s="742"/>
      <c r="C667" s="742"/>
      <c r="D667" s="742"/>
      <c r="E667" s="742"/>
      <c r="F667" s="742"/>
      <c r="G667" s="742"/>
      <c r="H667" s="742"/>
      <c r="I667" s="742"/>
      <c r="J667" s="742"/>
      <c r="K667" s="787"/>
      <c r="L667" s="787"/>
      <c r="M667" s="70" t="str">
        <f>IF(ISBLANK(N667),"",LARGE(M657:M666,1)+1)</f>
        <v/>
      </c>
      <c r="N667" s="61"/>
      <c r="O667" s="61"/>
      <c r="P667" s="61"/>
      <c r="Q667" s="61"/>
      <c r="R667" s="61"/>
      <c r="S667" s="61"/>
      <c r="T667" s="61"/>
      <c r="U667" s="61"/>
      <c r="V667" s="61"/>
      <c r="W667" s="206" t="s">
        <v>199</v>
      </c>
      <c r="X667" s="207"/>
      <c r="Y667" s="207" t="s">
        <v>204</v>
      </c>
      <c r="Z667" s="208" t="s">
        <v>211</v>
      </c>
      <c r="AA667" s="209"/>
      <c r="AE667" s="9">
        <v>1</v>
      </c>
    </row>
    <row r="668" spans="2:31" ht="15.75">
      <c r="B668" s="742"/>
      <c r="C668" s="742"/>
      <c r="D668" s="742"/>
      <c r="E668" s="742"/>
      <c r="F668" s="742"/>
      <c r="G668" s="742"/>
      <c r="H668" s="742"/>
      <c r="I668" s="742"/>
      <c r="J668" s="742"/>
      <c r="K668" s="787"/>
      <c r="L668" s="787"/>
      <c r="M668" s="70" t="str">
        <f>IF(ISBLANK(N668),"",LARGE(M657:M667,1)+1)</f>
        <v/>
      </c>
      <c r="N668" s="61"/>
      <c r="O668" s="61"/>
      <c r="P668" s="61"/>
      <c r="Q668" s="61"/>
      <c r="R668" s="61"/>
      <c r="S668" s="61"/>
      <c r="T668" s="61"/>
      <c r="U668" s="61"/>
      <c r="V668" s="61"/>
      <c r="W668" s="201" t="s">
        <v>206</v>
      </c>
      <c r="X668" s="202">
        <v>4.8611111111111112E-3</v>
      </c>
      <c r="Y668" s="203">
        <v>110</v>
      </c>
      <c r="Z668" s="204"/>
      <c r="AA668" s="205"/>
      <c r="AE668" s="9">
        <v>1</v>
      </c>
    </row>
    <row r="669" spans="2:31" ht="15.75">
      <c r="B669" s="742"/>
      <c r="C669" s="742"/>
      <c r="D669" s="742"/>
      <c r="E669" s="742"/>
      <c r="F669" s="742"/>
      <c r="G669" s="742"/>
      <c r="H669" s="742"/>
      <c r="I669" s="742"/>
      <c r="J669" s="742"/>
      <c r="K669" s="787"/>
      <c r="L669" s="787"/>
      <c r="M669" s="70" t="str">
        <f>IF(ISBLANK(N669),"",LARGE(M657:M668,1)+1)</f>
        <v/>
      </c>
      <c r="N669" s="61"/>
      <c r="O669" s="61"/>
      <c r="P669" s="61"/>
      <c r="Q669" s="61"/>
      <c r="R669" s="61"/>
      <c r="S669" s="61"/>
      <c r="T669" s="61"/>
      <c r="U669" s="61"/>
      <c r="V669" s="61"/>
      <c r="W669" s="206" t="s">
        <v>199</v>
      </c>
      <c r="X669" s="207"/>
      <c r="Y669" s="207" t="s">
        <v>204</v>
      </c>
      <c r="Z669" s="208" t="s">
        <v>211</v>
      </c>
      <c r="AA669" s="209"/>
      <c r="AE669" s="9">
        <v>1</v>
      </c>
    </row>
    <row r="670" spans="2:31" ht="15.75">
      <c r="B670" s="742"/>
      <c r="C670" s="742"/>
      <c r="D670" s="742"/>
      <c r="E670" s="742"/>
      <c r="F670" s="742"/>
      <c r="G670" s="742"/>
      <c r="H670" s="742"/>
      <c r="I670" s="742"/>
      <c r="J670" s="742"/>
      <c r="K670" s="787"/>
      <c r="L670" s="787"/>
      <c r="M670" s="70" t="str">
        <f>IF(ISBLANK(N670),"",LARGE(M657:M669,1)+1)</f>
        <v/>
      </c>
      <c r="N670" s="61"/>
      <c r="O670" s="61"/>
      <c r="P670" s="61"/>
      <c r="Q670" s="61"/>
      <c r="R670" s="61"/>
      <c r="S670" s="61"/>
      <c r="T670" s="61"/>
      <c r="U670" s="61"/>
      <c r="V670" s="61"/>
      <c r="W670" s="201" t="s">
        <v>206</v>
      </c>
      <c r="X670" s="202">
        <v>4.8611111111111112E-3</v>
      </c>
      <c r="Y670" s="203">
        <v>110</v>
      </c>
      <c r="Z670" s="204"/>
      <c r="AA670" s="205"/>
      <c r="AE670" s="9">
        <v>1</v>
      </c>
    </row>
    <row r="671" spans="2:31" ht="15.75">
      <c r="B671" s="742"/>
      <c r="C671" s="742"/>
      <c r="D671" s="742"/>
      <c r="E671" s="742"/>
      <c r="F671" s="742"/>
      <c r="G671" s="742"/>
      <c r="H671" s="742"/>
      <c r="I671" s="742"/>
      <c r="J671" s="742"/>
      <c r="K671" s="787"/>
      <c r="L671" s="787"/>
      <c r="M671" s="70" t="str">
        <f>IF(ISBLANK(N671),"",LARGE(M657:M670,1)+1)</f>
        <v/>
      </c>
      <c r="N671" s="61"/>
      <c r="O671" s="61"/>
      <c r="P671" s="61"/>
      <c r="Q671" s="61"/>
      <c r="R671" s="61"/>
      <c r="S671" s="61"/>
      <c r="T671" s="61"/>
      <c r="U671" s="61"/>
      <c r="V671" s="61"/>
      <c r="W671" s="206" t="s">
        <v>199</v>
      </c>
      <c r="X671" s="207"/>
      <c r="Y671" s="207" t="s">
        <v>204</v>
      </c>
      <c r="Z671" s="208" t="s">
        <v>211</v>
      </c>
      <c r="AA671" s="209"/>
      <c r="AE671" s="9">
        <v>1</v>
      </c>
    </row>
    <row r="672" spans="2:31" ht="15.75">
      <c r="B672" s="742"/>
      <c r="C672" s="742"/>
      <c r="D672" s="742"/>
      <c r="E672" s="742"/>
      <c r="F672" s="742"/>
      <c r="G672" s="742"/>
      <c r="H672" s="742"/>
      <c r="I672" s="742"/>
      <c r="J672" s="742"/>
      <c r="K672" s="787"/>
      <c r="L672" s="787"/>
      <c r="M672" s="70" t="str">
        <f>IF(ISBLANK(N672),"",LARGE(M657:M671,1)+1)</f>
        <v/>
      </c>
      <c r="N672" s="61"/>
      <c r="O672" s="61"/>
      <c r="P672" s="61"/>
      <c r="Q672" s="61"/>
      <c r="R672" s="61"/>
      <c r="S672" s="61"/>
      <c r="T672" s="61"/>
      <c r="U672" s="61"/>
      <c r="V672" s="61"/>
      <c r="W672" s="210" t="s">
        <v>206</v>
      </c>
      <c r="X672" s="211">
        <v>4.8611111111111112E-3</v>
      </c>
      <c r="Y672" s="212">
        <v>110</v>
      </c>
      <c r="Z672" s="213"/>
      <c r="AA672" s="214"/>
      <c r="AE672" s="9">
        <v>1</v>
      </c>
    </row>
    <row r="673" spans="2:31" ht="15.75">
      <c r="B673" s="742"/>
      <c r="C673" s="742"/>
      <c r="D673" s="742"/>
      <c r="E673" s="742"/>
      <c r="F673" s="742"/>
      <c r="G673" s="742"/>
      <c r="H673" s="742"/>
      <c r="I673" s="742"/>
      <c r="J673" s="742"/>
      <c r="K673" s="787"/>
      <c r="L673" s="787"/>
      <c r="M673" s="70" t="str">
        <f>IF(ISBLANK(N673),"",LARGE(M657:M672,1)+1)</f>
        <v/>
      </c>
      <c r="N673" s="61"/>
      <c r="O673" s="61"/>
      <c r="P673" s="61"/>
      <c r="Q673" s="61"/>
      <c r="R673" s="61"/>
      <c r="S673" s="61"/>
      <c r="T673" s="61"/>
      <c r="U673" s="61"/>
      <c r="V673" s="61"/>
      <c r="W673" s="93"/>
      <c r="X673" s="93"/>
      <c r="Y673" s="93"/>
      <c r="Z673" s="93"/>
      <c r="AA673" s="217"/>
      <c r="AE673" s="9">
        <v>1</v>
      </c>
    </row>
    <row r="674" spans="2:31" ht="15.75">
      <c r="B674" s="742"/>
      <c r="C674" s="742"/>
      <c r="D674" s="742"/>
      <c r="E674" s="742"/>
      <c r="F674" s="742"/>
      <c r="G674" s="742"/>
      <c r="H674" s="742"/>
      <c r="I674" s="742"/>
      <c r="J674" s="742"/>
      <c r="K674" s="787"/>
      <c r="L674" s="787"/>
      <c r="M674" s="70" t="str">
        <f>IF(ISBLANK(N674),"",LARGE(M657:M673,1)+1)</f>
        <v/>
      </c>
      <c r="N674" s="61"/>
      <c r="O674" s="61"/>
      <c r="P674" s="61"/>
      <c r="Q674" s="61"/>
      <c r="R674" s="61"/>
      <c r="S674" s="61"/>
      <c r="T674" s="61"/>
      <c r="U674" s="61"/>
      <c r="V674" s="61"/>
      <c r="W674" s="61"/>
      <c r="X674" s="61"/>
      <c r="Y674" s="61"/>
      <c r="Z674" s="61"/>
      <c r="AA674" s="69"/>
      <c r="AE674" s="9">
        <v>1</v>
      </c>
    </row>
    <row r="675" spans="2:31" ht="15.75">
      <c r="B675" s="742"/>
      <c r="C675" s="742"/>
      <c r="D675" s="742"/>
      <c r="E675" s="742"/>
      <c r="F675" s="742"/>
      <c r="G675" s="742"/>
      <c r="H675" s="742"/>
      <c r="I675" s="742"/>
      <c r="J675" s="742"/>
      <c r="K675" s="787"/>
      <c r="L675" s="787"/>
      <c r="M675" s="70" t="str">
        <f>IF(ISBLANK(N675),"",LARGE(M657:M674,1)+1)</f>
        <v/>
      </c>
      <c r="N675" s="61"/>
      <c r="O675" s="61"/>
      <c r="P675" s="61"/>
      <c r="Q675" s="61"/>
      <c r="R675" s="61"/>
      <c r="S675" s="61"/>
      <c r="T675" s="61"/>
      <c r="U675" s="61"/>
      <c r="V675" s="61"/>
      <c r="W675" s="61"/>
      <c r="X675" s="61"/>
      <c r="Y675" s="61"/>
      <c r="Z675" s="61"/>
      <c r="AA675" s="69"/>
      <c r="AE675" s="9">
        <v>1</v>
      </c>
    </row>
    <row r="676" spans="2:31" ht="15.75">
      <c r="B676" s="742"/>
      <c r="C676" s="742"/>
      <c r="D676" s="742"/>
      <c r="E676" s="742"/>
      <c r="F676" s="742"/>
      <c r="G676" s="742"/>
      <c r="H676" s="742"/>
      <c r="I676" s="742"/>
      <c r="J676" s="742"/>
      <c r="K676" s="787"/>
      <c r="L676" s="787"/>
      <c r="M676" s="90" t="s">
        <v>118</v>
      </c>
      <c r="N676" s="91"/>
      <c r="O676" s="91"/>
      <c r="P676" s="91"/>
      <c r="Q676" s="91"/>
      <c r="R676" s="91"/>
      <c r="S676" s="91"/>
      <c r="T676" s="91"/>
      <c r="U676" s="91"/>
      <c r="V676" s="91"/>
      <c r="W676" s="91"/>
      <c r="X676" s="91"/>
      <c r="Y676" s="91"/>
      <c r="Z676" s="91"/>
      <c r="AA676" s="835" t="s">
        <v>118</v>
      </c>
      <c r="AE676" s="9">
        <v>1</v>
      </c>
    </row>
    <row r="677" spans="2:31" ht="15.75">
      <c r="B677" s="742"/>
      <c r="C677" s="742"/>
      <c r="D677" s="742"/>
      <c r="E677" s="742"/>
      <c r="F677" s="742"/>
      <c r="G677" s="742"/>
      <c r="H677" s="742"/>
      <c r="I677" s="742"/>
      <c r="J677" s="742"/>
      <c r="K677" s="787"/>
      <c r="L677" s="787"/>
      <c r="M677" s="812" t="s">
        <v>593</v>
      </c>
      <c r="N677" s="96"/>
      <c r="O677" s="61"/>
      <c r="P677" s="61"/>
      <c r="Q677" s="61"/>
      <c r="R677" s="61"/>
      <c r="S677" s="61"/>
      <c r="T677" s="61"/>
      <c r="U677" s="61"/>
      <c r="V677" s="61"/>
      <c r="W677" s="114"/>
      <c r="X677" s="126"/>
      <c r="Y677" s="126"/>
      <c r="Z677" s="126"/>
      <c r="AA677" s="117"/>
      <c r="AE677" s="9">
        <v>1</v>
      </c>
    </row>
    <row r="678" spans="2:31" ht="15.75">
      <c r="B678" s="742"/>
      <c r="C678" s="742"/>
      <c r="D678" s="742"/>
      <c r="E678" s="742"/>
      <c r="F678" s="742"/>
      <c r="G678" s="742"/>
      <c r="H678" s="742"/>
      <c r="I678" s="742"/>
      <c r="J678" s="742"/>
      <c r="K678" s="787"/>
      <c r="L678" s="787"/>
      <c r="M678" s="84">
        <v>0</v>
      </c>
      <c r="N678" s="96"/>
      <c r="O678" s="61"/>
      <c r="P678" s="61"/>
      <c r="Q678" s="61"/>
      <c r="R678" s="61"/>
      <c r="S678" s="61"/>
      <c r="T678" s="61"/>
      <c r="U678" s="61"/>
      <c r="V678" s="61"/>
      <c r="W678" s="133"/>
      <c r="X678" s="218" t="s">
        <v>212</v>
      </c>
      <c r="Y678" s="219">
        <v>1.7361111111111112E-2</v>
      </c>
      <c r="Z678" s="220">
        <v>3</v>
      </c>
      <c r="AA678" s="221" t="s">
        <v>167</v>
      </c>
      <c r="AE678" s="9">
        <v>1</v>
      </c>
    </row>
    <row r="679" spans="2:31" ht="15.75">
      <c r="B679" s="742"/>
      <c r="C679" s="742"/>
      <c r="D679" s="742"/>
      <c r="E679" s="742"/>
      <c r="F679" s="742"/>
      <c r="G679" s="742"/>
      <c r="H679" s="742"/>
      <c r="I679" s="742"/>
      <c r="J679" s="742"/>
      <c r="K679" s="787"/>
      <c r="L679" s="787"/>
      <c r="M679" s="70" t="str">
        <f>IF(ISBLANK(N679),"",LARGE(M678:M678,1)+1)</f>
        <v/>
      </c>
      <c r="N679" s="96"/>
      <c r="O679" s="61"/>
      <c r="P679" s="61"/>
      <c r="Q679" s="61"/>
      <c r="R679" s="61"/>
      <c r="S679" s="61"/>
      <c r="T679" s="61"/>
      <c r="U679" s="61"/>
      <c r="V679" s="61"/>
      <c r="W679" s="133"/>
      <c r="X679" s="218" t="s">
        <v>213</v>
      </c>
      <c r="Y679" s="219">
        <v>1.7361111111111112E-2</v>
      </c>
      <c r="Z679" s="220">
        <v>3</v>
      </c>
      <c r="AA679" s="152" t="s">
        <v>167</v>
      </c>
      <c r="AE679" s="9">
        <v>1</v>
      </c>
    </row>
    <row r="680" spans="2:31" ht="15.75">
      <c r="B680" s="742"/>
      <c r="C680" s="742"/>
      <c r="D680" s="742"/>
      <c r="E680" s="742"/>
      <c r="F680" s="742"/>
      <c r="G680" s="742"/>
      <c r="H680" s="742"/>
      <c r="I680" s="742"/>
      <c r="J680" s="742"/>
      <c r="K680" s="787"/>
      <c r="L680" s="787"/>
      <c r="M680" s="70" t="str">
        <f>IF(ISBLANK(N680),"",LARGE(M678:M679,1)+1)</f>
        <v/>
      </c>
      <c r="N680" s="96"/>
      <c r="O680" s="61"/>
      <c r="P680" s="61"/>
      <c r="Q680" s="61"/>
      <c r="R680" s="61"/>
      <c r="S680" s="61"/>
      <c r="T680" s="61"/>
      <c r="U680" s="61"/>
      <c r="V680" s="61"/>
      <c r="W680" s="133"/>
      <c r="X680" s="218" t="s">
        <v>214</v>
      </c>
      <c r="Y680" s="219">
        <v>5.9027777777777797E-2</v>
      </c>
      <c r="Z680" s="220">
        <v>3</v>
      </c>
      <c r="AA680" s="152" t="s">
        <v>167</v>
      </c>
      <c r="AE680" s="9">
        <v>1</v>
      </c>
    </row>
    <row r="681" spans="2:31" ht="15.75">
      <c r="B681" s="742"/>
      <c r="C681" s="742"/>
      <c r="D681" s="742"/>
      <c r="E681" s="742"/>
      <c r="F681" s="742"/>
      <c r="G681" s="742"/>
      <c r="H681" s="742"/>
      <c r="I681" s="742"/>
      <c r="J681" s="742"/>
      <c r="K681" s="787"/>
      <c r="L681" s="787"/>
      <c r="M681" s="70" t="str">
        <f>IF(ISBLANK(N681),"",LARGE(M678:M680,1)+1)</f>
        <v/>
      </c>
      <c r="N681" s="96"/>
      <c r="O681" s="61"/>
      <c r="P681" s="61"/>
      <c r="Q681" s="61"/>
      <c r="R681" s="61"/>
      <c r="S681" s="61"/>
      <c r="T681" s="61"/>
      <c r="U681" s="61"/>
      <c r="V681" s="61"/>
      <c r="W681" s="133"/>
      <c r="X681" s="218" t="s">
        <v>215</v>
      </c>
      <c r="Y681" s="219">
        <v>2.4305555555555556E-2</v>
      </c>
      <c r="Z681" s="220">
        <v>3</v>
      </c>
      <c r="AA681" s="152" t="s">
        <v>167</v>
      </c>
      <c r="AE681" s="9">
        <v>1</v>
      </c>
    </row>
    <row r="682" spans="2:31" ht="15.75">
      <c r="B682" s="742"/>
      <c r="C682" s="742"/>
      <c r="D682" s="742"/>
      <c r="E682" s="742"/>
      <c r="F682" s="742"/>
      <c r="G682" s="742"/>
      <c r="H682" s="742"/>
      <c r="I682" s="742"/>
      <c r="J682" s="742"/>
      <c r="K682" s="787"/>
      <c r="L682" s="787"/>
      <c r="M682" s="70" t="str">
        <f>IF(ISBLANK(N682),"",LARGE(M678:M681,1)+1)</f>
        <v/>
      </c>
      <c r="N682" s="96"/>
      <c r="O682" s="61"/>
      <c r="P682" s="61"/>
      <c r="Q682" s="61"/>
      <c r="R682" s="61"/>
      <c r="S682" s="61"/>
      <c r="T682" s="61"/>
      <c r="U682" s="61"/>
      <c r="V682" s="61"/>
      <c r="W682" s="133"/>
      <c r="X682" s="218" t="s">
        <v>216</v>
      </c>
      <c r="Y682" s="219">
        <v>1.0416666666666666E-2</v>
      </c>
      <c r="Z682" s="220">
        <v>170</v>
      </c>
      <c r="AA682" s="152" t="s">
        <v>167</v>
      </c>
      <c r="AE682" s="9">
        <v>1</v>
      </c>
    </row>
    <row r="683" spans="2:31" ht="15.75">
      <c r="B683" s="742"/>
      <c r="C683" s="742"/>
      <c r="D683" s="742"/>
      <c r="E683" s="742"/>
      <c r="F683" s="742"/>
      <c r="G683" s="742"/>
      <c r="H683" s="742"/>
      <c r="I683" s="742"/>
      <c r="J683" s="742"/>
      <c r="K683" s="787"/>
      <c r="L683" s="787"/>
      <c r="M683" s="70" t="str">
        <f>IF(ISBLANK(N683),"",LARGE(M678:M682,1)+1)</f>
        <v/>
      </c>
      <c r="N683" s="96"/>
      <c r="O683" s="61"/>
      <c r="P683" s="61"/>
      <c r="Q683" s="61"/>
      <c r="R683" s="61"/>
      <c r="S683" s="61"/>
      <c r="T683" s="61"/>
      <c r="U683" s="61"/>
      <c r="V683" s="61"/>
      <c r="W683" s="133"/>
      <c r="X683" s="218" t="s">
        <v>207</v>
      </c>
      <c r="Y683" s="219">
        <v>6.9444444444444441E-3</v>
      </c>
      <c r="Z683" s="220">
        <v>150</v>
      </c>
      <c r="AA683" s="152" t="s">
        <v>167</v>
      </c>
      <c r="AE683" s="9">
        <v>1</v>
      </c>
    </row>
    <row r="684" spans="2:31" ht="15.75">
      <c r="B684" s="742"/>
      <c r="C684" s="742"/>
      <c r="D684" s="742"/>
      <c r="E684" s="742"/>
      <c r="F684" s="742"/>
      <c r="G684" s="742"/>
      <c r="H684" s="742"/>
      <c r="I684" s="742"/>
      <c r="J684" s="742"/>
      <c r="K684" s="787"/>
      <c r="L684" s="787"/>
      <c r="M684" s="70" t="str">
        <f>IF(ISBLANK(N684),"",LARGE(M678:M683,1)+1)</f>
        <v/>
      </c>
      <c r="N684" s="96"/>
      <c r="O684" s="61"/>
      <c r="P684" s="61"/>
      <c r="Q684" s="61"/>
      <c r="R684" s="61"/>
      <c r="S684" s="61"/>
      <c r="T684" s="61"/>
      <c r="U684" s="61"/>
      <c r="V684" s="61"/>
      <c r="W684" s="133"/>
      <c r="X684" s="218" t="s">
        <v>217</v>
      </c>
      <c r="Y684" s="219">
        <v>0.10069444444444445</v>
      </c>
      <c r="Z684" s="220">
        <v>120</v>
      </c>
      <c r="AA684" s="152" t="s">
        <v>167</v>
      </c>
      <c r="AE684" s="9">
        <v>1</v>
      </c>
    </row>
    <row r="685" spans="2:31" ht="15.75">
      <c r="B685" s="742"/>
      <c r="C685" s="742"/>
      <c r="D685" s="742"/>
      <c r="E685" s="742"/>
      <c r="F685" s="742"/>
      <c r="G685" s="742"/>
      <c r="H685" s="742"/>
      <c r="I685" s="742"/>
      <c r="J685" s="742"/>
      <c r="K685" s="787"/>
      <c r="L685" s="787"/>
      <c r="M685" s="70" t="str">
        <f>IF(ISBLANK(N685),"",LARGE(M678:M684,1)+1)</f>
        <v/>
      </c>
      <c r="N685" s="96"/>
      <c r="O685" s="61"/>
      <c r="P685" s="61"/>
      <c r="Q685" s="61"/>
      <c r="R685" s="61"/>
      <c r="S685" s="61"/>
      <c r="T685" s="61"/>
      <c r="U685" s="61"/>
      <c r="V685" s="61"/>
      <c r="W685" s="133"/>
      <c r="X685" s="218" t="s">
        <v>218</v>
      </c>
      <c r="Y685" s="219">
        <v>1.3888888888888888E-2</v>
      </c>
      <c r="Z685" s="220">
        <v>120</v>
      </c>
      <c r="AA685" s="152" t="s">
        <v>167</v>
      </c>
      <c r="AE685" s="9">
        <v>1</v>
      </c>
    </row>
    <row r="686" spans="2:31" ht="15.75">
      <c r="B686" s="742"/>
      <c r="C686" s="742"/>
      <c r="D686" s="742"/>
      <c r="E686" s="742"/>
      <c r="F686" s="742"/>
      <c r="G686" s="742"/>
      <c r="H686" s="742"/>
      <c r="I686" s="742"/>
      <c r="J686" s="742"/>
      <c r="K686" s="787"/>
      <c r="L686" s="787"/>
      <c r="M686" s="70" t="str">
        <f>IF(ISBLANK(N686),"",LARGE(M678:M685,1)+1)</f>
        <v/>
      </c>
      <c r="N686" s="96"/>
      <c r="O686" s="61"/>
      <c r="P686" s="61"/>
      <c r="Q686" s="61"/>
      <c r="R686" s="61"/>
      <c r="S686" s="61"/>
      <c r="T686" s="61"/>
      <c r="U686" s="61"/>
      <c r="V686" s="61"/>
      <c r="W686" s="133"/>
      <c r="X686" s="218" t="s">
        <v>219</v>
      </c>
      <c r="Y686" s="219">
        <v>2.4305555555555556E-2</v>
      </c>
      <c r="Z686" s="220"/>
      <c r="AA686" s="152" t="s">
        <v>167</v>
      </c>
      <c r="AE686" s="9">
        <v>1</v>
      </c>
    </row>
    <row r="687" spans="2:31" ht="15.75">
      <c r="B687" s="742"/>
      <c r="C687" s="742"/>
      <c r="D687" s="742"/>
      <c r="E687" s="742"/>
      <c r="F687" s="742"/>
      <c r="G687" s="742"/>
      <c r="H687" s="742"/>
      <c r="I687" s="742"/>
      <c r="J687" s="742"/>
      <c r="K687" s="787"/>
      <c r="L687" s="787"/>
      <c r="M687" s="70" t="str">
        <f>IF(ISBLANK(N687),"",LARGE(M678:M686,1)+1)</f>
        <v/>
      </c>
      <c r="N687" s="96"/>
      <c r="O687" s="61"/>
      <c r="P687" s="61"/>
      <c r="Q687" s="61"/>
      <c r="R687" s="61"/>
      <c r="S687" s="61"/>
      <c r="T687" s="61"/>
      <c r="U687" s="61"/>
      <c r="V687" s="61"/>
      <c r="W687" s="133"/>
      <c r="X687" s="218" t="s">
        <v>220</v>
      </c>
      <c r="Y687" s="219">
        <v>7.2916666666666671E-2</v>
      </c>
      <c r="Z687" s="222" t="s">
        <v>221</v>
      </c>
      <c r="AA687" s="152" t="s">
        <v>167</v>
      </c>
      <c r="AE687" s="9">
        <v>1</v>
      </c>
    </row>
    <row r="688" spans="2:31" ht="15.75">
      <c r="B688" s="742"/>
      <c r="C688" s="742"/>
      <c r="D688" s="742"/>
      <c r="E688" s="742"/>
      <c r="F688" s="742"/>
      <c r="G688" s="742"/>
      <c r="H688" s="742"/>
      <c r="I688" s="742"/>
      <c r="J688" s="742"/>
      <c r="K688" s="787"/>
      <c r="L688" s="787"/>
      <c r="M688" s="70" t="str">
        <f>IF(ISBLANK(N688),"",LARGE(M678:M687,1)+1)</f>
        <v/>
      </c>
      <c r="N688" s="96"/>
      <c r="O688" s="61"/>
      <c r="P688" s="61"/>
      <c r="Q688" s="61"/>
      <c r="R688" s="61"/>
      <c r="S688" s="61"/>
      <c r="T688" s="61"/>
      <c r="U688" s="61"/>
      <c r="V688" s="61"/>
      <c r="W688" s="133"/>
      <c r="X688" s="218"/>
      <c r="Y688" s="223" t="s">
        <v>222</v>
      </c>
      <c r="Z688" s="169">
        <v>65</v>
      </c>
      <c r="AA688" s="152" t="s">
        <v>167</v>
      </c>
      <c r="AE688" s="9">
        <v>1</v>
      </c>
    </row>
    <row r="689" spans="2:31" ht="15.75">
      <c r="B689" s="742"/>
      <c r="C689" s="742"/>
      <c r="D689" s="742"/>
      <c r="E689" s="742"/>
      <c r="F689" s="742"/>
      <c r="G689" s="742"/>
      <c r="H689" s="742"/>
      <c r="I689" s="742"/>
      <c r="J689" s="742"/>
      <c r="K689" s="787"/>
      <c r="L689" s="787"/>
      <c r="M689" s="70" t="str">
        <f>IF(ISBLANK(N689),"",LARGE(M678:M688,1)+1)</f>
        <v/>
      </c>
      <c r="N689" s="96"/>
      <c r="O689" s="61"/>
      <c r="P689" s="61"/>
      <c r="Q689" s="61"/>
      <c r="R689" s="61"/>
      <c r="S689" s="61"/>
      <c r="T689" s="61"/>
      <c r="U689" s="61"/>
      <c r="V689" s="61"/>
      <c r="W689" s="133"/>
      <c r="X689" s="218"/>
      <c r="Y689" s="224" t="s">
        <v>223</v>
      </c>
      <c r="Z689" s="180">
        <v>3</v>
      </c>
      <c r="AA689" s="152" t="s">
        <v>167</v>
      </c>
      <c r="AE689" s="9">
        <v>1</v>
      </c>
    </row>
    <row r="690" spans="2:31" ht="15.75">
      <c r="B690" s="742"/>
      <c r="C690" s="742"/>
      <c r="D690" s="742"/>
      <c r="E690" s="742"/>
      <c r="F690" s="742"/>
      <c r="G690" s="742"/>
      <c r="H690" s="742"/>
      <c r="I690" s="742"/>
      <c r="J690" s="742"/>
      <c r="K690" s="787"/>
      <c r="L690" s="787"/>
      <c r="M690" s="70" t="str">
        <f>IF(ISBLANK(N690),"",LARGE(M678:M689,1)+1)</f>
        <v/>
      </c>
      <c r="N690" s="96"/>
      <c r="O690" s="61"/>
      <c r="P690" s="61"/>
      <c r="Q690" s="61"/>
      <c r="R690" s="61"/>
      <c r="S690" s="61"/>
      <c r="T690" s="61"/>
      <c r="U690" s="61"/>
      <c r="V690" s="61"/>
      <c r="W690" s="133"/>
      <c r="X690" s="225" t="s">
        <v>89</v>
      </c>
      <c r="Y690" s="226">
        <f>SUM(Y678:Y687)</f>
        <v>0.34722222222222227</v>
      </c>
      <c r="Z690" s="227"/>
      <c r="AA690" s="122" t="s">
        <v>141</v>
      </c>
      <c r="AE690" s="9">
        <v>1</v>
      </c>
    </row>
    <row r="691" spans="2:31" ht="15.75">
      <c r="B691" s="742"/>
      <c r="C691" s="742"/>
      <c r="D691" s="742"/>
      <c r="E691" s="742"/>
      <c r="F691" s="742"/>
      <c r="G691" s="742"/>
      <c r="H691" s="742"/>
      <c r="I691" s="742"/>
      <c r="J691" s="742"/>
      <c r="K691" s="787"/>
      <c r="L691" s="787"/>
      <c r="M691" s="70" t="str">
        <f>IF(ISBLANK(N691),"",LARGE(M678:M690,1)+1)</f>
        <v/>
      </c>
      <c r="N691" s="96"/>
      <c r="O691" s="61"/>
      <c r="P691" s="61"/>
      <c r="Q691" s="61"/>
      <c r="R691" s="61"/>
      <c r="S691" s="61"/>
      <c r="T691" s="61"/>
      <c r="U691" s="61"/>
      <c r="V691" s="61"/>
      <c r="W691" s="133"/>
      <c r="X691" s="133"/>
      <c r="Y691" s="133"/>
      <c r="Z691" s="133"/>
      <c r="AA691" s="228"/>
      <c r="AE691" s="9">
        <v>1</v>
      </c>
    </row>
    <row r="692" spans="2:31" ht="15.75">
      <c r="B692" s="742"/>
      <c r="C692" s="742"/>
      <c r="D692" s="742"/>
      <c r="E692" s="742"/>
      <c r="F692" s="742"/>
      <c r="G692" s="742"/>
      <c r="H692" s="742"/>
      <c r="I692" s="742"/>
      <c r="J692" s="742"/>
      <c r="K692" s="787"/>
      <c r="L692" s="787"/>
      <c r="M692" s="70" t="str">
        <f>IF(ISBLANK(N692),"",LARGE(M678:M691,1)+1)</f>
        <v/>
      </c>
      <c r="N692" s="96"/>
      <c r="O692" s="61"/>
      <c r="P692" s="61"/>
      <c r="Q692" s="61"/>
      <c r="R692" s="61"/>
      <c r="S692" s="61"/>
      <c r="T692" s="61"/>
      <c r="U692" s="61"/>
      <c r="V692" s="61"/>
      <c r="W692" s="133"/>
      <c r="X692" s="133"/>
      <c r="Y692" s="133"/>
      <c r="Z692" s="133"/>
      <c r="AA692" s="229"/>
      <c r="AE692" s="9">
        <v>1</v>
      </c>
    </row>
    <row r="693" spans="2:31" ht="15.75">
      <c r="B693" s="742"/>
      <c r="C693" s="742"/>
      <c r="D693" s="742"/>
      <c r="E693" s="742"/>
      <c r="F693" s="742"/>
      <c r="G693" s="742"/>
      <c r="H693" s="742"/>
      <c r="I693" s="742"/>
      <c r="J693" s="742"/>
      <c r="K693" s="787"/>
      <c r="L693" s="787"/>
      <c r="M693" s="70" t="str">
        <f>IF(ISBLANK(N693),"",LARGE(M678:M692,1)+1)</f>
        <v/>
      </c>
      <c r="N693" s="96"/>
      <c r="O693" s="61"/>
      <c r="P693" s="61"/>
      <c r="Q693" s="61"/>
      <c r="R693" s="61"/>
      <c r="S693" s="61"/>
      <c r="T693" s="61"/>
      <c r="U693" s="61"/>
      <c r="V693" s="61"/>
      <c r="W693" s="133"/>
      <c r="X693" s="133"/>
      <c r="Y693" s="133"/>
      <c r="Z693" s="133"/>
      <c r="AA693" s="229"/>
      <c r="AE693" s="9">
        <v>1</v>
      </c>
    </row>
    <row r="694" spans="2:31" ht="15.75">
      <c r="B694" s="787"/>
      <c r="C694" s="787"/>
      <c r="D694" s="787"/>
      <c r="E694" s="787"/>
      <c r="F694" s="787"/>
      <c r="G694" s="787"/>
      <c r="H694" s="742"/>
      <c r="I694" s="742"/>
      <c r="J694" s="742"/>
      <c r="K694" s="787"/>
      <c r="L694" s="787"/>
      <c r="M694" s="70" t="str">
        <f>IF(ISBLANK(N694),"",LARGE(M678:M693,1)+1)</f>
        <v/>
      </c>
      <c r="N694" s="96"/>
      <c r="O694" s="61"/>
      <c r="P694" s="61"/>
      <c r="Q694" s="61"/>
      <c r="R694" s="61"/>
      <c r="S694" s="61"/>
      <c r="T694" s="61"/>
      <c r="U694" s="61"/>
      <c r="V694" s="61"/>
      <c r="W694" s="133"/>
      <c r="X694" s="133"/>
      <c r="Y694" s="133"/>
      <c r="Z694" s="133"/>
      <c r="AA694" s="229"/>
      <c r="AE694" s="9">
        <v>1</v>
      </c>
    </row>
    <row r="695" spans="2:31" ht="15.75">
      <c r="B695" s="787"/>
      <c r="C695" s="787"/>
      <c r="D695" s="787"/>
      <c r="E695" s="787"/>
      <c r="F695" s="787"/>
      <c r="G695" s="787"/>
      <c r="H695" s="742"/>
      <c r="I695" s="742"/>
      <c r="J695" s="742"/>
      <c r="K695" s="787"/>
      <c r="L695" s="787"/>
      <c r="M695" s="70" t="str">
        <f>IF(ISBLANK(N695),"",LARGE(M678:M694,1)+1)</f>
        <v/>
      </c>
      <c r="N695" s="96"/>
      <c r="O695" s="61"/>
      <c r="P695" s="61"/>
      <c r="Q695" s="61"/>
      <c r="R695" s="61"/>
      <c r="S695" s="61"/>
      <c r="T695" s="61"/>
      <c r="U695" s="61"/>
      <c r="V695" s="61"/>
      <c r="W695" s="133"/>
      <c r="X695" s="133"/>
      <c r="Y695" s="133"/>
      <c r="Z695" s="133"/>
      <c r="AA695" s="229"/>
      <c r="AE695" s="9">
        <v>1</v>
      </c>
    </row>
    <row r="696" spans="2:31" ht="15.75">
      <c r="B696" s="787"/>
      <c r="C696" s="787"/>
      <c r="D696" s="787"/>
      <c r="E696" s="787"/>
      <c r="F696" s="787"/>
      <c r="G696" s="787"/>
      <c r="H696" s="742"/>
      <c r="I696" s="742"/>
      <c r="J696" s="742"/>
      <c r="K696" s="787"/>
      <c r="L696" s="787"/>
      <c r="M696" s="70" t="str">
        <f>IF(ISBLANK(N696),"",LARGE(M678:M695,1)+1)</f>
        <v/>
      </c>
      <c r="N696" s="96"/>
      <c r="O696" s="61"/>
      <c r="P696" s="61"/>
      <c r="Q696" s="61"/>
      <c r="R696" s="61"/>
      <c r="S696" s="61"/>
      <c r="T696" s="61"/>
      <c r="U696" s="61"/>
      <c r="V696" s="61"/>
      <c r="W696" s="133"/>
      <c r="X696" s="133"/>
      <c r="Y696" s="133"/>
      <c r="Z696" s="133"/>
      <c r="AA696" s="229"/>
      <c r="AE696" s="9">
        <v>1</v>
      </c>
    </row>
    <row r="697" spans="2:31" ht="15.75">
      <c r="B697" s="787"/>
      <c r="C697" s="787"/>
      <c r="D697" s="787"/>
      <c r="E697" s="787"/>
      <c r="F697" s="787"/>
      <c r="G697" s="787"/>
      <c r="H697" s="742"/>
      <c r="I697" s="742"/>
      <c r="J697" s="742"/>
      <c r="K697" s="787"/>
      <c r="L697" s="787"/>
      <c r="M697" s="90" t="s">
        <v>118</v>
      </c>
      <c r="N697" s="91"/>
      <c r="O697" s="91"/>
      <c r="P697" s="91"/>
      <c r="Q697" s="91"/>
      <c r="R697" s="91"/>
      <c r="S697" s="91"/>
      <c r="T697" s="91"/>
      <c r="U697" s="91"/>
      <c r="V697" s="91"/>
      <c r="W697" s="91"/>
      <c r="X697" s="91"/>
      <c r="Y697" s="91"/>
      <c r="Z697" s="91"/>
      <c r="AA697" s="835" t="s">
        <v>118</v>
      </c>
      <c r="AE697" s="9">
        <v>1</v>
      </c>
    </row>
    <row r="698" spans="2:31" ht="15.75">
      <c r="B698" s="787"/>
      <c r="C698" s="787"/>
      <c r="D698" s="787"/>
      <c r="E698" s="787"/>
      <c r="F698" s="787"/>
      <c r="G698" s="787"/>
      <c r="H698" s="742"/>
      <c r="I698" s="742"/>
      <c r="J698" s="742"/>
      <c r="K698" s="787"/>
      <c r="L698" s="787"/>
      <c r="M698" s="812" t="s">
        <v>593</v>
      </c>
      <c r="N698" s="96"/>
      <c r="O698" s="61"/>
      <c r="P698" s="61"/>
      <c r="Q698" s="61"/>
      <c r="R698" s="61"/>
      <c r="S698" s="61"/>
      <c r="T698" s="61"/>
      <c r="U698" s="61"/>
      <c r="V698" s="847" t="s">
        <v>224</v>
      </c>
      <c r="W698" s="114"/>
      <c r="X698" s="126"/>
      <c r="Y698" s="126"/>
      <c r="Z698" s="126"/>
      <c r="AA698" s="127" t="s">
        <v>225</v>
      </c>
      <c r="AE698" s="9">
        <v>1</v>
      </c>
    </row>
    <row r="699" spans="2:31" ht="15.75">
      <c r="B699" s="787"/>
      <c r="C699" s="787"/>
      <c r="D699" s="787"/>
      <c r="E699" s="787"/>
      <c r="F699" s="787"/>
      <c r="G699" s="787"/>
      <c r="H699" s="742"/>
      <c r="I699" s="742"/>
      <c r="J699" s="742"/>
      <c r="K699" s="787"/>
      <c r="L699" s="787"/>
      <c r="M699" s="84">
        <v>0</v>
      </c>
      <c r="N699" s="96"/>
      <c r="O699" s="61"/>
      <c r="P699" s="61"/>
      <c r="Q699" s="61"/>
      <c r="R699" s="61"/>
      <c r="S699" s="61"/>
      <c r="T699" s="61"/>
      <c r="U699" s="61"/>
      <c r="V699" s="850"/>
      <c r="W699" s="77"/>
      <c r="X699" s="77"/>
      <c r="Y699" s="230" t="s">
        <v>226</v>
      </c>
      <c r="Z699" s="230"/>
      <c r="AA699" s="231"/>
      <c r="AE699" s="9">
        <v>1</v>
      </c>
    </row>
    <row r="700" spans="2:31" ht="15.75">
      <c r="B700" s="787"/>
      <c r="C700" s="787"/>
      <c r="D700" s="787"/>
      <c r="E700" s="787"/>
      <c r="F700" s="787"/>
      <c r="G700" s="787"/>
      <c r="H700" s="742"/>
      <c r="I700" s="742"/>
      <c r="J700" s="742"/>
      <c r="K700" s="787"/>
      <c r="L700" s="787"/>
      <c r="M700" s="70" t="str">
        <f>IF(ISBLANK(N700),"",LARGE(M699:M699,1)+1)</f>
        <v/>
      </c>
      <c r="N700" s="96"/>
      <c r="O700" s="61"/>
      <c r="P700" s="61"/>
      <c r="Q700" s="61"/>
      <c r="R700" s="61"/>
      <c r="S700" s="61"/>
      <c r="T700" s="61"/>
      <c r="U700" s="61"/>
      <c r="V700" s="871" t="s">
        <v>227</v>
      </c>
      <c r="W700" s="232" t="s">
        <v>228</v>
      </c>
      <c r="X700" s="233" t="s">
        <v>2</v>
      </c>
      <c r="Y700" s="234" t="s">
        <v>229</v>
      </c>
      <c r="Z700" s="234"/>
      <c r="AA700" s="235" t="s">
        <v>174</v>
      </c>
      <c r="AE700" s="9">
        <v>1</v>
      </c>
    </row>
    <row r="701" spans="2:31" ht="15.75">
      <c r="B701" s="787"/>
      <c r="C701" s="787"/>
      <c r="D701" s="787"/>
      <c r="E701" s="787"/>
      <c r="F701" s="787"/>
      <c r="G701" s="787"/>
      <c r="H701" s="742"/>
      <c r="I701" s="742"/>
      <c r="J701" s="742"/>
      <c r="K701" s="787"/>
      <c r="L701" s="787"/>
      <c r="M701" s="70" t="str">
        <f>IF(ISBLANK(N701),"",LARGE(M699:M700,1)+1)</f>
        <v/>
      </c>
      <c r="N701" s="96"/>
      <c r="O701" s="61"/>
      <c r="P701" s="61"/>
      <c r="Q701" s="61"/>
      <c r="R701" s="61"/>
      <c r="S701" s="61"/>
      <c r="T701" s="61"/>
      <c r="U701" s="61"/>
      <c r="V701" s="1643">
        <v>750</v>
      </c>
      <c r="W701" s="236">
        <v>1</v>
      </c>
      <c r="X701" s="101" t="s">
        <v>230</v>
      </c>
      <c r="Y701" s="237">
        <v>16</v>
      </c>
      <c r="Z701" s="867">
        <f>W701*V701</f>
        <v>750</v>
      </c>
      <c r="AA701" s="719" t="s">
        <v>231</v>
      </c>
      <c r="AE701" s="9">
        <v>1</v>
      </c>
    </row>
    <row r="702" spans="2:31" ht="15.75">
      <c r="B702" s="787"/>
      <c r="C702" s="787"/>
      <c r="D702" s="787"/>
      <c r="E702" s="787"/>
      <c r="F702" s="787"/>
      <c r="G702" s="787"/>
      <c r="H702" s="742"/>
      <c r="I702" s="742"/>
      <c r="J702" s="742"/>
      <c r="K702" s="787"/>
      <c r="L702" s="787"/>
      <c r="M702" s="70" t="str">
        <f>IF(ISBLANK(N702),"",LARGE(M699:M701,1)+1)</f>
        <v/>
      </c>
      <c r="N702" s="96"/>
      <c r="O702" s="61"/>
      <c r="P702" s="61"/>
      <c r="Q702" s="61"/>
      <c r="R702" s="61"/>
      <c r="S702" s="61"/>
      <c r="T702" s="61"/>
      <c r="U702" s="61"/>
      <c r="V702" s="1643"/>
      <c r="W702" s="238">
        <v>120</v>
      </c>
      <c r="X702" s="239" t="s">
        <v>232</v>
      </c>
      <c r="Y702" s="240">
        <v>1.2</v>
      </c>
      <c r="Z702" s="868">
        <f>(W702*V701)/1000</f>
        <v>90</v>
      </c>
      <c r="AA702" s="834"/>
      <c r="AE702" s="9">
        <v>1</v>
      </c>
    </row>
    <row r="703" spans="2:31" ht="15.75">
      <c r="B703" s="787"/>
      <c r="C703" s="787"/>
      <c r="D703" s="787"/>
      <c r="E703" s="787"/>
      <c r="F703" s="787"/>
      <c r="G703" s="787"/>
      <c r="H703" s="742"/>
      <c r="I703" s="742"/>
      <c r="J703" s="742"/>
      <c r="K703" s="787"/>
      <c r="L703" s="787"/>
      <c r="M703" s="70" t="str">
        <f>IF(ISBLANK(N703),"",LARGE(M699:M702,1)+1)</f>
        <v/>
      </c>
      <c r="N703" s="96"/>
      <c r="O703" s="61"/>
      <c r="P703" s="61"/>
      <c r="Q703" s="61"/>
      <c r="R703" s="61"/>
      <c r="S703" s="61"/>
      <c r="T703" s="61"/>
      <c r="U703" s="61"/>
      <c r="V703" s="920" t="str">
        <f>INT(Z701/Y701) &amp; " " &amp; AA701 &amp; " de " &amp; Y701 &amp; " " &amp; X701 &amp; IF(MOD(Z701,Y701)&gt;0, " + 1 "&amp;AA701&amp;" de " &amp; TEXT(MOD(Z701,Y701), "0.00") &amp; " " &amp; X701, "")</f>
        <v>46 Assiette(s) de 16 madeleine(s) + 1 Assiette(s) de 14.00 madeleine(s)</v>
      </c>
      <c r="W703" s="85"/>
      <c r="X703" s="85"/>
      <c r="Y703" s="130"/>
      <c r="Z703" s="1644" t="s">
        <v>233</v>
      </c>
      <c r="AA703" s="1645"/>
      <c r="AE703" s="9">
        <v>1</v>
      </c>
    </row>
    <row r="704" spans="2:31" ht="15.75">
      <c r="B704" s="787"/>
      <c r="C704" s="787"/>
      <c r="D704" s="787"/>
      <c r="E704" s="787"/>
      <c r="F704" s="787"/>
      <c r="G704" s="787"/>
      <c r="H704" s="742"/>
      <c r="I704" s="742"/>
      <c r="J704" s="742"/>
      <c r="K704" s="787"/>
      <c r="L704" s="787"/>
      <c r="M704" s="70" t="str">
        <f>IF(ISBLANK(N704),"",LARGE(M699:M703,1)+1)</f>
        <v/>
      </c>
      <c r="N704" s="96"/>
      <c r="O704" s="61"/>
      <c r="P704" s="61"/>
      <c r="Q704" s="61"/>
      <c r="R704" s="61"/>
      <c r="S704" s="61"/>
      <c r="T704" s="61"/>
      <c r="U704" s="61"/>
      <c r="V704" s="921" t="str">
        <f>IF(MOD(Z702, Y702) = 0, INT(Z702/Y702) &amp; " " &amp; AA701 &amp; " de " &amp; Y702 &amp; " kg", INT(Z702/Y702) &amp; " " &amp; AA701 &amp; " de " &amp; Y702 &amp; " kg" &amp; " + 1 "&amp;AA701&amp;" de " &amp; TEXT(MOD(Z702, Y702), "0.00") &amp; " kg")</f>
        <v>75 Assiette(s) de 1.2 kg + 1 Assiette(s) de 0.00 kg</v>
      </c>
      <c r="W704" s="85"/>
      <c r="X704" s="85"/>
      <c r="Y704" s="130"/>
      <c r="Z704" s="1644"/>
      <c r="AA704" s="1645"/>
      <c r="AE704" s="9">
        <v>1</v>
      </c>
    </row>
    <row r="705" spans="2:31" ht="15.75">
      <c r="B705" s="787"/>
      <c r="C705" s="787"/>
      <c r="D705" s="787"/>
      <c r="E705" s="787"/>
      <c r="F705" s="787"/>
      <c r="G705" s="787"/>
      <c r="H705" s="742"/>
      <c r="I705" s="742"/>
      <c r="J705" s="742"/>
      <c r="K705" s="787"/>
      <c r="L705" s="787"/>
      <c r="M705" s="70" t="str">
        <f>IF(ISBLANK(N705),"",LARGE(M699:M704,1)+1)</f>
        <v/>
      </c>
      <c r="N705" s="96"/>
      <c r="O705" s="61"/>
      <c r="P705" s="61"/>
      <c r="Q705" s="61"/>
      <c r="R705" s="61"/>
      <c r="S705" s="61"/>
      <c r="T705" s="61"/>
      <c r="U705" s="61"/>
      <c r="V705" s="872"/>
      <c r="W705" s="130"/>
      <c r="X705" s="130"/>
      <c r="Y705" s="130"/>
      <c r="Z705" s="130"/>
      <c r="AA705" s="241"/>
      <c r="AE705" s="9">
        <v>1</v>
      </c>
    </row>
    <row r="706" spans="2:31" ht="15.75">
      <c r="B706" s="787"/>
      <c r="C706" s="787"/>
      <c r="D706" s="787"/>
      <c r="E706" s="787"/>
      <c r="F706" s="787"/>
      <c r="G706" s="787"/>
      <c r="H706" s="742"/>
      <c r="I706" s="742"/>
      <c r="J706" s="742"/>
      <c r="K706" s="787"/>
      <c r="L706" s="787"/>
      <c r="M706" s="70"/>
      <c r="N706" s="96"/>
      <c r="O706" s="61"/>
      <c r="P706" s="61"/>
      <c r="Q706" s="61"/>
      <c r="R706" s="61"/>
      <c r="S706" s="61"/>
      <c r="T706" s="61"/>
      <c r="U706" s="61"/>
      <c r="V706" s="873"/>
      <c r="W706" s="869"/>
      <c r="X706" s="869"/>
      <c r="Y706" s="869"/>
      <c r="Z706" s="869"/>
      <c r="AA706" s="870"/>
      <c r="AE706" s="9">
        <v>1</v>
      </c>
    </row>
    <row r="707" spans="2:31" ht="15.75">
      <c r="B707" s="787"/>
      <c r="C707" s="787"/>
      <c r="D707" s="787"/>
      <c r="E707" s="787"/>
      <c r="F707" s="787"/>
      <c r="G707" s="787"/>
      <c r="H707" s="742"/>
      <c r="I707" s="742"/>
      <c r="J707" s="742"/>
      <c r="K707" s="787"/>
      <c r="L707" s="787"/>
      <c r="M707" s="70"/>
      <c r="N707" s="96"/>
      <c r="O707" s="61"/>
      <c r="P707" s="61"/>
      <c r="Q707" s="61"/>
      <c r="R707" s="61"/>
      <c r="S707" s="61"/>
      <c r="T707" s="61"/>
      <c r="U707" s="61"/>
      <c r="V707" s="133"/>
      <c r="W707" s="133"/>
      <c r="X707" s="133"/>
      <c r="Y707" s="133"/>
      <c r="Z707" s="133"/>
      <c r="AA707" s="229"/>
      <c r="AE707" s="9">
        <v>1</v>
      </c>
    </row>
    <row r="708" spans="2:31" ht="15.75">
      <c r="B708" s="787"/>
      <c r="C708" s="787"/>
      <c r="D708" s="787"/>
      <c r="E708" s="787"/>
      <c r="F708" s="787"/>
      <c r="G708" s="787"/>
      <c r="H708" s="742"/>
      <c r="I708" s="742"/>
      <c r="J708" s="742"/>
      <c r="K708" s="787"/>
      <c r="L708" s="787"/>
      <c r="M708" s="70" t="str">
        <f>IF(ISBLANK(N708),"",LARGE(M699:M707,1)+1)</f>
        <v/>
      </c>
      <c r="N708" s="96"/>
      <c r="O708" s="61"/>
      <c r="P708" s="61"/>
      <c r="Q708" s="61"/>
      <c r="R708" s="61"/>
      <c r="S708" s="61"/>
      <c r="T708" s="61"/>
      <c r="U708" s="61"/>
      <c r="V708" s="133"/>
      <c r="W708" s="133"/>
      <c r="X708" s="133"/>
      <c r="Y708" s="133"/>
      <c r="Z708" s="133"/>
      <c r="AA708" s="229"/>
      <c r="AE708" s="9">
        <v>1</v>
      </c>
    </row>
    <row r="709" spans="2:31" ht="15.75">
      <c r="B709" s="787"/>
      <c r="C709" s="787"/>
      <c r="D709" s="787"/>
      <c r="E709" s="787"/>
      <c r="F709" s="787"/>
      <c r="G709" s="787"/>
      <c r="H709" s="742"/>
      <c r="I709" s="742"/>
      <c r="J709" s="742"/>
      <c r="K709" s="787"/>
      <c r="L709" s="787"/>
      <c r="M709" s="70" t="str">
        <f>IF(ISBLANK(N709),"",LARGE(M699:M708,1)+1)</f>
        <v/>
      </c>
      <c r="N709" s="96"/>
      <c r="O709" s="61"/>
      <c r="P709" s="61"/>
      <c r="Q709" s="61"/>
      <c r="R709" s="61"/>
      <c r="S709" s="61"/>
      <c r="T709" s="61"/>
      <c r="U709" s="61"/>
      <c r="V709" s="133"/>
      <c r="W709" s="133"/>
      <c r="X709" s="133"/>
      <c r="Y709" s="133"/>
      <c r="Z709" s="133"/>
      <c r="AA709" s="229"/>
      <c r="AE709" s="9">
        <v>1</v>
      </c>
    </row>
    <row r="710" spans="2:31" ht="15.75">
      <c r="B710" s="787"/>
      <c r="C710" s="787"/>
      <c r="D710" s="787"/>
      <c r="E710" s="787"/>
      <c r="F710" s="787"/>
      <c r="G710" s="787"/>
      <c r="H710" s="742"/>
      <c r="I710" s="742"/>
      <c r="J710" s="742"/>
      <c r="K710" s="787"/>
      <c r="L710" s="787"/>
      <c r="M710" s="70" t="str">
        <f>IF(ISBLANK(N710),"",LARGE(M699:M709,1)+1)</f>
        <v/>
      </c>
      <c r="N710" s="96"/>
      <c r="O710" s="61"/>
      <c r="P710" s="61"/>
      <c r="Q710" s="61"/>
      <c r="R710" s="61"/>
      <c r="S710" s="61"/>
      <c r="T710" s="61"/>
      <c r="U710" s="61"/>
      <c r="V710" s="133"/>
      <c r="W710" s="133"/>
      <c r="X710" s="133"/>
      <c r="Y710" s="133"/>
      <c r="Z710" s="133"/>
      <c r="AA710" s="229"/>
      <c r="AE710" s="9">
        <v>1</v>
      </c>
    </row>
    <row r="711" spans="2:31" ht="15.75">
      <c r="B711" s="787"/>
      <c r="C711" s="787"/>
      <c r="D711" s="787"/>
      <c r="E711" s="787"/>
      <c r="F711" s="787"/>
      <c r="G711" s="787"/>
      <c r="H711" s="742"/>
      <c r="I711" s="742"/>
      <c r="J711" s="742"/>
      <c r="K711" s="787"/>
      <c r="L711" s="787"/>
      <c r="M711" s="70" t="str">
        <f>IF(ISBLANK(N711),"",LARGE(M699:M710,1)+1)</f>
        <v/>
      </c>
      <c r="N711" s="96"/>
      <c r="O711" s="61"/>
      <c r="P711" s="61"/>
      <c r="Q711" s="61"/>
      <c r="R711" s="61"/>
      <c r="S711" s="61"/>
      <c r="T711" s="61"/>
      <c r="U711" s="61"/>
      <c r="V711" s="133"/>
      <c r="W711" s="133"/>
      <c r="X711" s="133"/>
      <c r="Y711" s="133"/>
      <c r="Z711" s="133"/>
      <c r="AA711" s="229"/>
      <c r="AE711" s="9">
        <v>1</v>
      </c>
    </row>
    <row r="712" spans="2:31" ht="15.75">
      <c r="B712" s="742"/>
      <c r="C712" s="742"/>
      <c r="D712" s="742"/>
      <c r="E712" s="742"/>
      <c r="F712" s="742"/>
      <c r="G712" s="742"/>
      <c r="H712" s="742"/>
      <c r="I712" s="742"/>
      <c r="J712" s="742"/>
      <c r="K712" s="787"/>
      <c r="L712" s="787"/>
      <c r="M712" s="70" t="str">
        <f>IF(ISBLANK(N712),"",LARGE(M699:M711,1)+1)</f>
        <v/>
      </c>
      <c r="N712" s="96"/>
      <c r="O712" s="61"/>
      <c r="P712" s="61"/>
      <c r="Q712" s="61"/>
      <c r="R712" s="61"/>
      <c r="S712" s="61"/>
      <c r="T712" s="61"/>
      <c r="U712" s="61"/>
      <c r="V712" s="133"/>
      <c r="W712" s="133"/>
      <c r="X712" s="133"/>
      <c r="Y712" s="133"/>
      <c r="Z712" s="133"/>
      <c r="AA712" s="229"/>
      <c r="AE712" s="9">
        <v>1</v>
      </c>
    </row>
    <row r="713" spans="2:31" ht="15.75">
      <c r="B713" s="742"/>
      <c r="C713" s="742"/>
      <c r="D713" s="742"/>
      <c r="E713" s="742"/>
      <c r="F713" s="742"/>
      <c r="G713" s="742"/>
      <c r="H713" s="742"/>
      <c r="I713" s="742"/>
      <c r="J713" s="742"/>
      <c r="K713" s="787"/>
      <c r="L713" s="787"/>
      <c r="M713" s="70" t="str">
        <f>IF(ISBLANK(N713),"",LARGE(M699:M712,1)+1)</f>
        <v/>
      </c>
      <c r="N713" s="96"/>
      <c r="O713" s="61"/>
      <c r="P713" s="61"/>
      <c r="Q713" s="61"/>
      <c r="R713" s="61"/>
      <c r="S713" s="61"/>
      <c r="T713" s="61"/>
      <c r="U713" s="61"/>
      <c r="V713" s="133"/>
      <c r="W713" s="133"/>
      <c r="X713" s="133"/>
      <c r="Y713" s="133"/>
      <c r="Z713" s="133"/>
      <c r="AA713" s="229"/>
      <c r="AE713" s="9">
        <v>1</v>
      </c>
    </row>
    <row r="714" spans="2:31" ht="15.75">
      <c r="B714" s="742"/>
      <c r="C714" s="742"/>
      <c r="D714" s="742"/>
      <c r="E714" s="742"/>
      <c r="F714" s="742"/>
      <c r="G714" s="742"/>
      <c r="H714" s="742"/>
      <c r="I714" s="742"/>
      <c r="J714" s="742"/>
      <c r="K714" s="787"/>
      <c r="L714" s="787"/>
      <c r="M714" s="70" t="str">
        <f>IF(ISBLANK(N714),"",LARGE(M699:M713,1)+1)</f>
        <v/>
      </c>
      <c r="N714" s="96"/>
      <c r="O714" s="61"/>
      <c r="P714" s="61"/>
      <c r="Q714" s="61"/>
      <c r="R714" s="61"/>
      <c r="S714" s="61"/>
      <c r="T714" s="61"/>
      <c r="U714" s="61"/>
      <c r="V714" s="133"/>
      <c r="W714" s="133"/>
      <c r="X714" s="133"/>
      <c r="Y714" s="133"/>
      <c r="Z714" s="133"/>
      <c r="AA714" s="229"/>
      <c r="AE714" s="9">
        <v>1</v>
      </c>
    </row>
    <row r="715" spans="2:31" ht="15.75">
      <c r="B715" s="742"/>
      <c r="C715" s="742"/>
      <c r="D715" s="742"/>
      <c r="E715" s="742"/>
      <c r="F715" s="742"/>
      <c r="G715" s="742"/>
      <c r="H715" s="742"/>
      <c r="I715" s="742"/>
      <c r="J715" s="742"/>
      <c r="K715" s="787"/>
      <c r="L715" s="787"/>
      <c r="M715" s="70" t="str">
        <f>IF(ISBLANK(N715),"",LARGE(M699:M714,1)+1)</f>
        <v/>
      </c>
      <c r="N715" s="96"/>
      <c r="O715" s="61"/>
      <c r="P715" s="61"/>
      <c r="Q715" s="61"/>
      <c r="R715" s="61"/>
      <c r="S715" s="61"/>
      <c r="T715" s="61"/>
      <c r="U715" s="61"/>
      <c r="V715" s="133"/>
      <c r="W715" s="133"/>
      <c r="X715" s="133"/>
      <c r="Y715" s="133"/>
      <c r="Z715" s="133"/>
      <c r="AA715" s="229"/>
      <c r="AE715" s="9">
        <v>1</v>
      </c>
    </row>
    <row r="716" spans="2:31" ht="15.75">
      <c r="B716" s="742"/>
      <c r="C716" s="742"/>
      <c r="D716" s="742"/>
      <c r="E716" s="742"/>
      <c r="F716" s="742"/>
      <c r="G716" s="742"/>
      <c r="H716" s="742"/>
      <c r="I716" s="742"/>
      <c r="J716" s="742"/>
      <c r="K716" s="787"/>
      <c r="L716" s="787"/>
      <c r="M716" s="70" t="str">
        <f>IF(ISBLANK(N716),"",LARGE(M699:M715,1)+1)</f>
        <v/>
      </c>
      <c r="N716" s="96"/>
      <c r="O716" s="61"/>
      <c r="P716" s="61"/>
      <c r="Q716" s="61"/>
      <c r="R716" s="61"/>
      <c r="S716" s="61"/>
      <c r="T716" s="61"/>
      <c r="U716" s="61"/>
      <c r="V716" s="133"/>
      <c r="W716" s="133"/>
      <c r="X716" s="133"/>
      <c r="Y716" s="133"/>
      <c r="Z716" s="133"/>
      <c r="AA716" s="229"/>
      <c r="AE716" s="9">
        <v>1</v>
      </c>
    </row>
    <row r="717" spans="2:31" ht="15.75">
      <c r="B717" s="742"/>
      <c r="C717" s="742"/>
      <c r="D717" s="742"/>
      <c r="E717" s="742"/>
      <c r="F717" s="742"/>
      <c r="G717" s="742"/>
      <c r="H717" s="742"/>
      <c r="I717" s="742"/>
      <c r="J717" s="742"/>
      <c r="K717" s="787"/>
      <c r="L717" s="787"/>
      <c r="M717" s="70" t="str">
        <f>IF(ISBLANK(N717),"",LARGE(M699:M716,1)+1)</f>
        <v/>
      </c>
      <c r="N717" s="96"/>
      <c r="O717" s="61"/>
      <c r="P717" s="61"/>
      <c r="Q717" s="61"/>
      <c r="R717" s="61"/>
      <c r="S717" s="61"/>
      <c r="T717" s="61"/>
      <c r="U717" s="61"/>
      <c r="V717" s="133"/>
      <c r="W717" s="133"/>
      <c r="X717" s="133"/>
      <c r="Y717" s="133"/>
      <c r="Z717" s="133"/>
      <c r="AA717" s="229"/>
      <c r="AE717" s="9">
        <v>1</v>
      </c>
    </row>
    <row r="718" spans="2:31" ht="15.75">
      <c r="B718" s="742"/>
      <c r="C718" s="742"/>
      <c r="D718" s="742"/>
      <c r="E718" s="742"/>
      <c r="F718" s="742"/>
      <c r="G718" s="742"/>
      <c r="H718" s="742"/>
      <c r="I718" s="742"/>
      <c r="J718" s="742"/>
      <c r="K718" s="787"/>
      <c r="L718" s="787"/>
      <c r="M718" s="90" t="s">
        <v>118</v>
      </c>
      <c r="N718" s="91"/>
      <c r="O718" s="91"/>
      <c r="P718" s="91"/>
      <c r="Q718" s="91"/>
      <c r="R718" s="91"/>
      <c r="S718" s="91"/>
      <c r="T718" s="91"/>
      <c r="U718" s="91"/>
      <c r="V718" s="91"/>
      <c r="W718" s="91"/>
      <c r="X718" s="91"/>
      <c r="Y718" s="91"/>
      <c r="Z718" s="91"/>
      <c r="AA718" s="835" t="s">
        <v>118</v>
      </c>
      <c r="AE718" s="9">
        <v>1</v>
      </c>
    </row>
    <row r="719" spans="2:31" ht="15.75">
      <c r="B719" s="742"/>
      <c r="C719" s="742"/>
      <c r="D719" s="742"/>
      <c r="E719" s="742"/>
      <c r="F719" s="742"/>
      <c r="G719" s="742"/>
      <c r="H719" s="742"/>
      <c r="I719" s="742"/>
      <c r="J719" s="742"/>
      <c r="K719" s="787"/>
      <c r="L719" s="787"/>
      <c r="M719" s="812" t="s">
        <v>593</v>
      </c>
      <c r="N719" s="96"/>
      <c r="O719" s="61"/>
      <c r="P719" s="61"/>
      <c r="Q719" s="61"/>
      <c r="R719" s="61"/>
      <c r="S719" s="61"/>
      <c r="T719" s="61"/>
      <c r="U719" s="61"/>
      <c r="V719" s="61"/>
      <c r="W719" s="61"/>
      <c r="X719" s="61"/>
      <c r="Y719" s="126"/>
      <c r="Z719" s="126"/>
      <c r="AA719" s="922" t="s">
        <v>622</v>
      </c>
      <c r="AE719" s="9">
        <v>1</v>
      </c>
    </row>
    <row r="720" spans="2:31" ht="15.75">
      <c r="B720" s="742"/>
      <c r="C720" s="742"/>
      <c r="D720" s="742"/>
      <c r="E720" s="742"/>
      <c r="F720" s="742"/>
      <c r="G720" s="742"/>
      <c r="H720" s="742"/>
      <c r="I720" s="742"/>
      <c r="J720" s="742"/>
      <c r="K720" s="787"/>
      <c r="L720" s="787"/>
      <c r="M720" s="84">
        <v>0</v>
      </c>
      <c r="N720" s="96"/>
      <c r="O720" s="61"/>
      <c r="P720" s="61"/>
      <c r="Q720" s="61"/>
      <c r="R720" s="61"/>
      <c r="S720" s="61"/>
      <c r="T720" s="61"/>
      <c r="U720" s="61"/>
      <c r="V720" s="61"/>
      <c r="W720" s="61"/>
      <c r="X720" s="61"/>
      <c r="Y720" s="61"/>
      <c r="Z720" s="923">
        <v>10</v>
      </c>
      <c r="AA720" s="924" t="s">
        <v>235</v>
      </c>
      <c r="AE720" s="9">
        <v>1</v>
      </c>
    </row>
    <row r="721" spans="2:31" ht="15.75">
      <c r="B721" s="742"/>
      <c r="C721" s="742"/>
      <c r="D721" s="742"/>
      <c r="E721" s="742"/>
      <c r="F721" s="742"/>
      <c r="G721" s="742"/>
      <c r="H721" s="742"/>
      <c r="I721" s="742"/>
      <c r="J721" s="742"/>
      <c r="K721" s="787"/>
      <c r="L721" s="787"/>
      <c r="M721" s="70" t="str">
        <f>IF(ISBLANK(N721),"",LARGE(M720:M720,1)+1)</f>
        <v/>
      </c>
      <c r="N721" s="96"/>
      <c r="O721" s="61"/>
      <c r="P721" s="61"/>
      <c r="Q721" s="61"/>
      <c r="R721" s="61"/>
      <c r="S721" s="61"/>
      <c r="T721" s="61"/>
      <c r="U721" s="61"/>
      <c r="V721" s="61"/>
      <c r="W721" s="61"/>
      <c r="X721" s="61"/>
      <c r="Y721" s="61"/>
      <c r="Z721" s="925">
        <v>15</v>
      </c>
      <c r="AA721" s="244" t="s">
        <v>236</v>
      </c>
      <c r="AE721" s="9">
        <v>1</v>
      </c>
    </row>
    <row r="722" spans="2:31" ht="15.75">
      <c r="B722" s="742"/>
      <c r="C722" s="742"/>
      <c r="D722" s="742"/>
      <c r="E722" s="742"/>
      <c r="F722" s="742"/>
      <c r="G722" s="742"/>
      <c r="H722" s="742"/>
      <c r="I722" s="742"/>
      <c r="J722" s="742"/>
      <c r="K722" s="787"/>
      <c r="L722" s="787"/>
      <c r="M722" s="70" t="str">
        <f>IF(ISBLANK(N722),"",LARGE(M720:M721,1)+1)</f>
        <v/>
      </c>
      <c r="N722" s="96"/>
      <c r="O722" s="61"/>
      <c r="P722" s="61"/>
      <c r="Q722" s="61"/>
      <c r="R722" s="61"/>
      <c r="S722" s="61"/>
      <c r="T722" s="61"/>
      <c r="U722" s="61"/>
      <c r="V722" s="61"/>
      <c r="W722" s="61"/>
      <c r="X722" s="61"/>
      <c r="Y722" s="61"/>
      <c r="Z722" s="926">
        <f>IF(Z720=0,0,IF(Z721=0,0,Z721-Z720))</f>
        <v>5</v>
      </c>
      <c r="AA722" s="245" t="s">
        <v>237</v>
      </c>
      <c r="AE722" s="9">
        <v>1</v>
      </c>
    </row>
    <row r="723" spans="2:31" ht="15.75">
      <c r="B723" s="742"/>
      <c r="C723" s="742"/>
      <c r="D723" s="742"/>
      <c r="E723" s="742"/>
      <c r="F723" s="742"/>
      <c r="G723" s="742"/>
      <c r="H723" s="742"/>
      <c r="I723" s="742"/>
      <c r="J723" s="742"/>
      <c r="K723" s="787"/>
      <c r="L723" s="787"/>
      <c r="M723" s="70" t="str">
        <f>IF(ISBLANK(N723),"",LARGE(M720:M722,1)+1)</f>
        <v/>
      </c>
      <c r="N723" s="96"/>
      <c r="O723" s="61"/>
      <c r="P723" s="61"/>
      <c r="Q723" s="61"/>
      <c r="R723" s="61"/>
      <c r="S723" s="61"/>
      <c r="T723" s="61"/>
      <c r="U723" s="61"/>
      <c r="V723" s="61"/>
      <c r="W723" s="61"/>
      <c r="X723" s="61"/>
      <c r="Y723" s="61"/>
      <c r="Z723" s="927">
        <f>IF(Z720=0,0,IF(ISBLANK(Z720),0,(Z722/Z720)*100))</f>
        <v>50</v>
      </c>
      <c r="AA723" s="245" t="s">
        <v>238</v>
      </c>
      <c r="AE723" s="9">
        <v>1</v>
      </c>
    </row>
    <row r="724" spans="2:31" ht="15.75">
      <c r="B724" s="742"/>
      <c r="C724" s="742"/>
      <c r="D724" s="742"/>
      <c r="E724" s="742"/>
      <c r="F724" s="742"/>
      <c r="G724" s="742"/>
      <c r="H724" s="742"/>
      <c r="I724" s="742"/>
      <c r="J724" s="742"/>
      <c r="K724" s="787"/>
      <c r="L724" s="787"/>
      <c r="M724" s="70" t="str">
        <f>IF(ISBLANK(N724),"",LARGE(M720:M723,1)+1)</f>
        <v/>
      </c>
      <c r="N724" s="96"/>
      <c r="O724" s="61"/>
      <c r="P724" s="61"/>
      <c r="Q724" s="61"/>
      <c r="R724" s="61"/>
      <c r="S724" s="61"/>
      <c r="T724" s="61"/>
      <c r="U724" s="61"/>
      <c r="V724" s="61"/>
      <c r="W724" s="61"/>
      <c r="X724" s="61"/>
      <c r="Y724" s="61"/>
      <c r="Z724" s="928">
        <v>10</v>
      </c>
      <c r="AA724" s="243" t="s">
        <v>235</v>
      </c>
      <c r="AE724" s="9">
        <v>1</v>
      </c>
    </row>
    <row r="725" spans="2:31" ht="15.75">
      <c r="B725" s="742"/>
      <c r="C725" s="742"/>
      <c r="D725" s="742"/>
      <c r="E725" s="742"/>
      <c r="F725" s="742"/>
      <c r="G725" s="742"/>
      <c r="H725" s="742"/>
      <c r="I725" s="742"/>
      <c r="J725" s="742"/>
      <c r="K725" s="787"/>
      <c r="L725" s="787"/>
      <c r="M725" s="70" t="str">
        <f>IF(ISBLANK(N725),"",LARGE(M720:M724,1)+1)</f>
        <v/>
      </c>
      <c r="N725" s="96"/>
      <c r="O725" s="61"/>
      <c r="P725" s="61"/>
      <c r="Q725" s="61"/>
      <c r="R725" s="61"/>
      <c r="S725" s="61"/>
      <c r="T725" s="61"/>
      <c r="U725" s="61"/>
      <c r="V725" s="61"/>
      <c r="W725" s="61"/>
      <c r="X725" s="61"/>
      <c r="Y725" s="61"/>
      <c r="Z725" s="929">
        <v>50</v>
      </c>
      <c r="AA725" s="246" t="s">
        <v>238</v>
      </c>
      <c r="AE725" s="9">
        <v>1</v>
      </c>
    </row>
    <row r="726" spans="2:31" ht="15.75">
      <c r="B726" s="742"/>
      <c r="C726" s="742"/>
      <c r="D726" s="742"/>
      <c r="E726" s="742"/>
      <c r="F726" s="742"/>
      <c r="G726" s="742"/>
      <c r="H726" s="742"/>
      <c r="I726" s="742"/>
      <c r="J726" s="742"/>
      <c r="K726" s="787"/>
      <c r="L726" s="787"/>
      <c r="M726" s="70" t="str">
        <f>IF(ISBLANK(N726),"",LARGE(M720:M725,1)+1)</f>
        <v/>
      </c>
      <c r="N726" s="96"/>
      <c r="O726" s="61"/>
      <c r="P726" s="61"/>
      <c r="Q726" s="61"/>
      <c r="R726" s="61"/>
      <c r="S726" s="61"/>
      <c r="T726" s="61"/>
      <c r="U726" s="61"/>
      <c r="V726" s="61"/>
      <c r="W726" s="61"/>
      <c r="X726" s="61"/>
      <c r="Y726" s="61"/>
      <c r="Z726" s="926">
        <f>Z724*Z725%</f>
        <v>5</v>
      </c>
      <c r="AA726" s="245" t="s">
        <v>237</v>
      </c>
      <c r="AE726" s="9">
        <v>1</v>
      </c>
    </row>
    <row r="727" spans="2:31" ht="15.75">
      <c r="B727" s="742"/>
      <c r="C727" s="742"/>
      <c r="D727" s="742"/>
      <c r="E727" s="742"/>
      <c r="F727" s="742"/>
      <c r="G727" s="742"/>
      <c r="H727" s="742"/>
      <c r="I727" s="742"/>
      <c r="J727" s="742"/>
      <c r="K727" s="787"/>
      <c r="L727" s="787"/>
      <c r="M727" s="70" t="str">
        <f>IF(ISBLANK(N727),"",LARGE(M720:M726,1)+1)</f>
        <v/>
      </c>
      <c r="N727" s="96"/>
      <c r="O727" s="61"/>
      <c r="P727" s="61"/>
      <c r="Q727" s="61"/>
      <c r="R727" s="61"/>
      <c r="S727" s="61"/>
      <c r="T727" s="61"/>
      <c r="U727" s="61"/>
      <c r="V727" s="61"/>
      <c r="W727" s="61"/>
      <c r="X727" s="61"/>
      <c r="Y727" s="61"/>
      <c r="Z727" s="930">
        <f>((Z724*Z725)/100)+Z724</f>
        <v>15</v>
      </c>
      <c r="AA727" s="247" t="s">
        <v>236</v>
      </c>
      <c r="AE727" s="9">
        <v>1</v>
      </c>
    </row>
    <row r="728" spans="2:31" ht="15.75">
      <c r="B728" s="742"/>
      <c r="C728" s="742"/>
      <c r="D728" s="742"/>
      <c r="E728" s="742"/>
      <c r="F728" s="742"/>
      <c r="G728" s="742"/>
      <c r="H728" s="742"/>
      <c r="I728" s="742"/>
      <c r="J728" s="742"/>
      <c r="K728" s="787"/>
      <c r="L728" s="787"/>
      <c r="M728" s="70" t="str">
        <f>IF(ISBLANK(N728),"",LARGE(M720:M727,1)+1)</f>
        <v/>
      </c>
      <c r="N728" s="96"/>
      <c r="O728" s="61"/>
      <c r="P728" s="61"/>
      <c r="Q728" s="61"/>
      <c r="R728" s="61"/>
      <c r="S728" s="61"/>
      <c r="T728" s="61"/>
      <c r="U728" s="61"/>
      <c r="V728" s="61"/>
      <c r="W728" s="61"/>
      <c r="X728" s="61"/>
      <c r="Y728" s="61"/>
      <c r="Z728" s="931"/>
      <c r="AA728" s="248"/>
      <c r="AE728" s="9">
        <v>1</v>
      </c>
    </row>
    <row r="729" spans="2:31" ht="15.75">
      <c r="B729" s="742"/>
      <c r="C729" s="742"/>
      <c r="D729" s="742"/>
      <c r="E729" s="742"/>
      <c r="F729" s="742"/>
      <c r="G729" s="742"/>
      <c r="H729" s="742"/>
      <c r="I729" s="742"/>
      <c r="J729" s="742"/>
      <c r="K729" s="787"/>
      <c r="L729" s="787"/>
      <c r="M729" s="70" t="str">
        <f>IF(ISBLANK(N729),"",LARGE(M720:M728,1)+1)</f>
        <v/>
      </c>
      <c r="N729" s="96"/>
      <c r="O729" s="61"/>
      <c r="P729" s="61"/>
      <c r="Q729" s="61"/>
      <c r="R729" s="61"/>
      <c r="S729" s="61"/>
      <c r="T729" s="61"/>
      <c r="U729" s="61"/>
      <c r="V729" s="61"/>
      <c r="W729" s="61"/>
      <c r="X729" s="61"/>
      <c r="Y729" s="61"/>
      <c r="Z729" s="932">
        <v>2</v>
      </c>
      <c r="AA729" s="249" t="s">
        <v>239</v>
      </c>
      <c r="AE729" s="9">
        <v>1</v>
      </c>
    </row>
    <row r="730" spans="2:31" ht="15.75">
      <c r="B730" s="742"/>
      <c r="C730" s="742"/>
      <c r="D730" s="742"/>
      <c r="E730" s="742"/>
      <c r="F730" s="742"/>
      <c r="G730" s="742"/>
      <c r="H730" s="742"/>
      <c r="I730" s="742"/>
      <c r="J730" s="742"/>
      <c r="K730" s="787"/>
      <c r="L730" s="787"/>
      <c r="M730" s="70" t="str">
        <f>IF(ISBLANK(N730),"",LARGE(M720:M729,1)+1)</f>
        <v/>
      </c>
      <c r="N730" s="96"/>
      <c r="O730" s="61"/>
      <c r="P730" s="61"/>
      <c r="Q730" s="61"/>
      <c r="R730" s="61"/>
      <c r="S730" s="61"/>
      <c r="T730" s="61"/>
      <c r="U730" s="61"/>
      <c r="V730" s="61"/>
      <c r="W730" s="61"/>
      <c r="X730" s="61"/>
      <c r="Y730" s="61"/>
      <c r="Z730" s="933">
        <v>1</v>
      </c>
      <c r="AA730" s="250" t="s">
        <v>240</v>
      </c>
      <c r="AE730" s="9">
        <v>1</v>
      </c>
    </row>
    <row r="731" spans="2:31" ht="15.75">
      <c r="B731" s="742"/>
      <c r="C731" s="742"/>
      <c r="D731" s="742"/>
      <c r="E731" s="742"/>
      <c r="F731" s="742"/>
      <c r="G731" s="742"/>
      <c r="H731" s="742"/>
      <c r="I731" s="742"/>
      <c r="J731" s="742"/>
      <c r="K731" s="787"/>
      <c r="L731" s="787"/>
      <c r="M731" s="70" t="str">
        <f>IF(ISBLANK(N731),"",LARGE(M720:M730,1)+1)</f>
        <v/>
      </c>
      <c r="N731" s="96"/>
      <c r="O731" s="61"/>
      <c r="P731" s="61"/>
      <c r="Q731" s="61"/>
      <c r="R731" s="61"/>
      <c r="S731" s="61"/>
      <c r="T731" s="61"/>
      <c r="U731" s="61"/>
      <c r="V731" s="61"/>
      <c r="W731" s="61"/>
      <c r="X731" s="61"/>
      <c r="Y731" s="61"/>
      <c r="Z731" s="934">
        <f>IF(Z729=0,0,IF(Z730=0,0,Z729-Z730))</f>
        <v>1</v>
      </c>
      <c r="AA731" s="245" t="s">
        <v>241</v>
      </c>
      <c r="AE731" s="9">
        <v>1</v>
      </c>
    </row>
    <row r="732" spans="2:31" ht="15.75">
      <c r="B732" s="742"/>
      <c r="C732" s="742"/>
      <c r="D732" s="742"/>
      <c r="E732" s="742"/>
      <c r="F732" s="742"/>
      <c r="G732" s="742"/>
      <c r="H732" s="742"/>
      <c r="I732" s="742"/>
      <c r="J732" s="742"/>
      <c r="K732" s="787"/>
      <c r="L732" s="787"/>
      <c r="M732" s="70" t="str">
        <f>IF(ISBLANK(N732),"",LARGE(M720:M731,1)+1)</f>
        <v/>
      </c>
      <c r="N732" s="96"/>
      <c r="O732" s="61"/>
      <c r="P732" s="61"/>
      <c r="Q732" s="61"/>
      <c r="R732" s="61"/>
      <c r="S732" s="61"/>
      <c r="T732" s="61"/>
      <c r="U732" s="61"/>
      <c r="V732" s="61"/>
      <c r="W732" s="61"/>
      <c r="X732" s="61"/>
      <c r="Y732" s="61"/>
      <c r="Z732" s="935">
        <f>IF(Z729=0,0,Z731/Z729)</f>
        <v>0.5</v>
      </c>
      <c r="AA732" s="245" t="s">
        <v>242</v>
      </c>
      <c r="AE732" s="9">
        <v>1</v>
      </c>
    </row>
    <row r="733" spans="2:31" ht="15.75">
      <c r="B733" s="742"/>
      <c r="C733" s="742"/>
      <c r="D733" s="742"/>
      <c r="E733" s="742"/>
      <c r="F733" s="742"/>
      <c r="G733" s="742"/>
      <c r="H733" s="742"/>
      <c r="I733" s="742"/>
      <c r="J733" s="742"/>
      <c r="K733" s="787"/>
      <c r="L733" s="787"/>
      <c r="M733" s="70" t="str">
        <f>IF(ISBLANK(N733),"",LARGE(M720:M732,1)+1)</f>
        <v/>
      </c>
      <c r="N733" s="96"/>
      <c r="O733" s="61"/>
      <c r="P733" s="61"/>
      <c r="Q733" s="61"/>
      <c r="R733" s="61"/>
      <c r="S733" s="61"/>
      <c r="T733" s="61"/>
      <c r="U733" s="61"/>
      <c r="V733" s="61"/>
      <c r="W733" s="61"/>
      <c r="X733" s="61"/>
      <c r="Y733" s="61"/>
      <c r="Z733" s="936">
        <v>50</v>
      </c>
      <c r="AA733" s="250" t="s">
        <v>243</v>
      </c>
      <c r="AE733" s="9">
        <v>1</v>
      </c>
    </row>
    <row r="734" spans="2:31" ht="15.75">
      <c r="B734" s="742"/>
      <c r="C734" s="742"/>
      <c r="D734" s="742"/>
      <c r="E734" s="742"/>
      <c r="F734" s="742"/>
      <c r="G734" s="742"/>
      <c r="H734" s="742"/>
      <c r="I734" s="742"/>
      <c r="J734" s="742"/>
      <c r="K734" s="787"/>
      <c r="L734" s="787"/>
      <c r="M734" s="70" t="str">
        <f>IF(ISBLANK(N734),"",LARGE(M720:M733,1)+1)</f>
        <v/>
      </c>
      <c r="N734" s="96"/>
      <c r="O734" s="61"/>
      <c r="P734" s="61"/>
      <c r="Q734" s="61"/>
      <c r="R734" s="61"/>
      <c r="S734" s="61"/>
      <c r="T734" s="61"/>
      <c r="U734" s="61"/>
      <c r="V734" s="61"/>
      <c r="W734" s="61"/>
      <c r="X734" s="61"/>
      <c r="Y734" s="61"/>
      <c r="Z734" s="934">
        <f>Z729*Z733%</f>
        <v>1</v>
      </c>
      <c r="AA734" s="245" t="s">
        <v>241</v>
      </c>
      <c r="AE734" s="9">
        <v>1</v>
      </c>
    </row>
    <row r="735" spans="2:31" ht="15.75">
      <c r="B735" s="742"/>
      <c r="C735" s="742"/>
      <c r="D735" s="742"/>
      <c r="E735" s="742"/>
      <c r="F735" s="742"/>
      <c r="G735" s="742"/>
      <c r="H735" s="742"/>
      <c r="I735" s="742"/>
      <c r="J735" s="742"/>
      <c r="K735" s="787"/>
      <c r="L735" s="787"/>
      <c r="M735" s="70" t="str">
        <f>IF(ISBLANK(N735),"",LARGE(M720:M734,1)+1)</f>
        <v/>
      </c>
      <c r="N735" s="96"/>
      <c r="O735" s="61"/>
      <c r="P735" s="61"/>
      <c r="Q735" s="61"/>
      <c r="R735" s="61"/>
      <c r="S735" s="61"/>
      <c r="T735" s="61"/>
      <c r="U735" s="61"/>
      <c r="V735" s="61"/>
      <c r="W735" s="61"/>
      <c r="X735" s="61"/>
      <c r="Y735" s="61"/>
      <c r="Z735" s="937">
        <f>Z729-Z734</f>
        <v>1</v>
      </c>
      <c r="AA735" s="938" t="s">
        <v>244</v>
      </c>
      <c r="AE735" s="9">
        <v>1</v>
      </c>
    </row>
    <row r="736" spans="2:31" ht="15.75">
      <c r="B736" s="742"/>
      <c r="C736" s="742"/>
      <c r="D736" s="742"/>
      <c r="E736" s="742"/>
      <c r="F736" s="742"/>
      <c r="G736" s="742"/>
      <c r="H736" s="742"/>
      <c r="I736" s="742"/>
      <c r="J736" s="742"/>
      <c r="K736" s="787"/>
      <c r="L736" s="787"/>
      <c r="M736" s="70" t="str">
        <f>IF(ISBLANK(N736),"",LARGE(M720:M735,1)+1)</f>
        <v/>
      </c>
      <c r="N736" s="96"/>
      <c r="O736" s="61"/>
      <c r="P736" s="61"/>
      <c r="Q736" s="61"/>
      <c r="R736" s="61"/>
      <c r="S736" s="61"/>
      <c r="T736" s="61"/>
      <c r="U736" s="61"/>
      <c r="V736" s="61"/>
      <c r="W736" s="61"/>
      <c r="X736" s="61"/>
      <c r="Y736" s="61"/>
      <c r="Z736" s="357"/>
      <c r="AA736" s="939"/>
      <c r="AE736" s="9">
        <v>1</v>
      </c>
    </row>
    <row r="737" spans="2:31" ht="15.75">
      <c r="B737" s="742"/>
      <c r="C737" s="742"/>
      <c r="D737" s="742"/>
      <c r="E737" s="742"/>
      <c r="F737" s="742"/>
      <c r="G737" s="742"/>
      <c r="H737" s="742"/>
      <c r="I737" s="742"/>
      <c r="J737" s="742"/>
      <c r="K737" s="787"/>
      <c r="L737" s="787"/>
      <c r="M737" s="70"/>
      <c r="N737" s="96"/>
      <c r="O737" s="61"/>
      <c r="P737" s="61"/>
      <c r="Q737" s="61"/>
      <c r="R737" s="61"/>
      <c r="S737" s="61"/>
      <c r="T737" s="61"/>
      <c r="U737" s="61"/>
      <c r="V737" s="61"/>
      <c r="W737" s="61"/>
      <c r="X737" s="61"/>
      <c r="Y737" s="61"/>
      <c r="Z737" s="61"/>
      <c r="AA737" s="69"/>
      <c r="AE737" s="9">
        <v>1</v>
      </c>
    </row>
    <row r="738" spans="2:31" ht="15.75">
      <c r="B738" s="742"/>
      <c r="C738" s="742"/>
      <c r="D738" s="742"/>
      <c r="E738" s="742"/>
      <c r="F738" s="742"/>
      <c r="G738" s="742"/>
      <c r="H738" s="742"/>
      <c r="I738" s="742"/>
      <c r="J738" s="742"/>
      <c r="K738" s="787"/>
      <c r="L738" s="787"/>
      <c r="M738" s="70"/>
      <c r="N738" s="96"/>
      <c r="O738" s="61"/>
      <c r="P738" s="61"/>
      <c r="Q738" s="61"/>
      <c r="R738" s="61"/>
      <c r="S738" s="61"/>
      <c r="T738" s="61"/>
      <c r="U738" s="61"/>
      <c r="V738" s="61"/>
      <c r="W738" s="61"/>
      <c r="X738" s="61"/>
      <c r="Y738" s="61"/>
      <c r="Z738" s="61"/>
      <c r="AA738" s="69"/>
      <c r="AE738" s="9">
        <v>1</v>
      </c>
    </row>
    <row r="739" spans="2:31" ht="15.75">
      <c r="B739" s="742"/>
      <c r="C739" s="742"/>
      <c r="D739" s="742"/>
      <c r="E739" s="742"/>
      <c r="F739" s="742"/>
      <c r="G739" s="742"/>
      <c r="H739" s="742"/>
      <c r="I739" s="742"/>
      <c r="J739" s="742"/>
      <c r="K739" s="787"/>
      <c r="L739" s="787"/>
      <c r="M739" s="90" t="s">
        <v>118</v>
      </c>
      <c r="N739" s="91"/>
      <c r="O739" s="91"/>
      <c r="P739" s="91"/>
      <c r="Q739" s="91"/>
      <c r="R739" s="91"/>
      <c r="S739" s="91"/>
      <c r="T739" s="91"/>
      <c r="U739" s="91"/>
      <c r="V739" s="91"/>
      <c r="W739" s="91"/>
      <c r="X739" s="91"/>
      <c r="Y739" s="91"/>
      <c r="Z739" s="91"/>
      <c r="AA739" s="835" t="s">
        <v>118</v>
      </c>
      <c r="AE739" s="9">
        <v>1</v>
      </c>
    </row>
    <row r="740" spans="2:31" ht="15.75">
      <c r="B740" s="742"/>
      <c r="C740" s="742"/>
      <c r="D740" s="742"/>
      <c r="E740" s="742"/>
      <c r="F740" s="742"/>
      <c r="G740" s="742"/>
      <c r="H740" s="742"/>
      <c r="I740" s="742"/>
      <c r="J740" s="742"/>
      <c r="K740" s="787"/>
      <c r="L740" s="787"/>
      <c r="M740" s="812" t="s">
        <v>593</v>
      </c>
      <c r="N740" s="96"/>
      <c r="O740" s="61"/>
      <c r="P740" s="61"/>
      <c r="Q740" s="61"/>
      <c r="R740" s="61"/>
      <c r="S740" s="61"/>
      <c r="T740" s="114"/>
      <c r="U740" s="114"/>
      <c r="V740" s="114"/>
      <c r="W740" s="114"/>
      <c r="X740" s="126"/>
      <c r="Y740" s="126"/>
      <c r="Z740" s="126"/>
      <c r="AA740" s="127" t="s">
        <v>245</v>
      </c>
      <c r="AE740" s="9">
        <v>1</v>
      </c>
    </row>
    <row r="741" spans="2:31" ht="15.75">
      <c r="B741" s="742"/>
      <c r="C741" s="742"/>
      <c r="D741" s="742"/>
      <c r="E741" s="742"/>
      <c r="F741" s="742"/>
      <c r="G741" s="742"/>
      <c r="H741" s="742"/>
      <c r="I741" s="742"/>
      <c r="J741" s="742"/>
      <c r="K741" s="787"/>
      <c r="L741" s="787"/>
      <c r="M741" s="179">
        <v>0</v>
      </c>
      <c r="N741" s="96"/>
      <c r="O741" s="61"/>
      <c r="P741" s="61"/>
      <c r="Q741" s="61"/>
      <c r="R741" s="61"/>
      <c r="S741" s="61"/>
      <c r="T741" s="61"/>
      <c r="U741" s="877"/>
      <c r="V741" s="251" t="s">
        <v>246</v>
      </c>
      <c r="W741" s="252">
        <v>175</v>
      </c>
      <c r="X741" s="253" t="s">
        <v>247</v>
      </c>
      <c r="Y741" s="130"/>
      <c r="Z741" s="124"/>
      <c r="AA741" s="125"/>
      <c r="AE741" s="9">
        <v>1</v>
      </c>
    </row>
    <row r="742" spans="2:31" ht="15.75">
      <c r="B742" s="742"/>
      <c r="C742" s="742"/>
      <c r="D742" s="742"/>
      <c r="E742" s="742"/>
      <c r="F742" s="742"/>
      <c r="G742" s="742"/>
      <c r="H742" s="742"/>
      <c r="I742" s="742"/>
      <c r="J742" s="742"/>
      <c r="K742" s="787"/>
      <c r="L742" s="787"/>
      <c r="M742" s="181"/>
      <c r="N742" s="96"/>
      <c r="O742" s="61"/>
      <c r="P742" s="61"/>
      <c r="Q742" s="61"/>
      <c r="R742" s="61"/>
      <c r="S742" s="61"/>
      <c r="T742" s="61"/>
      <c r="U742" s="75"/>
      <c r="V742" s="254" t="s">
        <v>248</v>
      </c>
      <c r="W742" s="255" t="s">
        <v>249</v>
      </c>
      <c r="X742" s="256" t="s">
        <v>250</v>
      </c>
      <c r="Y742" s="130" t="s">
        <v>637</v>
      </c>
      <c r="Z742" s="357" t="s">
        <v>89</v>
      </c>
      <c r="AA742" s="879" t="s">
        <v>267</v>
      </c>
      <c r="AE742" s="9">
        <v>1</v>
      </c>
    </row>
    <row r="743" spans="2:31" ht="15.75">
      <c r="B743" s="742"/>
      <c r="C743" s="742"/>
      <c r="D743" s="742"/>
      <c r="E743" s="742"/>
      <c r="F743" s="742"/>
      <c r="G743" s="742"/>
      <c r="H743" s="742"/>
      <c r="I743" s="742"/>
      <c r="J743" s="742"/>
      <c r="K743" s="787"/>
      <c r="L743" s="787"/>
      <c r="M743" s="181"/>
      <c r="N743" s="96"/>
      <c r="O743" s="61"/>
      <c r="P743" s="61"/>
      <c r="Q743" s="61"/>
      <c r="R743" s="61"/>
      <c r="S743" s="61"/>
      <c r="T743" s="61"/>
      <c r="U743" s="878" t="s">
        <v>251</v>
      </c>
      <c r="V743" s="257">
        <v>12</v>
      </c>
      <c r="W743" s="258">
        <v>1.5</v>
      </c>
      <c r="X743" s="259" t="s">
        <v>638</v>
      </c>
      <c r="Y743" s="874" t="str">
        <f t="shared" ref="Y743:Y751" si="41">IF(OR(V743="",Z743=0),"",INT(Z743/V743) &amp;""&amp; " de " &amp; V743 &amp;" "&amp;X743&amp;  IF(MOD(Z743,V743)&gt;0," + 1 " &amp; "de " &amp; TEXT(MOD(Z743,V743)&amp;" "&amp;X743,"0.00"),""))</f>
        <v>21 de 12 cuisse(s) + 1 de 10.5 cuisse(s)</v>
      </c>
      <c r="Z743" s="876">
        <f>W743*W741</f>
        <v>262.5</v>
      </c>
      <c r="AA743" s="875" t="s">
        <v>252</v>
      </c>
      <c r="AE743" s="9">
        <v>1</v>
      </c>
    </row>
    <row r="744" spans="2:31" ht="15.75">
      <c r="B744" s="742"/>
      <c r="C744" s="742"/>
      <c r="D744" s="742"/>
      <c r="E744" s="742"/>
      <c r="F744" s="742"/>
      <c r="G744" s="742"/>
      <c r="H744" s="742"/>
      <c r="I744" s="742"/>
      <c r="J744" s="742"/>
      <c r="K744" s="787"/>
      <c r="L744" s="787"/>
      <c r="M744" s="181"/>
      <c r="N744" s="96"/>
      <c r="O744" s="61"/>
      <c r="P744" s="61"/>
      <c r="Q744" s="61"/>
      <c r="R744" s="61"/>
      <c r="S744" s="61"/>
      <c r="T744" s="61"/>
      <c r="U744" s="878" t="s">
        <v>253</v>
      </c>
      <c r="V744" s="257">
        <v>24</v>
      </c>
      <c r="W744" s="258">
        <v>1</v>
      </c>
      <c r="X744" s="259" t="s">
        <v>638</v>
      </c>
      <c r="Y744" s="874" t="str">
        <f t="shared" si="41"/>
        <v>7 de 24 cuisse(s) + 1 de 7 cuisse(s)</v>
      </c>
      <c r="Z744" s="876">
        <f>W744*W741</f>
        <v>175</v>
      </c>
      <c r="AA744" s="875" t="s">
        <v>254</v>
      </c>
      <c r="AE744" s="9">
        <v>1</v>
      </c>
    </row>
    <row r="745" spans="2:31" ht="15.75">
      <c r="B745" s="742"/>
      <c r="C745" s="742"/>
      <c r="D745" s="742"/>
      <c r="E745" s="742"/>
      <c r="F745" s="742"/>
      <c r="G745" s="742"/>
      <c r="H745" s="742"/>
      <c r="I745" s="742"/>
      <c r="J745" s="742"/>
      <c r="K745" s="787"/>
      <c r="L745" s="787"/>
      <c r="M745" s="181"/>
      <c r="N745" s="96"/>
      <c r="O745" s="61"/>
      <c r="P745" s="61"/>
      <c r="Q745" s="61"/>
      <c r="R745" s="61"/>
      <c r="S745" s="61"/>
      <c r="T745" s="61"/>
      <c r="U745" s="878" t="s">
        <v>255</v>
      </c>
      <c r="V745" s="257">
        <v>25</v>
      </c>
      <c r="W745" s="258">
        <v>1</v>
      </c>
      <c r="X745" s="259" t="s">
        <v>639</v>
      </c>
      <c r="Y745" s="874" t="str">
        <f t="shared" si="41"/>
        <v>7 de 25 escalope(s)</v>
      </c>
      <c r="Z745" s="876">
        <f>W745*W741</f>
        <v>175</v>
      </c>
      <c r="AA745" s="875" t="s">
        <v>256</v>
      </c>
      <c r="AE745" s="9">
        <v>1</v>
      </c>
    </row>
    <row r="746" spans="2:31" ht="15.75">
      <c r="B746" s="742"/>
      <c r="C746" s="742"/>
      <c r="D746" s="742"/>
      <c r="E746" s="742"/>
      <c r="F746" s="742"/>
      <c r="G746" s="742"/>
      <c r="H746" s="742"/>
      <c r="I746" s="742"/>
      <c r="J746" s="742"/>
      <c r="K746" s="787"/>
      <c r="L746" s="787"/>
      <c r="M746" s="181"/>
      <c r="N746" s="96"/>
      <c r="O746" s="61"/>
      <c r="P746" s="61"/>
      <c r="Q746" s="61"/>
      <c r="R746" s="61"/>
      <c r="S746" s="61"/>
      <c r="T746" s="61"/>
      <c r="U746" s="878" t="s">
        <v>257</v>
      </c>
      <c r="V746" s="257">
        <v>60</v>
      </c>
      <c r="W746" s="258">
        <v>1</v>
      </c>
      <c r="X746" s="259" t="s">
        <v>640</v>
      </c>
      <c r="Y746" s="874" t="str">
        <f t="shared" si="41"/>
        <v>2 de 60 tranche(s) + 1 de 55 tranche(s)</v>
      </c>
      <c r="Z746" s="876">
        <f>W746*W741</f>
        <v>175</v>
      </c>
      <c r="AA746" s="875" t="s">
        <v>258</v>
      </c>
      <c r="AE746" s="9">
        <v>1</v>
      </c>
    </row>
    <row r="747" spans="2:31" ht="15.75">
      <c r="B747" s="742"/>
      <c r="C747" s="742"/>
      <c r="D747" s="742"/>
      <c r="E747" s="742"/>
      <c r="F747" s="742"/>
      <c r="G747" s="742"/>
      <c r="H747" s="742"/>
      <c r="I747" s="742"/>
      <c r="J747" s="742"/>
      <c r="K747" s="787"/>
      <c r="L747" s="787"/>
      <c r="M747" s="181"/>
      <c r="N747" s="96"/>
      <c r="O747" s="61"/>
      <c r="P747" s="61"/>
      <c r="Q747" s="61"/>
      <c r="R747" s="61"/>
      <c r="S747" s="61"/>
      <c r="T747" s="61"/>
      <c r="U747" s="878" t="s">
        <v>259</v>
      </c>
      <c r="V747" s="257">
        <v>25</v>
      </c>
      <c r="W747" s="258">
        <v>1</v>
      </c>
      <c r="X747" s="259" t="s">
        <v>260</v>
      </c>
      <c r="Y747" s="874" t="str">
        <f t="shared" si="41"/>
        <v>7 de 25 paupiettes</v>
      </c>
      <c r="Z747" s="876">
        <f>W747*W741</f>
        <v>175</v>
      </c>
      <c r="AA747" s="875" t="s">
        <v>261</v>
      </c>
      <c r="AE747" s="9">
        <v>1</v>
      </c>
    </row>
    <row r="748" spans="2:31" ht="15.75">
      <c r="B748" s="742"/>
      <c r="C748" s="742"/>
      <c r="D748" s="742"/>
      <c r="E748" s="742"/>
      <c r="F748" s="742"/>
      <c r="G748" s="742"/>
      <c r="H748" s="742"/>
      <c r="I748" s="742"/>
      <c r="J748" s="742"/>
      <c r="K748" s="787"/>
      <c r="L748" s="787"/>
      <c r="M748" s="181"/>
      <c r="N748" s="96"/>
      <c r="O748" s="61"/>
      <c r="P748" s="61"/>
      <c r="Q748" s="61"/>
      <c r="R748" s="61"/>
      <c r="S748" s="61"/>
      <c r="T748" s="61"/>
      <c r="U748" s="878" t="s">
        <v>262</v>
      </c>
      <c r="V748" s="257">
        <v>20</v>
      </c>
      <c r="W748" s="258">
        <v>1</v>
      </c>
      <c r="X748" s="259" t="s">
        <v>263</v>
      </c>
      <c r="Y748" s="874" t="str">
        <f t="shared" si="41"/>
        <v>8 de 20 tomates + 1 de 15 tomates</v>
      </c>
      <c r="Z748" s="876">
        <f>W748*W741</f>
        <v>175</v>
      </c>
      <c r="AA748" s="875" t="s">
        <v>252</v>
      </c>
      <c r="AE748" s="9">
        <v>1</v>
      </c>
    </row>
    <row r="749" spans="2:31" ht="15.75">
      <c r="B749" s="742"/>
      <c r="C749" s="742"/>
      <c r="D749" s="742"/>
      <c r="E749" s="742"/>
      <c r="F749" s="742"/>
      <c r="G749" s="742"/>
      <c r="H749" s="742"/>
      <c r="I749" s="742"/>
      <c r="J749" s="742"/>
      <c r="K749" s="787"/>
      <c r="L749" s="787"/>
      <c r="M749" s="181"/>
      <c r="N749" s="96"/>
      <c r="O749" s="61"/>
      <c r="P749" s="61"/>
      <c r="Q749" s="61"/>
      <c r="R749" s="61"/>
      <c r="S749" s="61"/>
      <c r="T749" s="61"/>
      <c r="U749" s="878" t="s">
        <v>264</v>
      </c>
      <c r="V749" s="257">
        <v>7.2</v>
      </c>
      <c r="W749" s="258">
        <v>0.18</v>
      </c>
      <c r="X749" s="259" t="s">
        <v>55</v>
      </c>
      <c r="Y749" s="874" t="str">
        <f t="shared" si="41"/>
        <v>4 de 7.2 kg + 1 de 2.7 kg</v>
      </c>
      <c r="Z749" s="876">
        <f>W749*W741</f>
        <v>31.5</v>
      </c>
      <c r="AA749" s="875" t="s">
        <v>254</v>
      </c>
      <c r="AE749" s="9">
        <v>1</v>
      </c>
    </row>
    <row r="750" spans="2:31" ht="15.75">
      <c r="B750" s="742"/>
      <c r="C750" s="742"/>
      <c r="D750" s="742"/>
      <c r="E750" s="742"/>
      <c r="F750" s="742"/>
      <c r="G750" s="742"/>
      <c r="H750" s="742"/>
      <c r="I750" s="742"/>
      <c r="J750" s="742"/>
      <c r="K750" s="787"/>
      <c r="L750" s="787"/>
      <c r="M750" s="181"/>
      <c r="N750" s="96"/>
      <c r="O750" s="61"/>
      <c r="P750" s="61"/>
      <c r="Q750" s="61"/>
      <c r="R750" s="61"/>
      <c r="S750" s="61"/>
      <c r="T750" s="61"/>
      <c r="U750" s="878" t="s">
        <v>265</v>
      </c>
      <c r="V750" s="257">
        <v>4</v>
      </c>
      <c r="W750" s="258">
        <v>0.18</v>
      </c>
      <c r="X750" s="259" t="s">
        <v>55</v>
      </c>
      <c r="Y750" s="874" t="str">
        <f t="shared" si="41"/>
        <v>7 de 4 kg + 1 de 3.5 kg</v>
      </c>
      <c r="Z750" s="876">
        <f>W750*W741</f>
        <v>31.5</v>
      </c>
      <c r="AA750" s="875" t="s">
        <v>256</v>
      </c>
      <c r="AE750" s="9">
        <v>1</v>
      </c>
    </row>
    <row r="751" spans="2:31" ht="15.75">
      <c r="B751" s="742"/>
      <c r="C751" s="742"/>
      <c r="D751" s="742"/>
      <c r="E751" s="742"/>
      <c r="F751" s="742"/>
      <c r="G751" s="742"/>
      <c r="H751" s="742"/>
      <c r="I751" s="742"/>
      <c r="J751" s="742"/>
      <c r="K751" s="787"/>
      <c r="L751" s="787"/>
      <c r="M751" s="181"/>
      <c r="N751" s="96"/>
      <c r="O751" s="61"/>
      <c r="P751" s="61"/>
      <c r="Q751" s="61"/>
      <c r="R751" s="61"/>
      <c r="S751" s="61"/>
      <c r="T751" s="61"/>
      <c r="U751" s="878" t="s">
        <v>266</v>
      </c>
      <c r="V751" s="257">
        <v>3</v>
      </c>
      <c r="W751" s="258">
        <v>0.18</v>
      </c>
      <c r="X751" s="259" t="s">
        <v>55</v>
      </c>
      <c r="Y751" s="874" t="str">
        <f t="shared" si="41"/>
        <v>10 de 3 kg + 1 de 1.5 kg</v>
      </c>
      <c r="Z751" s="876">
        <f>W751*W741</f>
        <v>31.5</v>
      </c>
      <c r="AA751" s="875" t="s">
        <v>258</v>
      </c>
      <c r="AE751" s="9">
        <v>1</v>
      </c>
    </row>
    <row r="752" spans="2:31" ht="15.75">
      <c r="B752" s="742"/>
      <c r="C752" s="742"/>
      <c r="D752" s="742"/>
      <c r="E752" s="742"/>
      <c r="F752" s="742"/>
      <c r="G752" s="742"/>
      <c r="H752" s="742"/>
      <c r="I752" s="742"/>
      <c r="J752" s="742"/>
      <c r="K752" s="787"/>
      <c r="L752" s="787"/>
      <c r="M752" s="181"/>
      <c r="N752" s="96"/>
      <c r="O752" s="61"/>
      <c r="P752" s="61"/>
      <c r="Q752" s="61"/>
      <c r="R752" s="61"/>
      <c r="S752" s="61"/>
      <c r="T752" s="182"/>
      <c r="U752" s="182"/>
      <c r="V752" s="182"/>
      <c r="W752" s="182"/>
      <c r="X752" s="182"/>
      <c r="Y752" s="182"/>
      <c r="Z752" s="182"/>
      <c r="AA752" s="880"/>
      <c r="AE752" s="9">
        <v>1</v>
      </c>
    </row>
    <row r="753" spans="2:31" ht="15.75">
      <c r="B753" s="742"/>
      <c r="C753" s="742"/>
      <c r="D753" s="742"/>
      <c r="E753" s="742"/>
      <c r="F753" s="742"/>
      <c r="G753" s="742"/>
      <c r="H753" s="742"/>
      <c r="I753" s="742"/>
      <c r="J753" s="742"/>
      <c r="K753" s="787"/>
      <c r="L753" s="787"/>
      <c r="M753" s="181"/>
      <c r="N753" s="96"/>
      <c r="O753" s="61"/>
      <c r="P753" s="61"/>
      <c r="Q753" s="61"/>
      <c r="R753" s="61"/>
      <c r="S753" s="61"/>
      <c r="T753" s="61"/>
      <c r="U753" s="61"/>
      <c r="V753" s="61"/>
      <c r="W753" s="61"/>
      <c r="X753" s="61"/>
      <c r="Y753" s="61"/>
      <c r="Z753" s="61"/>
      <c r="AA753" s="69"/>
      <c r="AE753" s="9">
        <v>1</v>
      </c>
    </row>
    <row r="754" spans="2:31" ht="15.75">
      <c r="B754" s="742"/>
      <c r="C754" s="742"/>
      <c r="D754" s="742"/>
      <c r="E754" s="742"/>
      <c r="F754" s="742"/>
      <c r="G754" s="742"/>
      <c r="H754" s="742"/>
      <c r="I754" s="742"/>
      <c r="J754" s="742"/>
      <c r="K754" s="787"/>
      <c r="L754" s="787"/>
      <c r="M754" s="181" t="str">
        <f>IF(ISBLANK(N754),"",LARGE(M741:M753,1)+1)</f>
        <v/>
      </c>
      <c r="N754" s="96"/>
      <c r="O754" s="61"/>
      <c r="P754" s="61"/>
      <c r="Q754" s="61"/>
      <c r="R754" s="61"/>
      <c r="S754" s="61"/>
      <c r="T754" s="61"/>
      <c r="U754" s="61"/>
      <c r="V754" s="61"/>
      <c r="W754" s="61"/>
      <c r="X754" s="61"/>
      <c r="Y754" s="61"/>
      <c r="Z754" s="61"/>
      <c r="AA754" s="69"/>
      <c r="AE754" s="9">
        <v>1</v>
      </c>
    </row>
    <row r="755" spans="2:31" ht="15.75">
      <c r="B755" s="742"/>
      <c r="C755" s="742"/>
      <c r="D755" s="742"/>
      <c r="E755" s="742"/>
      <c r="F755" s="742"/>
      <c r="G755" s="742"/>
      <c r="H755" s="742"/>
      <c r="I755" s="742"/>
      <c r="J755" s="742"/>
      <c r="K755" s="787"/>
      <c r="L755" s="787"/>
      <c r="M755" s="181" t="str">
        <f>IF(ISBLANK(N755),"",LARGE(M741:M754,1)+1)</f>
        <v/>
      </c>
      <c r="N755" s="96"/>
      <c r="O755" s="61"/>
      <c r="P755" s="61"/>
      <c r="Q755" s="61"/>
      <c r="R755" s="61"/>
      <c r="S755" s="61"/>
      <c r="T755" s="61"/>
      <c r="U755" s="61"/>
      <c r="V755" s="61"/>
      <c r="W755" s="61"/>
      <c r="X755" s="61"/>
      <c r="Y755" s="61"/>
      <c r="Z755" s="61"/>
      <c r="AA755" s="69"/>
      <c r="AE755" s="9">
        <v>1</v>
      </c>
    </row>
    <row r="756" spans="2:31" ht="15.75">
      <c r="B756" s="742"/>
      <c r="C756" s="742"/>
      <c r="D756" s="742"/>
      <c r="E756" s="742"/>
      <c r="F756" s="742"/>
      <c r="G756" s="742"/>
      <c r="H756" s="742"/>
      <c r="I756" s="742"/>
      <c r="J756" s="742"/>
      <c r="K756" s="787"/>
      <c r="L756" s="787"/>
      <c r="M756" s="181" t="str">
        <f>IF(ISBLANK(N756),"",LARGE(M741:M755,1)+1)</f>
        <v/>
      </c>
      <c r="N756" s="96"/>
      <c r="O756" s="61"/>
      <c r="P756" s="61"/>
      <c r="Q756" s="61"/>
      <c r="R756" s="61"/>
      <c r="S756" s="61"/>
      <c r="T756" s="61"/>
      <c r="U756" s="61"/>
      <c r="V756" s="61"/>
      <c r="W756" s="61"/>
      <c r="X756" s="61"/>
      <c r="Y756" s="61"/>
      <c r="Z756" s="61"/>
      <c r="AA756" s="69"/>
      <c r="AE756" s="9">
        <v>1</v>
      </c>
    </row>
    <row r="757" spans="2:31" ht="15.75">
      <c r="B757" s="742"/>
      <c r="C757" s="742"/>
      <c r="D757" s="742"/>
      <c r="E757" s="742"/>
      <c r="F757" s="742"/>
      <c r="G757" s="742"/>
      <c r="H757" s="742"/>
      <c r="I757" s="742"/>
      <c r="J757" s="742"/>
      <c r="K757" s="787"/>
      <c r="L757" s="787"/>
      <c r="M757" s="181" t="str">
        <f>IF(ISBLANK(N757),"",LARGE(M741:M756,1)+1)</f>
        <v/>
      </c>
      <c r="N757" s="96"/>
      <c r="O757" s="61"/>
      <c r="P757" s="61"/>
      <c r="Q757" s="61"/>
      <c r="R757" s="61"/>
      <c r="S757" s="61"/>
      <c r="T757" s="61"/>
      <c r="U757" s="61"/>
      <c r="V757" s="61"/>
      <c r="W757" s="61"/>
      <c r="X757" s="61"/>
      <c r="Y757" s="61"/>
      <c r="Z757" s="61"/>
      <c r="AA757" s="69"/>
      <c r="AE757" s="9">
        <v>1</v>
      </c>
    </row>
    <row r="758" spans="2:31" ht="15.75">
      <c r="B758" s="742"/>
      <c r="C758" s="742"/>
      <c r="D758" s="742"/>
      <c r="E758" s="742"/>
      <c r="F758" s="742"/>
      <c r="G758" s="742"/>
      <c r="H758" s="742"/>
      <c r="I758" s="742"/>
      <c r="J758" s="742"/>
      <c r="K758" s="787"/>
      <c r="L758" s="787"/>
      <c r="M758" s="181" t="str">
        <f>IF(ISBLANK(N758),"",LARGE(M741:M757,1)+1)</f>
        <v/>
      </c>
      <c r="N758" s="96"/>
      <c r="O758" s="61"/>
      <c r="P758" s="61"/>
      <c r="Q758" s="61"/>
      <c r="R758" s="61"/>
      <c r="S758" s="61"/>
      <c r="T758" s="61"/>
      <c r="U758" s="133"/>
      <c r="V758" s="133"/>
      <c r="W758" s="133"/>
      <c r="X758" s="133"/>
      <c r="Y758" s="133"/>
      <c r="Z758" s="133"/>
      <c r="AA758" s="229"/>
      <c r="AE758" s="9">
        <v>1</v>
      </c>
    </row>
    <row r="759" spans="2:31" ht="15.75">
      <c r="B759" s="742"/>
      <c r="C759" s="742"/>
      <c r="D759" s="742"/>
      <c r="E759" s="742"/>
      <c r="F759" s="742"/>
      <c r="G759" s="742"/>
      <c r="H759" s="742"/>
      <c r="I759" s="742"/>
      <c r="J759" s="742"/>
      <c r="K759" s="787"/>
      <c r="L759" s="787"/>
      <c r="M759" s="181" t="str">
        <f>IF(ISBLANK(N759),"",LARGE(M741:M758,1)+1)</f>
        <v/>
      </c>
      <c r="N759" s="96"/>
      <c r="O759" s="61"/>
      <c r="P759" s="61"/>
      <c r="Q759" s="61"/>
      <c r="R759" s="61"/>
      <c r="S759" s="61"/>
      <c r="T759" s="61"/>
      <c r="U759" s="133"/>
      <c r="V759" s="133"/>
      <c r="W759" s="133"/>
      <c r="X759" s="133"/>
      <c r="Y759" s="133"/>
      <c r="Z759" s="133"/>
      <c r="AA759" s="229"/>
      <c r="AE759" s="9">
        <v>1</v>
      </c>
    </row>
    <row r="760" spans="2:31" ht="15.75">
      <c r="B760" s="742"/>
      <c r="C760" s="742"/>
      <c r="D760" s="742"/>
      <c r="E760" s="742"/>
      <c r="F760" s="742"/>
      <c r="G760" s="742"/>
      <c r="H760" s="742"/>
      <c r="I760" s="742"/>
      <c r="J760" s="742"/>
      <c r="K760" s="787"/>
      <c r="L760" s="787"/>
      <c r="M760" s="90" t="s">
        <v>118</v>
      </c>
      <c r="N760" s="91"/>
      <c r="O760" s="91"/>
      <c r="P760" s="91"/>
      <c r="Q760" s="91"/>
      <c r="R760" s="91"/>
      <c r="S760" s="91"/>
      <c r="T760" s="91"/>
      <c r="U760" s="91"/>
      <c r="V760" s="91"/>
      <c r="W760" s="91"/>
      <c r="X760" s="91"/>
      <c r="Y760" s="91"/>
      <c r="Z760" s="91"/>
      <c r="AA760" s="835" t="s">
        <v>118</v>
      </c>
      <c r="AE760" s="9">
        <v>1</v>
      </c>
    </row>
    <row r="761" spans="2:31" ht="15.75">
      <c r="B761" s="742"/>
      <c r="C761" s="742"/>
      <c r="D761" s="742"/>
      <c r="E761" s="742"/>
      <c r="F761" s="742"/>
      <c r="G761" s="742"/>
      <c r="H761" s="742"/>
      <c r="I761" s="742"/>
      <c r="J761" s="742"/>
      <c r="K761" s="787"/>
      <c r="L761" s="787"/>
      <c r="M761" s="812" t="s">
        <v>593</v>
      </c>
      <c r="N761" s="96"/>
      <c r="O761" s="61"/>
      <c r="P761" s="61"/>
      <c r="Q761" s="61"/>
      <c r="R761" s="61"/>
      <c r="S761" s="61"/>
      <c r="T761" s="61"/>
      <c r="U761" s="882" t="s">
        <v>234</v>
      </c>
      <c r="V761" s="260"/>
      <c r="W761" s="881"/>
      <c r="X761" s="116"/>
      <c r="Y761" s="116"/>
      <c r="Z761" s="116"/>
      <c r="AA761" s="117" t="s">
        <v>268</v>
      </c>
      <c r="AE761" s="9">
        <v>1</v>
      </c>
    </row>
    <row r="762" spans="2:31" ht="15.75">
      <c r="B762" s="742"/>
      <c r="C762" s="742"/>
      <c r="D762" s="742"/>
      <c r="E762" s="742"/>
      <c r="F762" s="742"/>
      <c r="G762" s="742"/>
      <c r="H762" s="742"/>
      <c r="I762" s="742"/>
      <c r="J762" s="742"/>
      <c r="K762" s="787"/>
      <c r="L762" s="787"/>
      <c r="M762" s="84">
        <v>0</v>
      </c>
      <c r="N762" s="96"/>
      <c r="O762" s="61"/>
      <c r="P762" s="61"/>
      <c r="Q762" s="61"/>
      <c r="R762" s="61"/>
      <c r="S762" s="61"/>
      <c r="T762" s="61"/>
      <c r="U762" s="631"/>
      <c r="V762" s="262" t="s">
        <v>269</v>
      </c>
      <c r="W762" s="263" t="s">
        <v>270</v>
      </c>
      <c r="X762" s="264" t="s">
        <v>271</v>
      </c>
      <c r="Y762" s="265" t="s">
        <v>272</v>
      </c>
      <c r="Z762" s="264" t="s">
        <v>6</v>
      </c>
      <c r="AA762" s="266" t="s">
        <v>273</v>
      </c>
      <c r="AE762" s="9">
        <v>1</v>
      </c>
    </row>
    <row r="763" spans="2:31" ht="15.75">
      <c r="B763" s="742"/>
      <c r="C763" s="742"/>
      <c r="D763" s="742"/>
      <c r="E763" s="742"/>
      <c r="F763" s="742"/>
      <c r="G763" s="742"/>
      <c r="H763" s="742"/>
      <c r="I763" s="742"/>
      <c r="J763" s="742"/>
      <c r="K763" s="787"/>
      <c r="L763" s="787"/>
      <c r="M763" s="70" t="str">
        <f>IF(ISBLANK(N763),"",LARGE(M762:M762,1)+1)</f>
        <v/>
      </c>
      <c r="N763" s="96"/>
      <c r="O763" s="61"/>
      <c r="P763" s="61"/>
      <c r="Q763" s="61"/>
      <c r="R763" s="61"/>
      <c r="S763" s="61"/>
      <c r="T763" s="61"/>
      <c r="U763" s="631"/>
      <c r="V763" s="267">
        <v>1</v>
      </c>
      <c r="W763" s="268" t="str">
        <f>"◄ cellule "&amp;ADDRESS(ROW(V763),COLUMN(V763),4)&amp;"  vous pouvez saisir un autre poids"</f>
        <v>◄ cellule V763  vous pouvez saisir un autre poids</v>
      </c>
      <c r="X763" s="269"/>
      <c r="Y763" s="77"/>
      <c r="Z763" s="269"/>
      <c r="AA763" s="107"/>
      <c r="AE763" s="9">
        <v>1</v>
      </c>
    </row>
    <row r="764" spans="2:31" ht="15.75">
      <c r="B764" s="742"/>
      <c r="C764" s="742"/>
      <c r="D764" s="742"/>
      <c r="E764" s="742"/>
      <c r="F764" s="742"/>
      <c r="G764" s="742"/>
      <c r="H764" s="742"/>
      <c r="I764" s="742"/>
      <c r="J764" s="742"/>
      <c r="K764" s="787"/>
      <c r="L764" s="787"/>
      <c r="M764" s="70" t="str">
        <f>IF(ISBLANK(N764),"",LARGE(M762:M763,1)+1)</f>
        <v/>
      </c>
      <c r="N764" s="96"/>
      <c r="O764" s="61"/>
      <c r="P764" s="61"/>
      <c r="Q764" s="61"/>
      <c r="R764" s="61"/>
      <c r="S764" s="61"/>
      <c r="T764" s="61"/>
      <c r="U764" s="631"/>
      <c r="V764" s="270" t="s">
        <v>274</v>
      </c>
      <c r="W764" s="271">
        <v>100</v>
      </c>
      <c r="X764" s="272">
        <v>120</v>
      </c>
      <c r="Y764" s="272">
        <v>180</v>
      </c>
      <c r="Z764" s="272">
        <v>180</v>
      </c>
      <c r="AA764" s="273">
        <v>200</v>
      </c>
      <c r="AE764" s="9">
        <v>1</v>
      </c>
    </row>
    <row r="765" spans="2:31" ht="15.75">
      <c r="B765" s="742"/>
      <c r="C765" s="742"/>
      <c r="D765" s="742"/>
      <c r="E765" s="742"/>
      <c r="F765" s="742"/>
      <c r="G765" s="742"/>
      <c r="H765" s="742"/>
      <c r="I765" s="742"/>
      <c r="J765" s="742"/>
      <c r="K765" s="787"/>
      <c r="L765" s="787"/>
      <c r="M765" s="70" t="str">
        <f>IF(ISBLANK(N765),"",LARGE(M762:M764,1)+1)</f>
        <v/>
      </c>
      <c r="N765" s="96"/>
      <c r="O765" s="61"/>
      <c r="P765" s="61"/>
      <c r="Q765" s="61"/>
      <c r="R765" s="61"/>
      <c r="S765" s="61"/>
      <c r="T765" s="61"/>
      <c r="U765" s="631"/>
      <c r="V765" s="274" t="s">
        <v>275</v>
      </c>
      <c r="W765" s="955">
        <f>IF(MOD(V763*1000/W764,1)=0,V763*1000/W764,IF(MOD(V763*1000/W764,1)&lt;0.5,INT(V763*1000/W764),INT(V763*1000/W764)+1))</f>
        <v>10</v>
      </c>
      <c r="X765" s="956">
        <f>IF(MOD(V763*1000/X764,1)=0,V763*1000/X764,IF(MOD(V763*1000/X764,1)&lt;0.5,INT(V763*1000/X764),INT(V763*1000/X764)+1))</f>
        <v>8</v>
      </c>
      <c r="Y765" s="956">
        <f>IF(MOD(V763*1000/Y764,1)=0,V763*1000/Y764,IF(MOD(V763*1000/Y764,1)&lt;0.5,INT(V763*1000/Y764),INT(V763*1000/Y764)+1))</f>
        <v>6</v>
      </c>
      <c r="Z765" s="956">
        <f>IF(MOD(V763*1000/Z764,1)=0,V763*1000/Z764,IF(MOD(V763*1000/Z764,1)&lt;0.5,INT(V763*1000/Z764),INT(V763*1000/Z764)+1))</f>
        <v>6</v>
      </c>
      <c r="AA765" s="957">
        <f>IF(MOD(V763*1000/AA764,1)=0,V763*1000/AA764,IF(MOD(V763*1000/AA764,1)&lt;0.5,INT(V763*1000/AA764),INT(V763*1000/AA764)+1))</f>
        <v>5</v>
      </c>
      <c r="AE765" s="9">
        <v>1</v>
      </c>
    </row>
    <row r="766" spans="2:31" ht="15.75">
      <c r="B766" s="742"/>
      <c r="C766" s="742"/>
      <c r="D766" s="742"/>
      <c r="E766" s="742"/>
      <c r="F766" s="742"/>
      <c r="G766" s="742"/>
      <c r="H766" s="742"/>
      <c r="I766" s="742"/>
      <c r="J766" s="742"/>
      <c r="K766" s="787"/>
      <c r="L766" s="787"/>
      <c r="M766" s="70" t="str">
        <f>IF(ISBLANK(N766),"",LARGE(M762:M765,1)+1)</f>
        <v/>
      </c>
      <c r="N766" s="96"/>
      <c r="O766" s="61"/>
      <c r="P766" s="61"/>
      <c r="Q766" s="61"/>
      <c r="R766" s="61"/>
      <c r="S766" s="61"/>
      <c r="T766" s="61"/>
      <c r="U766" s="631"/>
      <c r="V766" s="275">
        <v>1</v>
      </c>
      <c r="W766" s="268" t="str">
        <f>"◄ cellule "&amp;ADDRESS(ROW(V766),COLUMN(V766),4)&amp;"  vous pouvez saisir un autre poids"</f>
        <v>◄ cellule V766  vous pouvez saisir un autre poids</v>
      </c>
      <c r="X766" s="276"/>
      <c r="Y766" s="85"/>
      <c r="Z766" s="276"/>
      <c r="AA766" s="107"/>
      <c r="AE766" s="9">
        <v>1</v>
      </c>
    </row>
    <row r="767" spans="2:31" ht="15.75">
      <c r="B767" s="742"/>
      <c r="C767" s="742"/>
      <c r="D767" s="742"/>
      <c r="E767" s="742"/>
      <c r="F767" s="742"/>
      <c r="G767" s="742"/>
      <c r="H767" s="742"/>
      <c r="I767" s="742"/>
      <c r="J767" s="742"/>
      <c r="K767" s="787"/>
      <c r="L767" s="787"/>
      <c r="M767" s="70" t="str">
        <f>IF(ISBLANK(N767),"",LARGE(M762:M766,1)+1)</f>
        <v/>
      </c>
      <c r="N767" s="96"/>
      <c r="O767" s="61"/>
      <c r="P767" s="61"/>
      <c r="Q767" s="61"/>
      <c r="R767" s="61"/>
      <c r="S767" s="61"/>
      <c r="T767" s="61"/>
      <c r="U767" s="631"/>
      <c r="V767" s="277" t="s">
        <v>276</v>
      </c>
      <c r="W767" s="278">
        <v>10</v>
      </c>
      <c r="X767" s="279">
        <v>8</v>
      </c>
      <c r="Y767" s="279">
        <v>5</v>
      </c>
      <c r="Z767" s="279">
        <v>6</v>
      </c>
      <c r="AA767" s="280">
        <v>10</v>
      </c>
      <c r="AE767" s="9">
        <v>1</v>
      </c>
    </row>
    <row r="768" spans="2:31" ht="15.75">
      <c r="B768" s="742"/>
      <c r="C768" s="742"/>
      <c r="D768" s="742"/>
      <c r="E768" s="742"/>
      <c r="F768" s="742"/>
      <c r="G768" s="742"/>
      <c r="H768" s="742"/>
      <c r="I768" s="742"/>
      <c r="J768" s="742"/>
      <c r="K768" s="787"/>
      <c r="L768" s="787"/>
      <c r="M768" s="70" t="str">
        <f>IF(ISBLANK(N768),"",LARGE(M762:M767,1)+1)</f>
        <v/>
      </c>
      <c r="N768" s="96"/>
      <c r="O768" s="61"/>
      <c r="P768" s="61"/>
      <c r="Q768" s="61"/>
      <c r="R768" s="61"/>
      <c r="S768" s="61"/>
      <c r="T768" s="61"/>
      <c r="U768" s="631"/>
      <c r="V768" s="281" t="s">
        <v>277</v>
      </c>
      <c r="W768" s="958">
        <f>V766/W767*1000</f>
        <v>100</v>
      </c>
      <c r="X768" s="959">
        <f>V766/X767*1000</f>
        <v>125</v>
      </c>
      <c r="Y768" s="959">
        <f>V766/Y767*1000</f>
        <v>200</v>
      </c>
      <c r="Z768" s="959">
        <f>V766/Z767*1000</f>
        <v>166.66666666666666</v>
      </c>
      <c r="AA768" s="960">
        <f>V766/AA767*1000</f>
        <v>100</v>
      </c>
      <c r="AE768" s="9">
        <v>1</v>
      </c>
    </row>
    <row r="769" spans="2:31" ht="15.75">
      <c r="B769" s="742"/>
      <c r="C769" s="742"/>
      <c r="D769" s="742"/>
      <c r="E769" s="742"/>
      <c r="F769" s="742"/>
      <c r="G769" s="742"/>
      <c r="H769" s="742"/>
      <c r="I769" s="742"/>
      <c r="J769" s="742"/>
      <c r="K769" s="787"/>
      <c r="L769" s="787"/>
      <c r="M769" s="70" t="str">
        <f>IF(ISBLANK(N769),"",LARGE(M762:M768,1)+1)</f>
        <v/>
      </c>
      <c r="N769" s="96"/>
      <c r="O769" s="61"/>
      <c r="P769" s="61"/>
      <c r="Q769" s="61"/>
      <c r="R769" s="61"/>
      <c r="S769" s="61"/>
      <c r="T769" s="61"/>
      <c r="U769" s="883"/>
      <c r="V769" s="283"/>
      <c r="W769" s="283"/>
      <c r="X769" s="282" t="s">
        <v>278</v>
      </c>
      <c r="Y769" s="283" t="s">
        <v>280</v>
      </c>
      <c r="Z769" s="285" t="s">
        <v>281</v>
      </c>
      <c r="AA769" s="286"/>
      <c r="AE769" s="9">
        <v>1</v>
      </c>
    </row>
    <row r="770" spans="2:31" ht="15.75">
      <c r="B770" s="742"/>
      <c r="C770" s="742"/>
      <c r="D770" s="742"/>
      <c r="E770" s="742"/>
      <c r="F770" s="742"/>
      <c r="G770" s="742"/>
      <c r="H770" s="742"/>
      <c r="I770" s="742"/>
      <c r="J770" s="742"/>
      <c r="K770" s="787"/>
      <c r="L770" s="787"/>
      <c r="M770" s="70" t="str">
        <f>IF(ISBLANK(N770),"",LARGE(M762:M769,1)+1)</f>
        <v/>
      </c>
      <c r="N770" s="96"/>
      <c r="O770" s="61"/>
      <c r="P770" s="61"/>
      <c r="Q770" s="61"/>
      <c r="R770" s="61"/>
      <c r="S770" s="61"/>
      <c r="T770" s="61"/>
      <c r="U770" s="884"/>
      <c r="V770" s="242"/>
      <c r="W770" s="284"/>
      <c r="X770" s="283" t="s">
        <v>279</v>
      </c>
      <c r="Y770" s="283" t="s">
        <v>282</v>
      </c>
      <c r="Z770" s="283" t="s">
        <v>283</v>
      </c>
      <c r="AA770" s="287"/>
      <c r="AE770" s="9">
        <v>1</v>
      </c>
    </row>
    <row r="771" spans="2:31" ht="15.75">
      <c r="B771" s="742"/>
      <c r="C771" s="742"/>
      <c r="D771" s="742"/>
      <c r="E771" s="742"/>
      <c r="F771" s="742"/>
      <c r="G771" s="742"/>
      <c r="H771" s="742"/>
      <c r="I771" s="742"/>
      <c r="J771" s="742"/>
      <c r="K771" s="787"/>
      <c r="L771" s="787"/>
      <c r="M771" s="70"/>
      <c r="N771" s="96"/>
      <c r="O771" s="61"/>
      <c r="P771" s="61"/>
      <c r="Q771" s="61"/>
      <c r="R771" s="61"/>
      <c r="S771" s="61"/>
      <c r="T771" s="61"/>
      <c r="U771" s="885"/>
      <c r="V771" s="886"/>
      <c r="W771" s="886"/>
      <c r="X771" s="886"/>
      <c r="Y771" s="886"/>
      <c r="Z771" s="886"/>
      <c r="AA771" s="887"/>
      <c r="AE771" s="9">
        <v>1</v>
      </c>
    </row>
    <row r="772" spans="2:31" ht="15.75">
      <c r="B772" s="742"/>
      <c r="C772" s="742"/>
      <c r="D772" s="742"/>
      <c r="E772" s="742"/>
      <c r="F772" s="742"/>
      <c r="G772" s="742"/>
      <c r="H772" s="742"/>
      <c r="I772" s="742"/>
      <c r="J772" s="742"/>
      <c r="K772" s="787"/>
      <c r="L772" s="787"/>
      <c r="M772" s="70"/>
      <c r="N772" s="96"/>
      <c r="O772" s="61"/>
      <c r="P772" s="61"/>
      <c r="Q772" s="61"/>
      <c r="R772" s="61"/>
      <c r="S772" s="61"/>
      <c r="T772" s="61"/>
      <c r="U772" s="133"/>
      <c r="V772" s="133"/>
      <c r="W772" s="133"/>
      <c r="X772" s="133"/>
      <c r="Y772" s="133"/>
      <c r="Z772" s="133"/>
      <c r="AA772" s="229"/>
      <c r="AE772" s="9">
        <v>1</v>
      </c>
    </row>
    <row r="773" spans="2:31" ht="15.75">
      <c r="B773" s="742"/>
      <c r="C773" s="742"/>
      <c r="D773" s="742"/>
      <c r="E773" s="742"/>
      <c r="F773" s="742"/>
      <c r="G773" s="742"/>
      <c r="H773" s="742"/>
      <c r="I773" s="742"/>
      <c r="J773" s="742"/>
      <c r="K773" s="787"/>
      <c r="L773" s="787"/>
      <c r="M773" s="70" t="str">
        <f>IF(ISBLANK(N773),"",LARGE(M762:M772,1)+1)</f>
        <v/>
      </c>
      <c r="N773" s="96"/>
      <c r="O773" s="61"/>
      <c r="P773" s="61"/>
      <c r="Q773" s="61"/>
      <c r="R773" s="61"/>
      <c r="S773" s="61"/>
      <c r="T773" s="61"/>
      <c r="U773" s="133"/>
      <c r="V773" s="133"/>
      <c r="W773" s="133"/>
      <c r="X773" s="133"/>
      <c r="Y773" s="133"/>
      <c r="Z773" s="133"/>
      <c r="AA773" s="229"/>
      <c r="AE773" s="9">
        <v>1</v>
      </c>
    </row>
    <row r="774" spans="2:31" ht="15.75">
      <c r="B774" s="742"/>
      <c r="C774" s="742"/>
      <c r="D774" s="742"/>
      <c r="E774" s="742"/>
      <c r="F774" s="742"/>
      <c r="G774" s="742"/>
      <c r="H774" s="742"/>
      <c r="I774" s="742"/>
      <c r="J774" s="742"/>
      <c r="K774" s="787"/>
      <c r="L774" s="787"/>
      <c r="M774" s="70" t="str">
        <f>IF(ISBLANK(N774),"",LARGE(M762:M773,1)+1)</f>
        <v/>
      </c>
      <c r="N774" s="96"/>
      <c r="O774" s="61"/>
      <c r="P774" s="61"/>
      <c r="Q774" s="61"/>
      <c r="R774" s="61"/>
      <c r="S774" s="61"/>
      <c r="T774" s="61"/>
      <c r="U774" s="133"/>
      <c r="V774" s="133"/>
      <c r="W774" s="133"/>
      <c r="X774" s="133"/>
      <c r="Y774" s="133"/>
      <c r="Z774" s="133"/>
      <c r="AA774" s="229"/>
      <c r="AE774" s="9">
        <v>1</v>
      </c>
    </row>
    <row r="775" spans="2:31" ht="15.75">
      <c r="B775" s="742"/>
      <c r="C775" s="742"/>
      <c r="D775" s="742"/>
      <c r="E775" s="742"/>
      <c r="F775" s="742"/>
      <c r="G775" s="742"/>
      <c r="H775" s="742"/>
      <c r="I775" s="742"/>
      <c r="J775" s="742"/>
      <c r="K775" s="787"/>
      <c r="L775" s="787"/>
      <c r="M775" s="70" t="str">
        <f>IF(ISBLANK(N775),"",LARGE(M762:M774,1)+1)</f>
        <v/>
      </c>
      <c r="N775" s="96"/>
      <c r="O775" s="61"/>
      <c r="P775" s="61"/>
      <c r="Q775" s="61"/>
      <c r="R775" s="61"/>
      <c r="S775" s="61"/>
      <c r="T775" s="61"/>
      <c r="U775" s="133"/>
      <c r="V775" s="133"/>
      <c r="W775" s="133"/>
      <c r="X775" s="133"/>
      <c r="Y775" s="133"/>
      <c r="Z775" s="133"/>
      <c r="AA775" s="229"/>
      <c r="AE775" s="9">
        <v>1</v>
      </c>
    </row>
    <row r="776" spans="2:31" ht="15.75">
      <c r="B776" s="742"/>
      <c r="C776" s="742"/>
      <c r="D776" s="742"/>
      <c r="E776" s="742"/>
      <c r="F776" s="742"/>
      <c r="G776" s="742"/>
      <c r="H776" s="742"/>
      <c r="I776" s="742"/>
      <c r="J776" s="742"/>
      <c r="K776" s="787"/>
      <c r="L776" s="787"/>
      <c r="M776" s="70" t="str">
        <f>IF(ISBLANK(N776),"",LARGE(M762:M775,1)+1)</f>
        <v/>
      </c>
      <c r="N776" s="96"/>
      <c r="O776" s="61"/>
      <c r="P776" s="61"/>
      <c r="Q776" s="61"/>
      <c r="R776" s="61"/>
      <c r="S776" s="61"/>
      <c r="T776" s="61"/>
      <c r="U776" s="133"/>
      <c r="V776" s="133"/>
      <c r="W776" s="133"/>
      <c r="X776" s="133"/>
      <c r="Y776" s="133"/>
      <c r="Z776" s="133"/>
      <c r="AA776" s="229"/>
      <c r="AE776" s="9">
        <v>1</v>
      </c>
    </row>
    <row r="777" spans="2:31" ht="15.75">
      <c r="B777" s="742"/>
      <c r="C777" s="742"/>
      <c r="D777" s="742"/>
      <c r="E777" s="742"/>
      <c r="F777" s="742"/>
      <c r="G777" s="742"/>
      <c r="H777" s="742"/>
      <c r="I777" s="742"/>
      <c r="J777" s="742"/>
      <c r="K777" s="787"/>
      <c r="L777" s="787"/>
      <c r="M777" s="70" t="str">
        <f>IF(ISBLANK(N777),"",LARGE(M762:M776,1)+1)</f>
        <v/>
      </c>
      <c r="N777" s="96"/>
      <c r="O777" s="61"/>
      <c r="P777" s="61"/>
      <c r="Q777" s="61"/>
      <c r="R777" s="61"/>
      <c r="S777" s="61"/>
      <c r="T777" s="61"/>
      <c r="U777" s="133"/>
      <c r="V777" s="133"/>
      <c r="W777" s="133"/>
      <c r="X777" s="133"/>
      <c r="Y777" s="133"/>
      <c r="Z777" s="133"/>
      <c r="AA777" s="229"/>
      <c r="AE777" s="9">
        <v>1</v>
      </c>
    </row>
    <row r="778" spans="2:31" ht="15.75">
      <c r="B778" s="742"/>
      <c r="C778" s="742"/>
      <c r="D778" s="742"/>
      <c r="E778" s="742"/>
      <c r="F778" s="742"/>
      <c r="G778" s="742"/>
      <c r="H778" s="742"/>
      <c r="I778" s="742"/>
      <c r="J778" s="742"/>
      <c r="K778" s="787"/>
      <c r="L778" s="787"/>
      <c r="M778" s="70" t="str">
        <f>IF(ISBLANK(N778),"",LARGE(M762:M777,1)+1)</f>
        <v/>
      </c>
      <c r="N778" s="96"/>
      <c r="O778" s="61"/>
      <c r="P778" s="61"/>
      <c r="Q778" s="61"/>
      <c r="R778" s="61"/>
      <c r="S778" s="61"/>
      <c r="T778" s="61"/>
      <c r="U778" s="133"/>
      <c r="V778" s="133"/>
      <c r="W778" s="133"/>
      <c r="X778" s="133"/>
      <c r="Y778" s="133"/>
      <c r="Z778" s="133"/>
      <c r="AA778" s="229"/>
      <c r="AE778" s="9">
        <v>1</v>
      </c>
    </row>
    <row r="779" spans="2:31" ht="15.75">
      <c r="B779" s="742"/>
      <c r="C779" s="742"/>
      <c r="D779" s="742"/>
      <c r="E779" s="742"/>
      <c r="F779" s="742"/>
      <c r="G779" s="742"/>
      <c r="H779" s="742"/>
      <c r="I779" s="742"/>
      <c r="J779" s="742"/>
      <c r="K779" s="787"/>
      <c r="L779" s="787"/>
      <c r="M779" s="70" t="str">
        <f>IF(ISBLANK(N779),"",LARGE(M762:M778,1)+1)</f>
        <v/>
      </c>
      <c r="N779" s="96"/>
      <c r="O779" s="61"/>
      <c r="P779" s="61"/>
      <c r="Q779" s="61"/>
      <c r="R779" s="61"/>
      <c r="S779" s="61"/>
      <c r="T779" s="61"/>
      <c r="U779" s="133"/>
      <c r="V779" s="133"/>
      <c r="W779" s="133"/>
      <c r="X779" s="133"/>
      <c r="Y779" s="133"/>
      <c r="Z779" s="133"/>
      <c r="AA779" s="229"/>
      <c r="AE779" s="9">
        <v>1</v>
      </c>
    </row>
    <row r="780" spans="2:31" ht="15.75">
      <c r="B780" s="742"/>
      <c r="C780" s="742"/>
      <c r="D780" s="742"/>
      <c r="E780" s="742"/>
      <c r="F780" s="742"/>
      <c r="G780" s="742"/>
      <c r="H780" s="742"/>
      <c r="I780" s="742"/>
      <c r="J780" s="742"/>
      <c r="K780" s="787"/>
      <c r="L780" s="787"/>
      <c r="M780" s="70" t="str">
        <f>IF(ISBLANK(N780),"",LARGE(M762:M779,1)+1)</f>
        <v/>
      </c>
      <c r="N780" s="96"/>
      <c r="O780" s="61"/>
      <c r="P780" s="61"/>
      <c r="Q780" s="61"/>
      <c r="R780" s="61"/>
      <c r="S780" s="61"/>
      <c r="T780" s="61"/>
      <c r="U780" s="133"/>
      <c r="V780" s="133"/>
      <c r="W780" s="133"/>
      <c r="X780" s="133"/>
      <c r="Y780" s="133"/>
      <c r="Z780" s="133"/>
      <c r="AA780" s="229"/>
      <c r="AE780" s="9">
        <v>1</v>
      </c>
    </row>
    <row r="781" spans="2:31" ht="15.75">
      <c r="B781" s="742"/>
      <c r="C781" s="742"/>
      <c r="D781" s="742"/>
      <c r="E781" s="742"/>
      <c r="F781" s="742"/>
      <c r="G781" s="742"/>
      <c r="H781" s="742"/>
      <c r="I781" s="742"/>
      <c r="J781" s="742"/>
      <c r="K781" s="787"/>
      <c r="L781" s="787"/>
      <c r="M781" s="90" t="s">
        <v>118</v>
      </c>
      <c r="N781" s="91"/>
      <c r="O781" s="91"/>
      <c r="P781" s="91"/>
      <c r="Q781" s="91"/>
      <c r="R781" s="91"/>
      <c r="S781" s="91"/>
      <c r="T781" s="91"/>
      <c r="U781" s="91"/>
      <c r="V781" s="91"/>
      <c r="W781" s="91"/>
      <c r="X781" s="91"/>
      <c r="Y781" s="91"/>
      <c r="Z781" s="91"/>
      <c r="AA781" s="835" t="s">
        <v>118</v>
      </c>
      <c r="AE781" s="9">
        <v>1</v>
      </c>
    </row>
    <row r="782" spans="2:31" ht="15.75">
      <c r="B782" s="742"/>
      <c r="C782" s="742"/>
      <c r="D782" s="742"/>
      <c r="E782" s="742"/>
      <c r="F782" s="742"/>
      <c r="G782" s="742"/>
      <c r="H782" s="742"/>
      <c r="I782" s="742"/>
      <c r="J782" s="742"/>
      <c r="K782" s="787"/>
      <c r="L782" s="787"/>
      <c r="M782" s="812" t="s">
        <v>593</v>
      </c>
      <c r="N782" s="96"/>
      <c r="O782" s="61"/>
      <c r="P782" s="61"/>
      <c r="Q782" s="61"/>
      <c r="R782" s="61"/>
      <c r="S782" s="61"/>
      <c r="T782" s="847"/>
      <c r="U782" s="114"/>
      <c r="V782" s="114"/>
      <c r="W782" s="114"/>
      <c r="X782" s="114"/>
      <c r="Y782" s="126"/>
      <c r="Z782" s="126"/>
      <c r="AA782" s="127" t="s">
        <v>245</v>
      </c>
      <c r="AE782" s="9">
        <v>1</v>
      </c>
    </row>
    <row r="783" spans="2:31" ht="18.75">
      <c r="B783" s="742"/>
      <c r="C783" s="742"/>
      <c r="D783" s="742"/>
      <c r="E783" s="742"/>
      <c r="F783" s="742"/>
      <c r="G783" s="742"/>
      <c r="H783" s="742"/>
      <c r="I783" s="742"/>
      <c r="J783" s="742"/>
      <c r="K783" s="787"/>
      <c r="L783" s="787"/>
      <c r="M783" s="84">
        <v>0</v>
      </c>
      <c r="N783" s="96"/>
      <c r="O783" s="61"/>
      <c r="P783" s="61"/>
      <c r="Q783" s="61"/>
      <c r="R783" s="61"/>
      <c r="S783" s="61"/>
      <c r="T783" s="892"/>
      <c r="U783" s="289" t="s">
        <v>284</v>
      </c>
      <c r="V783" s="890" t="s">
        <v>285</v>
      </c>
      <c r="W783" s="85"/>
      <c r="X783" s="85"/>
      <c r="Y783" s="891">
        <v>25</v>
      </c>
      <c r="Z783" s="292" t="str">
        <f>"&lt; ③ quantité dans 1"&amp;" "&amp;V784</f>
        <v>&lt; ③ quantité dans 1 Gastro 1/1</v>
      </c>
      <c r="AA783" s="293"/>
      <c r="AE783" s="9">
        <v>1</v>
      </c>
    </row>
    <row r="784" spans="2:31" ht="15.75">
      <c r="B784" s="742"/>
      <c r="C784" s="742"/>
      <c r="D784" s="742"/>
      <c r="E784" s="742"/>
      <c r="F784" s="742"/>
      <c r="G784" s="742"/>
      <c r="H784" s="742"/>
      <c r="I784" s="742"/>
      <c r="J784" s="742"/>
      <c r="K784" s="787"/>
      <c r="L784" s="787"/>
      <c r="M784" s="70" t="str">
        <f>IF(ISBLANK(S784),"",LARGE(M783:M783,1)+1)</f>
        <v/>
      </c>
      <c r="N784" s="96"/>
      <c r="O784" s="61"/>
      <c r="P784" s="61"/>
      <c r="Q784" s="61"/>
      <c r="R784" s="61"/>
      <c r="S784" s="61"/>
      <c r="T784" s="892"/>
      <c r="U784" s="289" t="s">
        <v>286</v>
      </c>
      <c r="V784" s="290" t="s">
        <v>124</v>
      </c>
      <c r="W784" s="85"/>
      <c r="X784" s="85"/>
      <c r="Y784" s="291" t="s">
        <v>287</v>
      </c>
      <c r="Z784" s="292" t="s">
        <v>288</v>
      </c>
      <c r="AA784" s="293"/>
      <c r="AE784" s="9">
        <v>1</v>
      </c>
    </row>
    <row r="785" spans="2:31" ht="15.75">
      <c r="B785" s="742"/>
      <c r="C785" s="742"/>
      <c r="D785" s="742"/>
      <c r="E785" s="742"/>
      <c r="F785" s="742"/>
      <c r="G785" s="742"/>
      <c r="H785" s="742"/>
      <c r="I785" s="742"/>
      <c r="J785" s="742"/>
      <c r="K785" s="787"/>
      <c r="L785" s="787"/>
      <c r="M785" s="70" t="str">
        <f>IF(ISBLANK(S785),"",LARGE(M783:M784,1)+1)</f>
        <v/>
      </c>
      <c r="N785" s="96"/>
      <c r="O785" s="61"/>
      <c r="P785" s="61"/>
      <c r="Q785" s="61"/>
      <c r="R785" s="61"/>
      <c r="S785" s="61"/>
      <c r="T785" s="893"/>
      <c r="U785"/>
      <c r="V785" s="294"/>
      <c r="W785" s="295" t="s">
        <v>289</v>
      </c>
      <c r="X785" s="296">
        <v>120</v>
      </c>
      <c r="Y785" s="297">
        <v>2.7</v>
      </c>
      <c r="Z785" s="298" t="str">
        <f>"&lt; ⑥ poids par "&amp; V784</f>
        <v>&lt; ⑥ poids par Gastro 1/1</v>
      </c>
      <c r="AA785" s="293"/>
      <c r="AE785" s="9">
        <v>1</v>
      </c>
    </row>
    <row r="786" spans="2:31" ht="15.75">
      <c r="B786" s="742"/>
      <c r="C786" s="742"/>
      <c r="D786" s="742"/>
      <c r="E786" s="742"/>
      <c r="F786" s="742"/>
      <c r="G786" s="742"/>
      <c r="H786" s="742"/>
      <c r="I786" s="742"/>
      <c r="J786" s="742"/>
      <c r="K786" s="787"/>
      <c r="L786" s="787"/>
      <c r="M786" s="70" t="str">
        <f>IF(ISBLANK(S786),"",LARGE(M783:M785,1)+1)</f>
        <v/>
      </c>
      <c r="N786" s="96"/>
      <c r="O786" s="61"/>
      <c r="P786" s="61"/>
      <c r="Q786" s="61"/>
      <c r="R786" s="61"/>
      <c r="S786" s="61"/>
      <c r="T786" s="1209"/>
      <c r="U786" s="299" t="s">
        <v>290</v>
      </c>
      <c r="V786" s="300" t="s">
        <v>291</v>
      </c>
      <c r="W786" s="301" t="s">
        <v>292</v>
      </c>
      <c r="X786" s="302" t="s">
        <v>293</v>
      </c>
      <c r="Y786" s="1624" t="s">
        <v>294</v>
      </c>
      <c r="Z786" s="303">
        <f>U788*U787</f>
        <v>225</v>
      </c>
      <c r="AA786" s="304" t="str">
        <f>U789</f>
        <v>escalopes</v>
      </c>
      <c r="AE786" s="9">
        <v>1</v>
      </c>
    </row>
    <row r="787" spans="2:31" ht="18.75">
      <c r="B787" s="742"/>
      <c r="C787" s="742"/>
      <c r="D787" s="742"/>
      <c r="E787" s="742"/>
      <c r="F787" s="742"/>
      <c r="G787" s="742"/>
      <c r="H787" s="742"/>
      <c r="I787" s="742"/>
      <c r="J787" s="742"/>
      <c r="K787" s="787"/>
      <c r="L787" s="787"/>
      <c r="M787" s="70" t="str">
        <f>IF(ISBLANK(S787),"",LARGE(M783:M786,1)+1)</f>
        <v/>
      </c>
      <c r="N787" s="96"/>
      <c r="O787" s="61"/>
      <c r="P787" s="61"/>
      <c r="Q787" s="61"/>
      <c r="R787" s="61"/>
      <c r="S787" s="61"/>
      <c r="T787" s="1210"/>
      <c r="U787" s="305">
        <v>450</v>
      </c>
      <c r="V787" s="306">
        <v>1230</v>
      </c>
      <c r="W787" s="306">
        <v>220</v>
      </c>
      <c r="X787" s="307">
        <v>95</v>
      </c>
      <c r="Y787" s="1625"/>
      <c r="Z787" s="688"/>
      <c r="AA787" s="836">
        <f>X794</f>
        <v>54</v>
      </c>
      <c r="AE787" s="9">
        <v>1</v>
      </c>
    </row>
    <row r="788" spans="2:31" ht="15.75">
      <c r="B788" s="742"/>
      <c r="C788" s="742"/>
      <c r="D788" s="742"/>
      <c r="E788" s="742"/>
      <c r="F788" s="742"/>
      <c r="G788" s="742"/>
      <c r="H788" s="742"/>
      <c r="I788" s="742"/>
      <c r="J788" s="742"/>
      <c r="K788" s="787"/>
      <c r="L788" s="787"/>
      <c r="M788" s="70" t="str">
        <f>IF(ISBLANK(S788),"",LARGE(M783:M787,1)+1)</f>
        <v/>
      </c>
      <c r="N788" s="96"/>
      <c r="O788" s="61"/>
      <c r="P788" s="61"/>
      <c r="Q788" s="61"/>
      <c r="R788" s="61"/>
      <c r="S788" s="61"/>
      <c r="T788" s="1211"/>
      <c r="U788" s="308">
        <v>0.5</v>
      </c>
      <c r="V788" s="309">
        <v>0.75</v>
      </c>
      <c r="W788" s="309">
        <v>1</v>
      </c>
      <c r="X788" s="309">
        <v>1</v>
      </c>
      <c r="Y788" s="1626" t="s">
        <v>295</v>
      </c>
      <c r="Z788" s="310">
        <f>V788*V787</f>
        <v>922.5</v>
      </c>
      <c r="AA788" s="311" t="str">
        <f>V789</f>
        <v>escalopes</v>
      </c>
      <c r="AE788" s="9">
        <v>1</v>
      </c>
    </row>
    <row r="789" spans="2:31" ht="18.75">
      <c r="B789" s="742"/>
      <c r="C789" s="742"/>
      <c r="D789" s="742"/>
      <c r="E789" s="742"/>
      <c r="F789" s="742"/>
      <c r="G789" s="742"/>
      <c r="H789" s="742"/>
      <c r="I789" s="742"/>
      <c r="J789" s="742"/>
      <c r="K789" s="787"/>
      <c r="L789" s="787"/>
      <c r="M789" s="70" t="str">
        <f>IF(ISBLANK(S789),"",LARGE(M783:M788,1)+1)</f>
        <v/>
      </c>
      <c r="N789" s="96"/>
      <c r="O789" s="61"/>
      <c r="P789" s="61"/>
      <c r="Q789" s="61"/>
      <c r="R789" s="61"/>
      <c r="S789" s="61"/>
      <c r="T789" s="894"/>
      <c r="U789" s="312" t="str">
        <f>Y784</f>
        <v>escalopes</v>
      </c>
      <c r="V789" s="313" t="str">
        <f>Y784</f>
        <v>escalopes</v>
      </c>
      <c r="W789" s="313" t="str">
        <f>Y784</f>
        <v>escalopes</v>
      </c>
      <c r="X789" s="313" t="str">
        <f>Y784</f>
        <v>escalopes</v>
      </c>
      <c r="Y789" s="1627"/>
      <c r="Z789" s="689"/>
      <c r="AA789" s="837">
        <f>X795</f>
        <v>147.6</v>
      </c>
      <c r="AE789" s="9">
        <v>1</v>
      </c>
    </row>
    <row r="790" spans="2:31" ht="15.75">
      <c r="B790" s="742"/>
      <c r="C790" s="742"/>
      <c r="D790" s="742"/>
      <c r="E790" s="742"/>
      <c r="F790" s="742"/>
      <c r="G790" s="742"/>
      <c r="H790" s="742"/>
      <c r="I790" s="742"/>
      <c r="J790" s="742"/>
      <c r="K790" s="787"/>
      <c r="L790" s="787"/>
      <c r="M790" s="70" t="str">
        <f>IF(ISBLANK(S790),"",LARGE(M783:M789,1)+1)</f>
        <v/>
      </c>
      <c r="N790" s="96"/>
      <c r="O790" s="61"/>
      <c r="P790" s="61"/>
      <c r="Q790" s="61"/>
      <c r="R790" s="61"/>
      <c r="S790" s="61"/>
      <c r="T790" s="895"/>
      <c r="U790" s="314">
        <f>U788*U787</f>
        <v>225</v>
      </c>
      <c r="V790" s="315">
        <f>V788*V787</f>
        <v>922.5</v>
      </c>
      <c r="W790" s="315">
        <f>W788*W787</f>
        <v>220</v>
      </c>
      <c r="X790" s="315">
        <f>X788*X787</f>
        <v>95</v>
      </c>
      <c r="Y790" s="1628" t="s">
        <v>296</v>
      </c>
      <c r="Z790" s="316">
        <f>W788*W787</f>
        <v>220</v>
      </c>
      <c r="AA790" s="317" t="str">
        <f>W789</f>
        <v>escalopes</v>
      </c>
      <c r="AE790" s="9">
        <v>1</v>
      </c>
    </row>
    <row r="791" spans="2:31" ht="18.75">
      <c r="B791" s="742"/>
      <c r="C791" s="742"/>
      <c r="D791" s="742"/>
      <c r="E791" s="742"/>
      <c r="F791" s="742"/>
      <c r="G791" s="742"/>
      <c r="H791" s="742"/>
      <c r="I791" s="742"/>
      <c r="J791" s="742"/>
      <c r="K791" s="787"/>
      <c r="L791" s="787"/>
      <c r="M791" s="70" t="str">
        <f>IF(ISBLANK(S791),"",LARGE(M783:M790,1)+1)</f>
        <v/>
      </c>
      <c r="N791" s="96"/>
      <c r="O791" s="61"/>
      <c r="P791" s="61"/>
      <c r="Q791" s="61"/>
      <c r="R791" s="61"/>
      <c r="S791" s="61"/>
      <c r="T791" s="896"/>
      <c r="U791" s="318"/>
      <c r="V791" s="319">
        <f>IFERROR(SUM(U787:X787),0)</f>
        <v>1995</v>
      </c>
      <c r="W791" s="320" t="s">
        <v>297</v>
      </c>
      <c r="X791" s="321"/>
      <c r="Y791" s="1629"/>
      <c r="Z791" s="690"/>
      <c r="AA791" s="838">
        <f>X796</f>
        <v>26.4</v>
      </c>
      <c r="AE791" s="9">
        <v>1</v>
      </c>
    </row>
    <row r="792" spans="2:31" ht="15.75">
      <c r="B792" s="742"/>
      <c r="C792" s="742"/>
      <c r="D792" s="742"/>
      <c r="E792" s="742"/>
      <c r="F792" s="742"/>
      <c r="G792" s="742"/>
      <c r="H792" s="742"/>
      <c r="I792" s="742"/>
      <c r="J792" s="742"/>
      <c r="K792" s="787"/>
      <c r="L792" s="787"/>
      <c r="M792" s="70" t="str">
        <f>IF(ISBLANK(S792),"",LARGE(M783:M791,1)+1)</f>
        <v/>
      </c>
      <c r="N792" s="96"/>
      <c r="O792" s="61"/>
      <c r="P792" s="61"/>
      <c r="Q792" s="61"/>
      <c r="R792" s="61"/>
      <c r="S792" s="61"/>
      <c r="T792" s="897"/>
      <c r="U792" s="322">
        <f>X798</f>
        <v>239.4</v>
      </c>
      <c r="V792" s="323">
        <f>IFERROR(SUM(Z786,Z788,Z790,Z792),0)</f>
        <v>1462.5</v>
      </c>
      <c r="W792" s="320" t="str">
        <f>Y784</f>
        <v>escalopes</v>
      </c>
      <c r="X792" s="324"/>
      <c r="Y792" s="1630" t="s">
        <v>298</v>
      </c>
      <c r="Z792" s="325">
        <f>X788*X787</f>
        <v>95</v>
      </c>
      <c r="AA792" s="326" t="str">
        <f>X789</f>
        <v>escalopes</v>
      </c>
      <c r="AE792" s="9">
        <v>1</v>
      </c>
    </row>
    <row r="793" spans="2:31" ht="18.75">
      <c r="B793" s="742"/>
      <c r="C793" s="742"/>
      <c r="D793" s="742"/>
      <c r="E793" s="742"/>
      <c r="F793" s="742"/>
      <c r="G793" s="742"/>
      <c r="H793" s="742"/>
      <c r="I793" s="742"/>
      <c r="J793" s="742"/>
      <c r="K793" s="787"/>
      <c r="L793" s="787"/>
      <c r="M793" s="70" t="str">
        <f>IF(ISBLANK(S793),"",LARGE(M783:M792,1)+1)</f>
        <v/>
      </c>
      <c r="N793" s="96"/>
      <c r="O793" s="61"/>
      <c r="P793" s="61"/>
      <c r="Q793" s="61"/>
      <c r="R793" s="61"/>
      <c r="S793" s="61"/>
      <c r="T793" s="898"/>
      <c r="U793" s="327" t="str">
        <f>"Saisissez ①②③④⑤⑥⑦ plus effectifs ligne "&amp;ROW(U787)&amp;" et quantité ligne " &amp; ROW(U788)</f>
        <v>Saisissez ①②③④⑤⑥⑦ plus effectifs ligne 787 et quantité ligne 788</v>
      </c>
      <c r="V793" s="328"/>
      <c r="W793" s="329"/>
      <c r="X793" s="330"/>
      <c r="Y793" s="1631"/>
      <c r="Z793" s="691"/>
      <c r="AA793" s="839">
        <f>X797</f>
        <v>11.4</v>
      </c>
      <c r="AE793" s="9">
        <v>1</v>
      </c>
    </row>
    <row r="794" spans="2:31" ht="15.75">
      <c r="B794" s="742"/>
      <c r="C794" s="742"/>
      <c r="D794" s="742"/>
      <c r="E794" s="742"/>
      <c r="F794" s="742"/>
      <c r="G794" s="742"/>
      <c r="H794" s="742"/>
      <c r="I794" s="742"/>
      <c r="J794" s="742"/>
      <c r="K794" s="787"/>
      <c r="L794" s="787"/>
      <c r="M794" s="70" t="str">
        <f>IF(ISBLANK(S794),"",LARGE(M783:M793,1)+1)</f>
        <v/>
      </c>
      <c r="N794" s="96"/>
      <c r="O794" s="61"/>
      <c r="P794" s="61"/>
      <c r="Q794" s="61"/>
      <c r="R794" s="61"/>
      <c r="S794" s="61"/>
      <c r="T794" s="1212" t="str">
        <f>IF(OR(Y783="",U790=0),"",INT(U790/Y783) &amp; " " &amp; V784 &amp; " de " &amp; Y783 &amp; " " &amp; Y784 &amp; IF(MOD(U790,Y783)&gt;0," + 1 " &amp; V784 &amp; " de " &amp; TEXT(MOD(U790,Y783),"0.00") &amp; " " &amp; Y784,""))</f>
        <v>9 Gastro 1/1 de 25 escalopes</v>
      </c>
      <c r="U794" s="331"/>
      <c r="V794" s="331"/>
      <c r="W794" s="332"/>
      <c r="X794" s="333">
        <f>(X785*U787)/1000</f>
        <v>54</v>
      </c>
      <c r="Y794" s="334" t="str">
        <f>IF(OR(X794&lt;=0,Y785&lt;=0),"",_xlfn.LET(_xlpm.n,ROUND(X794/Y785,9),_xlpm.q,INT(_xlpm.n),_xlpm.r,ROUND(X794-_xlpm.q*Y785,9),_xlpm.base,_xlpm.q&amp;" "&amp;V784&amp;" de "&amp;TEXT(Y785,"0.000")&amp;" kg",IF(_xlpm.r&lt;=0.000000001,_xlpm.base,_xlpm.base&amp;" + 1 "&amp;V784&amp;" de "&amp;TEXT(_xlpm.r,"0.000")&amp;" kg")))</f>
        <v>20 Gastro 1/1 de 2.700 kg</v>
      </c>
      <c r="Z794" s="335"/>
      <c r="AA794" s="336"/>
      <c r="AE794" s="9">
        <v>1</v>
      </c>
    </row>
    <row r="795" spans="2:31" ht="15.75">
      <c r="B795" s="742"/>
      <c r="C795" s="742"/>
      <c r="D795" s="742"/>
      <c r="E795" s="742"/>
      <c r="F795" s="742"/>
      <c r="G795" s="742"/>
      <c r="H795" s="742"/>
      <c r="I795" s="742"/>
      <c r="J795" s="742"/>
      <c r="K795" s="787"/>
      <c r="L795" s="787"/>
      <c r="M795" s="70" t="str">
        <f>IF(ISBLANK(S795),"",LARGE(M783:M794,1)+1)</f>
        <v/>
      </c>
      <c r="N795" s="96"/>
      <c r="O795" s="61"/>
      <c r="P795" s="61"/>
      <c r="Q795" s="61"/>
      <c r="R795" s="61"/>
      <c r="S795" s="61"/>
      <c r="T795" s="1213" t="str">
        <f>IF(OR(Y783="",V790=0),"",INT(V790/Y783) &amp; " " &amp; V784 &amp; " de " &amp; Y783 &amp; " " &amp; Y784 &amp; IF(MOD(V790,Y783)&gt;0," + 1 " &amp; V784 &amp; " de " &amp; TEXT(MOD(V790,Y783),"0.00") &amp; " " &amp; Y784,""))</f>
        <v>36 Gastro 1/1 de 25 escalopes + 1 Gastro 1/1 de 22.50 escalopes</v>
      </c>
      <c r="U795" s="337"/>
      <c r="V795" s="337"/>
      <c r="W795" s="338"/>
      <c r="X795" s="339">
        <f>(X785*V787)/1000</f>
        <v>147.6</v>
      </c>
      <c r="Y795" s="340" t="str">
        <f>IF(OR(X795&lt;=0,Y785&lt;=0),"",_xlfn.LET(_xlpm.n,ROUND(X795/Y785,9),_xlpm.q,INT(_xlpm.n),_xlpm.r,ROUND(X795-_xlpm.q*Y785,9),_xlpm.base,_xlpm.q&amp;" "&amp;V784&amp;" de "&amp;TEXT(Y785,"0.000")&amp;" kg",IF(_xlpm.r&lt;=0.000000001,_xlpm.base,_xlpm.base&amp;" + 1 "&amp;V784&amp;" de "&amp;TEXT(_xlpm.r,"0.000")&amp;" kg")))</f>
        <v>54 Gastro 1/1 de 2.700 kg + 1 Gastro 1/1 de 1.800 kg</v>
      </c>
      <c r="Z795" s="341"/>
      <c r="AA795" s="342"/>
      <c r="AE795" s="9">
        <v>1</v>
      </c>
    </row>
    <row r="796" spans="2:31" ht="15.75">
      <c r="B796" s="742"/>
      <c r="C796" s="742"/>
      <c r="D796" s="742"/>
      <c r="E796" s="742"/>
      <c r="F796" s="742"/>
      <c r="G796" s="742"/>
      <c r="H796" s="742"/>
      <c r="I796" s="742"/>
      <c r="J796" s="742"/>
      <c r="K796" s="787"/>
      <c r="L796" s="787"/>
      <c r="M796" s="70" t="str">
        <f>IF(ISBLANK(S796),"",LARGE(M783:M795,1)+1)</f>
        <v/>
      </c>
      <c r="N796" s="96"/>
      <c r="O796" s="61"/>
      <c r="P796" s="61"/>
      <c r="Q796" s="61"/>
      <c r="R796" s="61"/>
      <c r="S796" s="61"/>
      <c r="T796" s="1214" t="str">
        <f>IF(OR(Y783="",W790=0),"",INT(W790/Y783) &amp; " " &amp; V784 &amp; " de " &amp; Y783 &amp; " " &amp; Y784 &amp; IF(MOD(W790,Y783)&gt;0," + 1 " &amp; V784 &amp; " de " &amp; TEXT(MOD(W790,Y783),"0.00") &amp; " " &amp; Y784,""))</f>
        <v>8 Gastro 1/1 de 25 escalopes + 1 Gastro 1/1 de 20.00 escalopes</v>
      </c>
      <c r="U796" s="343"/>
      <c r="V796" s="343"/>
      <c r="W796" s="344"/>
      <c r="X796" s="345">
        <f>(X785*W787)/1000</f>
        <v>26.4</v>
      </c>
      <c r="Y796" s="346" t="str">
        <f>IF(OR(X796&lt;=0,Y785&lt;=0),"",_xlfn.LET(_xlpm.n,ROUND(X796/Y785,9),_xlpm.q,INT(_xlpm.n),_xlpm.r,ROUND(X796-_xlpm.q*Y785,9),_xlpm.base,_xlpm.q&amp;" "&amp;V784&amp;" de "&amp;TEXT(Y785,"0.000")&amp;" kg",IF(_xlpm.r&lt;=0.000000001,_xlpm.base,_xlpm.base&amp;" + 1 "&amp;V784&amp;" de "&amp;TEXT(_xlpm.r,"0.000")&amp;" kg")))</f>
        <v>9 Gastro 1/1 de 2.700 kg + 1 Gastro 1/1 de 2.100 kg</v>
      </c>
      <c r="Z796" s="347"/>
      <c r="AA796" s="348"/>
      <c r="AE796" s="9">
        <v>1</v>
      </c>
    </row>
    <row r="797" spans="2:31" ht="15.75">
      <c r="B797" s="742"/>
      <c r="C797" s="742"/>
      <c r="D797" s="742"/>
      <c r="E797" s="742"/>
      <c r="F797" s="742"/>
      <c r="G797" s="742"/>
      <c r="H797" s="742"/>
      <c r="I797" s="742"/>
      <c r="J797" s="742"/>
      <c r="K797" s="787"/>
      <c r="L797" s="787"/>
      <c r="M797" s="70" t="str">
        <f>IF(ISBLANK(S797),"",LARGE(M783:M796,1)+1)</f>
        <v/>
      </c>
      <c r="N797" s="96"/>
      <c r="O797" s="61"/>
      <c r="P797" s="61"/>
      <c r="Q797" s="61"/>
      <c r="R797" s="61"/>
      <c r="S797" s="61"/>
      <c r="T797" s="1215" t="str">
        <f>IF(OR(Y783="",X790=0),"",INT(X790/Y783) &amp; " " &amp; V784 &amp; " de " &amp; Y783 &amp; " " &amp; Y784 &amp; IF(MOD(X790,Y783)&gt;0," + 1 " &amp; V784 &amp; " de " &amp; TEXT(MOD(X790,Y783),"0.00") &amp; " " &amp; Y784,""))</f>
        <v>3 Gastro 1/1 de 25 escalopes + 1 Gastro 1/1 de 20.00 escalopes</v>
      </c>
      <c r="U797" s="349"/>
      <c r="V797" s="349"/>
      <c r="W797" s="350"/>
      <c r="X797" s="351">
        <f>(X785*X787)/1000</f>
        <v>11.4</v>
      </c>
      <c r="Y797" s="352" t="str">
        <f>IF(OR(X797&lt;=0,Y785&lt;=0),"",_xlfn.LET(_xlpm.n,ROUND(X797/Y785,9),_xlpm.q,INT(_xlpm.n),_xlpm.r,ROUND(X797-_xlpm.q*Y785,9),_xlpm.base,_xlpm.q&amp;" "&amp;V784&amp;" de "&amp;TEXT(Y785,"0.000")&amp;" kg",IF(_xlpm.r&lt;=0.000000001,_xlpm.base,_xlpm.base&amp;" + 1 "&amp;V784&amp;" de "&amp;TEXT(_xlpm.r,"0.000")&amp;" kg")))</f>
        <v>4 Gastro 1/1 de 2.700 kg + 1 Gastro 1/1 de 0.600 kg</v>
      </c>
      <c r="Z797" s="353"/>
      <c r="AA797" s="354"/>
      <c r="AE797" s="9">
        <v>1</v>
      </c>
    </row>
    <row r="798" spans="2:31" ht="15.75">
      <c r="B798" s="742"/>
      <c r="C798" s="742"/>
      <c r="D798" s="742"/>
      <c r="E798" s="742"/>
      <c r="F798" s="742"/>
      <c r="G798" s="742"/>
      <c r="H798" s="742"/>
      <c r="I798" s="742"/>
      <c r="J798" s="742"/>
      <c r="K798" s="787"/>
      <c r="L798" s="787"/>
      <c r="M798" s="70" t="str">
        <f>IF(ISBLANK(S798),"",LARGE(M783:M797,1)+1)</f>
        <v/>
      </c>
      <c r="N798" s="96"/>
      <c r="O798" s="61"/>
      <c r="P798" s="61"/>
      <c r="Q798" s="61"/>
      <c r="R798" s="61"/>
      <c r="S798" s="61"/>
      <c r="T798" s="1632"/>
      <c r="U798" s="1633" t="str">
        <f>V792&amp;" "&amp;W792&amp;" "&amp;SUM(
   IFERROR(LEFT(T794, FIND(" ", T794) - 1), 0) + IFERROR(IF(FIND("+", T794), MID(T794, FIND("+", T794) + 2, FIND(" ", T794, FIND("+", T794) + 2) - FIND("+", T794) - 2), 0), 0),
   IFERROR(LEFT(T795, FIND(" ", T795) - 1), 0) + IFERROR(IF(FIND("+", T795), MID(T795, FIND("+", T795) + 2, FIND(" ", T795, FIND("+", T795) + 2) - FIND("+", T795) - 2), 0), 0),
   IFERROR(LEFT(T796, FIND(" ", T796) - 1), 0) + IFERROR(IF(FIND("+", T796), MID(T796, FIND("+", T796) + 2, FIND(" ", T796, FIND("+", T796) + 2) - FIND("+", T796) - 2), 0), 0),
   IFERROR(LEFT(T797, FIND(" ", T797) - 1), 0) + IFERROR(IF(FIND("+", T797), MID(T797, FIND("+", T797) + 2, FIND(" ", T797, FIND("+", T797) + 2) - FIND("+", T797) - 2), 0), 0))&amp;" "&amp;V784</f>
        <v>1462.5 escalopes 59 Gastro 1/1</v>
      </c>
      <c r="V798" s="1633"/>
      <c r="W798" s="1634"/>
      <c r="X798" s="1635">
        <f>SUM(X794:X797)</f>
        <v>239.4</v>
      </c>
      <c r="Y798" s="1633" t="str">
        <f>SUM(
   IFERROR(LEFT(Y794, FIND(" ", Y794) - 1), 0) + IFERROR(IF(FIND("+", Y794), MID(Y794, FIND("+", Y794) + 2, FIND(" ", Y794, FIND("+", Y794) + 2) - FIND("+", Y794) - 2), 0), 0),
   IFERROR(LEFT(Y795, FIND(" ", Y795) - 1), 0) + IFERROR(IF(FIND("+", Y795), MID(Y795, FIND("+", Y795) + 2, FIND(" ", Y795, FIND("+", Y795) + 2) - FIND("+", Y795) - 2), 0), 0),
   IFERROR(LEFT(Y796, FIND(" ", Y796) - 1), 0) + IFERROR(IF(FIND("+", Y796), MID(Y796, FIND("+", Y796) + 2, FIND(" ", Y796, FIND("+", Y796) + 2) - FIND("+", Y796) - 2), 0), 0),
   IFERROR(LEFT(Y797, FIND(" ", Y797) - 1), 0) + IFERROR(IF(FIND("+", Y797), MID(Y797, FIND("+", Y797) + 2, FIND(" ", Y797, FIND("+", Y797) + 2) - FIND("+", Y797) - 2), 0), 0))&amp;" "&amp;V784</f>
        <v>90 Gastro 1/1</v>
      </c>
      <c r="Z798" s="1633"/>
      <c r="AA798" s="1636"/>
      <c r="AE798" s="9">
        <v>1</v>
      </c>
    </row>
    <row r="799" spans="2:31" ht="15.75">
      <c r="B799" s="742"/>
      <c r="C799" s="742"/>
      <c r="D799" s="742"/>
      <c r="E799" s="742"/>
      <c r="F799" s="742"/>
      <c r="G799" s="742"/>
      <c r="H799" s="742"/>
      <c r="I799" s="742"/>
      <c r="J799" s="742"/>
      <c r="K799" s="787"/>
      <c r="L799" s="787"/>
      <c r="M799" s="70" t="str">
        <f>IF(ISBLANK(S799),"",LARGE(M783:M798,1)+1)</f>
        <v/>
      </c>
      <c r="N799" s="96"/>
      <c r="O799" s="61"/>
      <c r="P799" s="61"/>
      <c r="Q799" s="61"/>
      <c r="R799" s="61"/>
      <c r="S799" s="61"/>
      <c r="T799" s="1632"/>
      <c r="U799" s="1633"/>
      <c r="V799" s="1633"/>
      <c r="W799" s="1634"/>
      <c r="X799" s="1635"/>
      <c r="Y799" s="1633"/>
      <c r="Z799" s="1633"/>
      <c r="AA799" s="1636"/>
      <c r="AE799" s="9">
        <v>1</v>
      </c>
    </row>
    <row r="800" spans="2:31" ht="15.75">
      <c r="B800" s="742"/>
      <c r="C800" s="742"/>
      <c r="D800" s="742"/>
      <c r="E800" s="742"/>
      <c r="F800" s="742"/>
      <c r="G800" s="742"/>
      <c r="H800" s="742"/>
      <c r="I800" s="742"/>
      <c r="J800" s="742"/>
      <c r="K800" s="787"/>
      <c r="L800" s="787"/>
      <c r="M800" s="70"/>
      <c r="N800" s="96"/>
      <c r="O800" s="61"/>
      <c r="P800" s="61"/>
      <c r="Q800" s="61"/>
      <c r="R800" s="61"/>
      <c r="S800" s="61"/>
      <c r="T800" s="899"/>
      <c r="U800" s="888"/>
      <c r="V800" s="888"/>
      <c r="W800" s="888"/>
      <c r="X800" s="888"/>
      <c r="Y800" s="888"/>
      <c r="Z800" s="888"/>
      <c r="AA800" s="889"/>
      <c r="AE800" s="9">
        <v>1</v>
      </c>
    </row>
    <row r="801" spans="2:31" ht="15.75">
      <c r="B801" s="357"/>
      <c r="C801" s="357"/>
      <c r="D801" s="357"/>
      <c r="E801" s="357"/>
      <c r="F801" s="357"/>
      <c r="G801" s="357"/>
      <c r="H801" s="357"/>
      <c r="I801" s="357"/>
      <c r="J801" s="357"/>
      <c r="K801" s="787"/>
      <c r="L801" s="787"/>
      <c r="M801" s="70"/>
      <c r="N801" s="61"/>
      <c r="O801" s="61"/>
      <c r="P801" s="61"/>
      <c r="Q801" s="61"/>
      <c r="R801" s="61"/>
      <c r="S801" s="61"/>
      <c r="T801" s="61"/>
      <c r="U801" s="61"/>
      <c r="V801" s="61"/>
      <c r="W801" s="61"/>
      <c r="X801" s="61"/>
      <c r="Y801" s="133"/>
      <c r="Z801" s="133"/>
      <c r="AA801" s="229"/>
      <c r="AE801" s="9">
        <v>1</v>
      </c>
    </row>
    <row r="802" spans="2:31" ht="15.75">
      <c r="B802" s="357"/>
      <c r="C802" s="357"/>
      <c r="D802" s="357"/>
      <c r="E802" s="357"/>
      <c r="F802" s="357"/>
      <c r="G802" s="357"/>
      <c r="H802" s="357"/>
      <c r="I802" s="357"/>
      <c r="J802" s="357"/>
      <c r="K802" s="787"/>
      <c r="L802" s="787"/>
      <c r="M802" s="90" t="s">
        <v>118</v>
      </c>
      <c r="N802" s="91"/>
      <c r="O802" s="91"/>
      <c r="P802" s="91"/>
      <c r="Q802" s="91"/>
      <c r="R802" s="91"/>
      <c r="S802" s="91"/>
      <c r="T802" s="91"/>
      <c r="U802" s="91"/>
      <c r="V802" s="91"/>
      <c r="W802" s="91"/>
      <c r="X802" s="91"/>
      <c r="Y802" s="91"/>
      <c r="Z802" s="91"/>
      <c r="AA802" s="92" t="s">
        <v>118</v>
      </c>
      <c r="AE802" s="9">
        <v>1</v>
      </c>
    </row>
    <row r="803" spans="2:31">
      <c r="B803" s="1253"/>
      <c r="C803" s="1238"/>
      <c r="D803" s="1239"/>
      <c r="E803" s="1238"/>
      <c r="F803" s="1239"/>
      <c r="G803" s="1240"/>
      <c r="H803" s="1241"/>
      <c r="I803" s="1242"/>
      <c r="J803" s="1241"/>
      <c r="K803" s="1243"/>
      <c r="L803" s="1244"/>
      <c r="M803"/>
      <c r="N803" s="1254"/>
      <c r="O803" s="1245"/>
      <c r="P803" s="1246"/>
      <c r="Q803" s="1246"/>
      <c r="R803" s="1247"/>
      <c r="S803" s="1248"/>
      <c r="T803" s="1248"/>
      <c r="U803" s="1249"/>
      <c r="V803" s="1255"/>
      <c r="W803" s="1250"/>
      <c r="X803" s="1256"/>
      <c r="Y803" s="1257"/>
      <c r="Z803" s="1251"/>
      <c r="AA803" s="1252"/>
      <c r="AE803" s="9">
        <v>1</v>
      </c>
    </row>
    <row r="804" spans="2:31">
      <c r="B804" s="1253"/>
      <c r="C804" s="1238"/>
      <c r="D804" s="1239"/>
      <c r="E804" s="1238"/>
      <c r="F804" s="1239"/>
      <c r="G804" s="1240"/>
      <c r="H804" s="1241"/>
      <c r="I804" s="1242"/>
      <c r="J804" s="1241"/>
      <c r="K804" s="1243"/>
      <c r="L804" s="1244"/>
      <c r="M804"/>
      <c r="N804" s="1254"/>
      <c r="O804" s="1245"/>
      <c r="P804" s="1246"/>
      <c r="Q804" s="1246"/>
      <c r="R804" s="1247"/>
      <c r="S804" s="1248"/>
      <c r="T804" s="1248"/>
      <c r="U804" s="1249"/>
      <c r="V804" s="1255"/>
      <c r="W804" s="1250"/>
      <c r="X804" s="1256"/>
      <c r="Y804" s="1257"/>
      <c r="Z804" s="1251"/>
      <c r="AA804" s="1252"/>
      <c r="AE804" s="9">
        <v>1</v>
      </c>
    </row>
    <row r="805" spans="2:31">
      <c r="B805" s="1253"/>
      <c r="C805" s="1238"/>
      <c r="D805" s="1239"/>
      <c r="E805" s="1238"/>
      <c r="F805" s="1239"/>
      <c r="G805" s="1240"/>
      <c r="H805" s="1241"/>
      <c r="I805" s="1242"/>
      <c r="J805" s="1241"/>
      <c r="K805" s="1243"/>
      <c r="L805" s="1244"/>
      <c r="M805"/>
      <c r="N805" s="1254"/>
      <c r="O805" s="1245"/>
      <c r="P805" s="1246"/>
      <c r="Q805" s="1246"/>
      <c r="R805" s="1247"/>
      <c r="S805" s="1248"/>
      <c r="T805" s="1248"/>
      <c r="U805" s="1249"/>
      <c r="V805" s="1255"/>
      <c r="W805" s="1250"/>
      <c r="X805" s="1256"/>
      <c r="Y805" s="1257"/>
      <c r="Z805" s="1251"/>
      <c r="AA805" s="1252"/>
      <c r="AE805" s="9">
        <v>1</v>
      </c>
    </row>
    <row r="806" spans="2:31">
      <c r="B806" s="1253"/>
      <c r="C806" s="1238"/>
      <c r="D806" s="1239"/>
      <c r="E806" s="1238"/>
      <c r="F806" s="1239"/>
      <c r="G806" s="1240"/>
      <c r="H806" s="1241"/>
      <c r="I806" s="1242"/>
      <c r="J806" s="1241"/>
      <c r="K806" s="1243"/>
      <c r="L806" s="1244"/>
      <c r="M806"/>
      <c r="N806" s="1254"/>
      <c r="O806" s="1245"/>
      <c r="P806" s="1246"/>
      <c r="Q806" s="1246"/>
      <c r="R806" s="1247"/>
      <c r="S806" s="1248"/>
      <c r="T806" s="1248"/>
      <c r="U806" s="1249"/>
      <c r="V806" s="1255"/>
      <c r="W806" s="1250"/>
      <c r="X806" s="1256"/>
      <c r="Y806" s="1257"/>
      <c r="Z806" s="1251"/>
      <c r="AA806" s="1252"/>
      <c r="AE806" s="9">
        <v>1</v>
      </c>
    </row>
    <row r="807" spans="2:31">
      <c r="B807" s="1253"/>
      <c r="C807" s="1238"/>
      <c r="D807" s="1239"/>
      <c r="E807" s="1238"/>
      <c r="F807" s="1239"/>
      <c r="G807" s="1240"/>
      <c r="H807" s="1241"/>
      <c r="I807" s="1242"/>
      <c r="J807" s="1241"/>
      <c r="K807" s="1243"/>
      <c r="L807" s="1244"/>
      <c r="M807"/>
      <c r="N807" s="1254"/>
      <c r="O807" s="1245"/>
      <c r="P807" s="1246"/>
      <c r="Q807" s="1246"/>
      <c r="R807" s="1247"/>
      <c r="S807" s="1248"/>
      <c r="T807" s="1248"/>
      <c r="U807" s="1249"/>
      <c r="V807" s="1255"/>
      <c r="W807" s="1250"/>
      <c r="X807" s="1256"/>
      <c r="Y807" s="1257"/>
      <c r="Z807" s="1251"/>
      <c r="AA807" s="1252"/>
      <c r="AE807" s="9">
        <v>1</v>
      </c>
    </row>
    <row r="808" spans="2:31">
      <c r="B808" s="1253"/>
      <c r="C808" s="1238"/>
      <c r="D808" s="1239"/>
      <c r="E808" s="1238"/>
      <c r="F808" s="1239"/>
      <c r="G808" s="1240"/>
      <c r="H808" s="1241"/>
      <c r="I808" s="1242"/>
      <c r="J808" s="1241"/>
      <c r="K808" s="1243"/>
      <c r="L808" s="1244"/>
      <c r="M808"/>
      <c r="N808" s="1254"/>
      <c r="O808" s="1245"/>
      <c r="P808" s="1246"/>
      <c r="Q808" s="1246"/>
      <c r="R808" s="1247"/>
      <c r="S808" s="1248"/>
      <c r="T808" s="1248"/>
      <c r="U808" s="1249"/>
      <c r="V808" s="1255"/>
      <c r="W808" s="1250"/>
      <c r="X808" s="1256"/>
      <c r="Y808" s="1257"/>
      <c r="Z808" s="1251"/>
      <c r="AA808" s="1252"/>
      <c r="AE808" s="9">
        <v>1</v>
      </c>
    </row>
    <row r="809" spans="2:31">
      <c r="B809" s="1253"/>
      <c r="C809" s="1238"/>
      <c r="D809" s="1239"/>
      <c r="E809" s="1238"/>
      <c r="F809" s="1239"/>
      <c r="G809" s="1240"/>
      <c r="H809" s="1241"/>
      <c r="I809" s="1242"/>
      <c r="J809" s="1241"/>
      <c r="K809" s="1243"/>
      <c r="L809" s="1244"/>
      <c r="M809"/>
      <c r="N809" s="1254"/>
      <c r="O809" s="1245"/>
      <c r="P809" s="1246"/>
      <c r="Q809" s="1246"/>
      <c r="R809" s="1247"/>
      <c r="S809" s="1248"/>
      <c r="T809" s="1248"/>
      <c r="U809" s="1249"/>
      <c r="V809" s="1255"/>
      <c r="W809" s="1250"/>
      <c r="X809" s="1256"/>
      <c r="Y809" s="1257"/>
      <c r="Z809" s="1251"/>
      <c r="AA809" s="1252"/>
      <c r="AE809" s="9">
        <v>1</v>
      </c>
    </row>
    <row r="810" spans="2:31">
      <c r="B810" s="1253"/>
      <c r="C810" s="1238"/>
      <c r="D810" s="1239"/>
      <c r="E810" s="1238"/>
      <c r="F810" s="1239"/>
      <c r="G810" s="1240"/>
      <c r="H810" s="1241"/>
      <c r="I810" s="1242"/>
      <c r="J810" s="1241"/>
      <c r="K810" s="1243"/>
      <c r="L810" s="1244"/>
      <c r="M810"/>
      <c r="N810" s="1254"/>
      <c r="O810" s="1245"/>
      <c r="P810" s="1246"/>
      <c r="Q810" s="1246"/>
      <c r="R810" s="1247"/>
      <c r="S810" s="1248"/>
      <c r="T810" s="1248"/>
      <c r="U810" s="1249"/>
      <c r="V810" s="1255"/>
      <c r="W810" s="1250"/>
      <c r="X810" s="1256"/>
      <c r="Y810" s="1257"/>
      <c r="Z810" s="1251"/>
      <c r="AA810" s="1252"/>
      <c r="AE810" s="9">
        <v>1</v>
      </c>
    </row>
    <row r="811" spans="2:31">
      <c r="B811" s="1253"/>
      <c r="C811" s="1238"/>
      <c r="D811" s="1239"/>
      <c r="E811" s="1238"/>
      <c r="F811" s="1239"/>
      <c r="G811" s="1240"/>
      <c r="H811" s="1241"/>
      <c r="I811" s="1242"/>
      <c r="J811" s="1241"/>
      <c r="K811" s="1243"/>
      <c r="L811" s="1244"/>
      <c r="M811"/>
      <c r="N811" s="1254"/>
      <c r="O811" s="1245"/>
      <c r="P811" s="1246"/>
      <c r="Q811" s="1246"/>
      <c r="R811" s="1247"/>
      <c r="S811" s="1248"/>
      <c r="T811" s="1248"/>
      <c r="U811" s="1249"/>
      <c r="V811" s="1255"/>
      <c r="W811" s="1250"/>
      <c r="X811" s="1256"/>
      <c r="Y811" s="1257"/>
      <c r="Z811" s="1251"/>
      <c r="AA811" s="1252"/>
      <c r="AE811" s="9">
        <v>1</v>
      </c>
    </row>
    <row r="812" spans="2:31">
      <c r="B812" s="1253"/>
      <c r="C812" s="1238"/>
      <c r="D812" s="1239"/>
      <c r="E812" s="1238"/>
      <c r="F812" s="1239"/>
      <c r="G812" s="1240"/>
      <c r="H812" s="1241"/>
      <c r="I812" s="1242"/>
      <c r="J812" s="1241"/>
      <c r="K812" s="1243"/>
      <c r="L812" s="1244"/>
      <c r="M812"/>
      <c r="N812" s="1254"/>
      <c r="O812" s="1245"/>
      <c r="P812" s="1246"/>
      <c r="Q812" s="1246"/>
      <c r="R812" s="1247"/>
      <c r="S812" s="1248"/>
      <c r="T812" s="1248"/>
      <c r="U812" s="1249"/>
      <c r="V812" s="1255"/>
      <c r="W812" s="1250"/>
      <c r="X812" s="1256"/>
      <c r="Y812" s="1257"/>
      <c r="Z812" s="1251"/>
      <c r="AA812" s="1252"/>
      <c r="AE812" s="9">
        <v>1</v>
      </c>
    </row>
    <row r="813" spans="2:31">
      <c r="B813" s="1253"/>
      <c r="C813" s="1238"/>
      <c r="D813" s="1239"/>
      <c r="E813" s="1238"/>
      <c r="F813" s="1239"/>
      <c r="G813" s="1240"/>
      <c r="H813" s="1241"/>
      <c r="I813" s="1242"/>
      <c r="J813" s="1241"/>
      <c r="K813" s="1243"/>
      <c r="L813" s="1244"/>
      <c r="M813"/>
      <c r="N813" s="1254"/>
      <c r="O813" s="1245"/>
      <c r="P813" s="1246"/>
      <c r="Q813" s="1246"/>
      <c r="R813" s="1247"/>
      <c r="S813" s="1248"/>
      <c r="T813" s="1248"/>
      <c r="U813" s="1249"/>
      <c r="V813" s="1255"/>
      <c r="W813" s="1250"/>
      <c r="X813" s="1256"/>
      <c r="Y813" s="1257"/>
      <c r="Z813" s="1251"/>
      <c r="AA813" s="1252"/>
      <c r="AE813" s="9">
        <v>1</v>
      </c>
    </row>
    <row r="814" spans="2:31">
      <c r="B814" s="1253"/>
      <c r="C814" s="1238"/>
      <c r="D814" s="1239"/>
      <c r="E814" s="1238"/>
      <c r="F814" s="1239"/>
      <c r="G814" s="1240"/>
      <c r="H814" s="1241"/>
      <c r="I814" s="1242"/>
      <c r="J814" s="1241"/>
      <c r="K814" s="1243"/>
      <c r="L814" s="1244"/>
      <c r="M814"/>
      <c r="N814" s="1254"/>
      <c r="O814" s="1245"/>
      <c r="P814" s="1246"/>
      <c r="Q814" s="1246"/>
      <c r="R814" s="1247"/>
      <c r="S814" s="1248"/>
      <c r="T814" s="1248"/>
      <c r="U814" s="1249"/>
      <c r="V814" s="1255"/>
      <c r="W814" s="1250"/>
      <c r="X814" s="1256"/>
      <c r="Y814" s="1257"/>
      <c r="Z814" s="1251"/>
      <c r="AA814" s="1252"/>
      <c r="AE814" s="9">
        <v>1</v>
      </c>
    </row>
    <row r="815" spans="2:31">
      <c r="B815" s="1253"/>
      <c r="C815" s="1238"/>
      <c r="D815" s="1239"/>
      <c r="E815" s="1238"/>
      <c r="F815" s="1239"/>
      <c r="G815" s="1240"/>
      <c r="H815" s="1241"/>
      <c r="I815" s="1242"/>
      <c r="J815" s="1241"/>
      <c r="K815" s="1243"/>
      <c r="L815" s="1244"/>
      <c r="M815"/>
      <c r="N815" s="1254"/>
      <c r="O815" s="1245"/>
      <c r="P815" s="1246"/>
      <c r="Q815" s="1246"/>
      <c r="R815" s="1247"/>
      <c r="S815" s="1248"/>
      <c r="T815" s="1248"/>
      <c r="U815" s="1249"/>
      <c r="V815" s="1255"/>
      <c r="W815" s="1250"/>
      <c r="X815" s="1256"/>
      <c r="Y815" s="1257"/>
      <c r="Z815" s="1251"/>
      <c r="AA815" s="1252"/>
      <c r="AE815" s="9">
        <v>1</v>
      </c>
    </row>
    <row r="816" spans="2:31">
      <c r="B816" s="1253"/>
      <c r="C816" s="1238"/>
      <c r="D816" s="1239"/>
      <c r="E816" s="1238"/>
      <c r="F816" s="1239"/>
      <c r="G816" s="1240"/>
      <c r="H816" s="1241"/>
      <c r="I816" s="1242"/>
      <c r="J816" s="1241"/>
      <c r="K816" s="1243"/>
      <c r="L816" s="1244"/>
      <c r="M816"/>
      <c r="N816" s="1254"/>
      <c r="O816" s="1245"/>
      <c r="P816" s="1246"/>
      <c r="Q816" s="1246"/>
      <c r="R816" s="1247"/>
      <c r="S816" s="1248"/>
      <c r="T816" s="1248"/>
      <c r="U816" s="1249"/>
      <c r="V816" s="1255"/>
      <c r="W816" s="1250"/>
      <c r="X816" s="1256"/>
      <c r="Y816" s="1257"/>
      <c r="Z816" s="1251"/>
      <c r="AA816" s="1252"/>
      <c r="AE816" s="9">
        <v>1</v>
      </c>
    </row>
    <row r="817" spans="2:31">
      <c r="B817" s="1253"/>
      <c r="C817" s="1238"/>
      <c r="D817" s="1239"/>
      <c r="E817" s="1238"/>
      <c r="F817" s="1239"/>
      <c r="G817" s="1240"/>
      <c r="H817" s="1241"/>
      <c r="I817" s="1242"/>
      <c r="J817" s="1241"/>
      <c r="K817" s="1243"/>
      <c r="L817" s="1244"/>
      <c r="M817"/>
      <c r="N817" s="1254"/>
      <c r="O817" s="1245"/>
      <c r="P817" s="1246"/>
      <c r="Q817" s="1246"/>
      <c r="R817" s="1247"/>
      <c r="S817" s="1248"/>
      <c r="T817" s="1248"/>
      <c r="U817" s="1249"/>
      <c r="V817" s="1255"/>
      <c r="W817" s="1250"/>
      <c r="X817" s="1256"/>
      <c r="Y817" s="1257"/>
      <c r="Z817" s="1251"/>
      <c r="AA817" s="1252"/>
      <c r="AE817" s="9">
        <v>1</v>
      </c>
    </row>
    <row r="818" spans="2:31">
      <c r="B818" s="1253"/>
      <c r="C818" s="1238"/>
      <c r="D818" s="1239"/>
      <c r="E818" s="1238"/>
      <c r="F818" s="1239"/>
      <c r="G818" s="1240"/>
      <c r="H818" s="1241"/>
      <c r="I818" s="1242"/>
      <c r="J818" s="1241"/>
      <c r="K818" s="1243"/>
      <c r="L818" s="1244"/>
      <c r="M818"/>
      <c r="N818" s="1254"/>
      <c r="O818" s="1245"/>
      <c r="P818" s="1246"/>
      <c r="Q818" s="1246"/>
      <c r="R818" s="1247"/>
      <c r="S818" s="1248"/>
      <c r="T818" s="1248"/>
      <c r="U818" s="1249"/>
      <c r="V818" s="1255"/>
      <c r="W818" s="1250"/>
      <c r="X818" s="1256"/>
      <c r="Y818" s="1257"/>
      <c r="Z818" s="1251"/>
      <c r="AA818" s="1252"/>
      <c r="AE818" s="9">
        <v>1</v>
      </c>
    </row>
    <row r="819" spans="2:31">
      <c r="B819" s="1253"/>
      <c r="C819" s="1238"/>
      <c r="D819" s="1239"/>
      <c r="E819" s="1238"/>
      <c r="F819" s="1239"/>
      <c r="G819" s="1240"/>
      <c r="H819" s="1241"/>
      <c r="I819" s="1242"/>
      <c r="J819" s="1241"/>
      <c r="K819" s="1243"/>
      <c r="L819" s="1244"/>
      <c r="M819"/>
      <c r="N819" s="1254"/>
      <c r="O819" s="1245"/>
      <c r="P819" s="1246"/>
      <c r="Q819" s="1246"/>
      <c r="R819" s="1247"/>
      <c r="S819" s="1248"/>
      <c r="T819" s="1248"/>
      <c r="U819" s="1249"/>
      <c r="V819" s="1255"/>
      <c r="W819" s="1250"/>
      <c r="X819" s="1256"/>
      <c r="Y819" s="1257"/>
      <c r="Z819" s="1251"/>
      <c r="AA819" s="1252"/>
      <c r="AE819" s="9">
        <v>1</v>
      </c>
    </row>
    <row r="820" spans="2:31">
      <c r="B820" s="1253"/>
      <c r="C820" s="1238"/>
      <c r="D820" s="1239"/>
      <c r="E820" s="1238"/>
      <c r="F820" s="1239"/>
      <c r="G820" s="1240"/>
      <c r="H820" s="1241"/>
      <c r="I820" s="1242"/>
      <c r="J820" s="1241"/>
      <c r="K820" s="1243"/>
      <c r="L820" s="1244"/>
      <c r="M820"/>
      <c r="N820" s="1254"/>
      <c r="O820" s="1245"/>
      <c r="P820" s="1246"/>
      <c r="Q820" s="1246"/>
      <c r="R820" s="1247"/>
      <c r="S820" s="1248"/>
      <c r="T820" s="1248"/>
      <c r="U820" s="1249"/>
      <c r="V820" s="1255"/>
      <c r="W820" s="1250"/>
      <c r="X820" s="1256"/>
      <c r="Y820" s="1257"/>
      <c r="Z820" s="1251"/>
      <c r="AA820" s="1252"/>
      <c r="AE820" s="9">
        <v>1</v>
      </c>
    </row>
    <row r="821" spans="2:31">
      <c r="B821" s="1253"/>
      <c r="C821" s="1238"/>
      <c r="D821" s="1239"/>
      <c r="E821" s="1238"/>
      <c r="F821" s="1239"/>
      <c r="G821" s="1240"/>
      <c r="H821" s="1241"/>
      <c r="I821" s="1242"/>
      <c r="J821" s="1241"/>
      <c r="K821" s="1243"/>
      <c r="L821" s="1244"/>
      <c r="M821"/>
      <c r="N821" s="1254"/>
      <c r="O821" s="1245"/>
      <c r="P821" s="1246"/>
      <c r="Q821" s="1246"/>
      <c r="R821" s="1247"/>
      <c r="S821" s="1248"/>
      <c r="T821" s="1248"/>
      <c r="U821" s="1249"/>
      <c r="V821" s="1255"/>
      <c r="W821" s="1250"/>
      <c r="X821" s="1256"/>
      <c r="Y821" s="1257"/>
      <c r="Z821" s="1251"/>
      <c r="AA821" s="1252"/>
      <c r="AE821" s="9">
        <v>1</v>
      </c>
    </row>
    <row r="822" spans="2:31">
      <c r="B822" s="1253"/>
      <c r="C822" s="1238"/>
      <c r="D822" s="1239"/>
      <c r="E822" s="1238"/>
      <c r="F822" s="1239"/>
      <c r="G822" s="1240"/>
      <c r="H822" s="1241"/>
      <c r="I822" s="1242"/>
      <c r="J822" s="1241"/>
      <c r="K822" s="1243"/>
      <c r="L822" s="1244"/>
      <c r="M822"/>
      <c r="N822" s="1254"/>
      <c r="O822" s="1245"/>
      <c r="P822" s="1246"/>
      <c r="Q822" s="1246"/>
      <c r="R822" s="1247"/>
      <c r="S822" s="1248"/>
      <c r="T822" s="1248"/>
      <c r="U822" s="1249"/>
      <c r="V822" s="1255"/>
      <c r="W822" s="1250"/>
      <c r="X822" s="1256"/>
      <c r="Y822" s="1257"/>
      <c r="Z822" s="1251"/>
      <c r="AA822" s="1252"/>
      <c r="AE822" s="9">
        <v>1</v>
      </c>
    </row>
    <row r="823" spans="2:31">
      <c r="B823" s="1253"/>
      <c r="C823" s="1238"/>
      <c r="D823" s="1239"/>
      <c r="E823" s="1238"/>
      <c r="F823" s="1239"/>
      <c r="G823" s="1240"/>
      <c r="H823" s="1241"/>
      <c r="I823" s="1242"/>
      <c r="J823" s="1241"/>
      <c r="K823" s="1243"/>
      <c r="L823" s="1244"/>
      <c r="M823"/>
      <c r="N823" s="1254"/>
      <c r="O823" s="1245"/>
      <c r="P823" s="1246"/>
      <c r="Q823" s="1246"/>
      <c r="R823" s="1247"/>
      <c r="S823" s="1248"/>
      <c r="T823" s="1248"/>
      <c r="U823" s="1249"/>
      <c r="V823" s="1255"/>
      <c r="W823" s="1250"/>
      <c r="X823" s="1256"/>
      <c r="Y823" s="1257"/>
      <c r="Z823" s="1251"/>
      <c r="AA823" s="1252"/>
      <c r="AE823" s="9">
        <v>1</v>
      </c>
    </row>
    <row r="824" spans="2:31">
      <c r="B824" s="1253"/>
      <c r="C824" s="1238"/>
      <c r="D824" s="1239"/>
      <c r="E824" s="1238"/>
      <c r="F824" s="1239"/>
      <c r="G824" s="1240"/>
      <c r="H824" s="1241"/>
      <c r="I824" s="1242"/>
      <c r="J824" s="1241"/>
      <c r="K824" s="1243"/>
      <c r="L824" s="1244"/>
      <c r="M824"/>
      <c r="N824" s="1254"/>
      <c r="O824" s="1245"/>
      <c r="P824" s="1246"/>
      <c r="Q824" s="1246"/>
      <c r="R824" s="1247"/>
      <c r="S824" s="1248"/>
      <c r="T824" s="1248"/>
      <c r="U824" s="1249"/>
      <c r="V824" s="1255"/>
      <c r="W824" s="1250"/>
      <c r="X824" s="1256"/>
      <c r="Y824" s="1257"/>
      <c r="Z824" s="1251"/>
      <c r="AA824" s="1252"/>
      <c r="AE824" s="9">
        <v>1</v>
      </c>
    </row>
    <row r="825" spans="2:31">
      <c r="B825" s="1253"/>
      <c r="C825" s="1238"/>
      <c r="D825" s="1239"/>
      <c r="E825" s="1238"/>
      <c r="F825" s="1239"/>
      <c r="G825" s="1240"/>
      <c r="H825" s="1241"/>
      <c r="I825" s="1242"/>
      <c r="J825" s="1241"/>
      <c r="K825" s="1243"/>
      <c r="L825" s="1244"/>
      <c r="M825"/>
      <c r="N825" s="1254"/>
      <c r="O825" s="1245"/>
      <c r="P825" s="1246"/>
      <c r="Q825" s="1246"/>
      <c r="R825" s="1247"/>
      <c r="S825" s="1248"/>
      <c r="T825" s="1248"/>
      <c r="U825" s="1249"/>
      <c r="V825" s="1255"/>
      <c r="W825" s="1250"/>
      <c r="X825" s="1256"/>
      <c r="Y825" s="1257"/>
      <c r="Z825" s="1251"/>
      <c r="AA825" s="1252"/>
      <c r="AE825" s="9">
        <v>1</v>
      </c>
    </row>
    <row r="826" spans="2:31">
      <c r="B826" s="1253"/>
      <c r="C826" s="1238"/>
      <c r="D826" s="1239"/>
      <c r="E826" s="1238"/>
      <c r="F826" s="1239"/>
      <c r="G826" s="1240"/>
      <c r="H826" s="1241"/>
      <c r="I826" s="1242"/>
      <c r="J826" s="1241"/>
      <c r="K826" s="1243"/>
      <c r="L826" s="1244"/>
      <c r="M826"/>
      <c r="N826" s="1254"/>
      <c r="O826" s="1245"/>
      <c r="P826" s="1246"/>
      <c r="Q826" s="1246"/>
      <c r="R826" s="1247"/>
      <c r="S826" s="1248"/>
      <c r="T826" s="1248"/>
      <c r="U826" s="1249"/>
      <c r="V826" s="1255"/>
      <c r="W826" s="1250"/>
      <c r="X826" s="1256"/>
      <c r="Y826" s="1257"/>
      <c r="Z826" s="1251"/>
      <c r="AA826" s="1252"/>
      <c r="AE826" s="9">
        <v>1</v>
      </c>
    </row>
    <row r="827" spans="2:31">
      <c r="B827" s="1253"/>
      <c r="C827" s="1238"/>
      <c r="D827" s="1239"/>
      <c r="E827" s="1238"/>
      <c r="F827" s="1239"/>
      <c r="G827" s="1240"/>
      <c r="H827" s="1241"/>
      <c r="I827" s="1242"/>
      <c r="J827" s="1241"/>
      <c r="K827" s="1243"/>
      <c r="L827" s="1244"/>
      <c r="M827"/>
      <c r="N827" s="1254"/>
      <c r="O827" s="1245"/>
      <c r="P827" s="1246"/>
      <c r="Q827" s="1246"/>
      <c r="R827" s="1247"/>
      <c r="S827" s="1248"/>
      <c r="T827" s="1248"/>
      <c r="U827" s="1249"/>
      <c r="V827" s="1255"/>
      <c r="W827" s="1250"/>
      <c r="X827" s="1256"/>
      <c r="Y827" s="1257"/>
      <c r="Z827" s="1251"/>
      <c r="AA827" s="1252"/>
      <c r="AE827" s="9">
        <v>1</v>
      </c>
    </row>
    <row r="828" spans="2:31">
      <c r="B828" s="1253"/>
      <c r="C828" s="1238"/>
      <c r="D828" s="1239"/>
      <c r="E828" s="1238"/>
      <c r="F828" s="1239"/>
      <c r="G828" s="1240"/>
      <c r="H828" s="1241"/>
      <c r="I828" s="1242"/>
      <c r="J828" s="1241"/>
      <c r="K828" s="1243"/>
      <c r="L828" s="1244"/>
      <c r="M828"/>
      <c r="N828" s="1254"/>
      <c r="O828" s="1245"/>
      <c r="P828" s="1246"/>
      <c r="Q828" s="1246"/>
      <c r="R828" s="1247"/>
      <c r="S828" s="1248"/>
      <c r="T828" s="1248"/>
      <c r="U828" s="1249"/>
      <c r="V828" s="1255"/>
      <c r="W828" s="1250"/>
      <c r="X828" s="1256"/>
      <c r="Y828" s="1257"/>
      <c r="Z828" s="1251"/>
      <c r="AA828" s="1252"/>
      <c r="AE828" s="9">
        <v>1</v>
      </c>
    </row>
    <row r="829" spans="2:31">
      <c r="B829" s="1253"/>
      <c r="C829" s="1238"/>
      <c r="D829" s="1239"/>
      <c r="E829" s="1238"/>
      <c r="F829" s="1239"/>
      <c r="G829" s="1240"/>
      <c r="H829" s="1241"/>
      <c r="I829" s="1242"/>
      <c r="J829" s="1241"/>
      <c r="K829" s="1243"/>
      <c r="L829" s="1244"/>
      <c r="M829"/>
      <c r="N829" s="1254"/>
      <c r="O829" s="1245"/>
      <c r="P829" s="1246"/>
      <c r="Q829" s="1246"/>
      <c r="R829" s="1247"/>
      <c r="S829" s="1248"/>
      <c r="T829" s="1248"/>
      <c r="U829" s="1249"/>
      <c r="V829" s="1255"/>
      <c r="W829" s="1250"/>
      <c r="X829" s="1256"/>
      <c r="Y829" s="1257"/>
      <c r="Z829" s="1251"/>
      <c r="AA829" s="1252"/>
      <c r="AE829" s="9">
        <v>1</v>
      </c>
    </row>
    <row r="830" spans="2:31">
      <c r="B830" s="1253"/>
      <c r="C830" s="1238"/>
      <c r="D830" s="1239"/>
      <c r="E830" s="1238"/>
      <c r="F830" s="1239"/>
      <c r="G830" s="1240"/>
      <c r="H830" s="1241"/>
      <c r="I830" s="1242"/>
      <c r="J830" s="1241"/>
      <c r="K830" s="1243"/>
      <c r="L830" s="1244"/>
      <c r="M830"/>
      <c r="N830" s="1254"/>
      <c r="O830" s="1245"/>
      <c r="P830" s="1246"/>
      <c r="Q830" s="1246"/>
      <c r="R830" s="1247"/>
      <c r="S830" s="1248"/>
      <c r="T830" s="1248"/>
      <c r="U830" s="1249"/>
      <c r="V830" s="1255"/>
      <c r="W830" s="1250"/>
      <c r="X830" s="1256"/>
      <c r="Y830" s="1257"/>
      <c r="Z830" s="1251"/>
      <c r="AA830" s="1252"/>
      <c r="AE830" s="9">
        <v>1</v>
      </c>
    </row>
    <row r="831" spans="2:31">
      <c r="B831" s="1253"/>
      <c r="C831" s="1238"/>
      <c r="D831" s="1239"/>
      <c r="E831" s="1238"/>
      <c r="F831" s="1239"/>
      <c r="G831" s="1240"/>
      <c r="H831" s="1241"/>
      <c r="I831" s="1242"/>
      <c r="J831" s="1241"/>
      <c r="K831" s="1243"/>
      <c r="L831" s="1244"/>
      <c r="M831"/>
      <c r="N831" s="1254"/>
      <c r="O831" s="1245"/>
      <c r="P831" s="1246"/>
      <c r="Q831" s="1246"/>
      <c r="R831" s="1247"/>
      <c r="S831" s="1248"/>
      <c r="T831" s="1248"/>
      <c r="U831" s="1249"/>
      <c r="V831" s="1255"/>
      <c r="W831" s="1250"/>
      <c r="X831" s="1256"/>
      <c r="Y831" s="1257"/>
      <c r="Z831" s="1251"/>
      <c r="AA831" s="1252"/>
      <c r="AE831" s="9">
        <v>1</v>
      </c>
    </row>
    <row r="832" spans="2:31">
      <c r="B832" s="1253"/>
      <c r="C832" s="1238"/>
      <c r="D832" s="1239"/>
      <c r="E832" s="1238"/>
      <c r="F832" s="1239"/>
      <c r="G832" s="1240"/>
      <c r="H832" s="1241"/>
      <c r="I832" s="1242"/>
      <c r="J832" s="1241"/>
      <c r="K832" s="1243"/>
      <c r="L832" s="1244"/>
      <c r="M832"/>
      <c r="N832" s="1254"/>
      <c r="O832" s="1245"/>
      <c r="P832" s="1246"/>
      <c r="Q832" s="1246"/>
      <c r="R832" s="1247"/>
      <c r="S832" s="1248"/>
      <c r="T832" s="1248"/>
      <c r="U832" s="1249"/>
      <c r="V832" s="1255"/>
      <c r="W832" s="1250"/>
      <c r="X832" s="1256"/>
      <c r="Y832" s="1257"/>
      <c r="Z832" s="1251"/>
      <c r="AA832" s="1252"/>
      <c r="AE832" s="9">
        <v>1</v>
      </c>
    </row>
    <row r="833" spans="2:31">
      <c r="B833" s="1253"/>
      <c r="C833" s="1238"/>
      <c r="D833" s="1239"/>
      <c r="E833" s="1238"/>
      <c r="F833" s="1239"/>
      <c r="G833" s="1240"/>
      <c r="H833" s="1241"/>
      <c r="I833" s="1242"/>
      <c r="J833" s="1241"/>
      <c r="K833" s="1243"/>
      <c r="L833" s="1244"/>
      <c r="M833"/>
      <c r="N833" s="1254"/>
      <c r="O833" s="1245"/>
      <c r="P833" s="1246"/>
      <c r="Q833" s="1246"/>
      <c r="R833" s="1247"/>
      <c r="S833" s="1248"/>
      <c r="T833" s="1248"/>
      <c r="U833" s="1249"/>
      <c r="V833" s="1255"/>
      <c r="W833" s="1250"/>
      <c r="X833" s="1256"/>
      <c r="Y833" s="1257"/>
      <c r="Z833" s="1251"/>
      <c r="AA833" s="1252"/>
      <c r="AE833" s="9">
        <v>1</v>
      </c>
    </row>
    <row r="834" spans="2:31">
      <c r="B834" s="1253"/>
      <c r="C834" s="1238"/>
      <c r="D834" s="1239"/>
      <c r="E834" s="1238"/>
      <c r="F834" s="1239"/>
      <c r="G834" s="1240"/>
      <c r="H834" s="1241"/>
      <c r="I834" s="1242"/>
      <c r="J834" s="1241"/>
      <c r="K834" s="1243"/>
      <c r="L834" s="1244"/>
      <c r="M834"/>
      <c r="N834" s="1254"/>
      <c r="O834" s="1245"/>
      <c r="P834" s="1246"/>
      <c r="Q834" s="1246"/>
      <c r="R834" s="1247"/>
      <c r="S834" s="1248"/>
      <c r="T834" s="1248"/>
      <c r="U834" s="1249"/>
      <c r="V834" s="1255"/>
      <c r="W834" s="1250"/>
      <c r="X834" s="1256"/>
      <c r="Y834" s="1257"/>
      <c r="Z834" s="1251"/>
      <c r="AA834" s="1252"/>
      <c r="AE834" s="9">
        <v>1</v>
      </c>
    </row>
    <row r="835" spans="2:31">
      <c r="B835" s="1253"/>
      <c r="C835" s="1238"/>
      <c r="D835" s="1239"/>
      <c r="E835" s="1238"/>
      <c r="F835" s="1239"/>
      <c r="G835" s="1240"/>
      <c r="H835" s="1241"/>
      <c r="I835" s="1242"/>
      <c r="J835" s="1241"/>
      <c r="K835" s="1243"/>
      <c r="L835" s="1244"/>
      <c r="M835"/>
      <c r="N835" s="1254"/>
      <c r="O835" s="1245"/>
      <c r="P835" s="1246"/>
      <c r="Q835" s="1246"/>
      <c r="R835" s="1247"/>
      <c r="S835" s="1248"/>
      <c r="T835" s="1248"/>
      <c r="U835" s="1249"/>
      <c r="V835" s="1255"/>
      <c r="W835" s="1250"/>
      <c r="X835" s="1256"/>
      <c r="Y835" s="1257"/>
      <c r="Z835" s="1251"/>
      <c r="AA835" s="1252"/>
      <c r="AE835" s="9">
        <v>1</v>
      </c>
    </row>
    <row r="836" spans="2:31">
      <c r="B836" s="1253"/>
      <c r="C836" s="1238"/>
      <c r="D836" s="1239"/>
      <c r="E836" s="1238"/>
      <c r="F836" s="1239"/>
      <c r="G836" s="1240"/>
      <c r="H836" s="1241"/>
      <c r="I836" s="1242"/>
      <c r="J836" s="1241"/>
      <c r="K836" s="1243"/>
      <c r="L836" s="1244"/>
      <c r="M836"/>
      <c r="N836" s="1254"/>
      <c r="O836" s="1245"/>
      <c r="P836" s="1246"/>
      <c r="Q836" s="1246"/>
      <c r="R836" s="1247"/>
      <c r="S836" s="1248"/>
      <c r="T836" s="1248"/>
      <c r="U836" s="1249"/>
      <c r="V836" s="1255"/>
      <c r="W836" s="1250"/>
      <c r="X836" s="1256"/>
      <c r="Y836" s="1257"/>
      <c r="Z836" s="1251"/>
      <c r="AA836" s="1252"/>
      <c r="AE836" s="9">
        <v>1</v>
      </c>
    </row>
    <row r="837" spans="2:31">
      <c r="B837" s="1253"/>
      <c r="C837" s="1238"/>
      <c r="D837" s="1239"/>
      <c r="E837" s="1238"/>
      <c r="F837" s="1239"/>
      <c r="G837" s="1240"/>
      <c r="H837" s="1241"/>
      <c r="I837" s="1242"/>
      <c r="J837" s="1241"/>
      <c r="K837" s="1243"/>
      <c r="L837" s="1244"/>
      <c r="M837"/>
      <c r="N837" s="1254"/>
      <c r="O837" s="1245"/>
      <c r="P837" s="1246"/>
      <c r="Q837" s="1246"/>
      <c r="R837" s="1247"/>
      <c r="S837" s="1248"/>
      <c r="T837" s="1248"/>
      <c r="U837" s="1249"/>
      <c r="V837" s="1255"/>
      <c r="W837" s="1250"/>
      <c r="X837" s="1256"/>
      <c r="Y837" s="1257"/>
      <c r="Z837" s="1251"/>
      <c r="AA837" s="1252"/>
      <c r="AE837" s="9">
        <v>1</v>
      </c>
    </row>
    <row r="838" spans="2:31">
      <c r="B838" s="1253"/>
      <c r="C838" s="1238"/>
      <c r="D838" s="1239"/>
      <c r="E838" s="1238"/>
      <c r="F838" s="1239"/>
      <c r="G838" s="1240"/>
      <c r="H838" s="1241"/>
      <c r="I838" s="1242"/>
      <c r="J838" s="1241"/>
      <c r="K838" s="1243"/>
      <c r="L838" s="1244"/>
      <c r="M838"/>
      <c r="N838" s="1254"/>
      <c r="O838" s="1245"/>
      <c r="P838" s="1246"/>
      <c r="Q838" s="1246"/>
      <c r="R838" s="1247"/>
      <c r="S838" s="1248"/>
      <c r="T838" s="1248"/>
      <c r="U838" s="1249"/>
      <c r="V838" s="1255"/>
      <c r="W838" s="1250"/>
      <c r="X838" s="1256"/>
      <c r="Y838" s="1257"/>
      <c r="Z838" s="1251"/>
      <c r="AA838" s="1252"/>
      <c r="AE838" s="9">
        <v>1</v>
      </c>
    </row>
    <row r="839" spans="2:31">
      <c r="B839" s="1253"/>
      <c r="C839" s="1238"/>
      <c r="D839" s="1239"/>
      <c r="E839" s="1238"/>
      <c r="F839" s="1239"/>
      <c r="G839" s="1240"/>
      <c r="H839" s="1241"/>
      <c r="I839" s="1242"/>
      <c r="J839" s="1241"/>
      <c r="K839" s="1243"/>
      <c r="L839" s="1244"/>
      <c r="M839"/>
      <c r="N839" s="1254"/>
      <c r="O839" s="1245"/>
      <c r="P839" s="1246"/>
      <c r="Q839" s="1246"/>
      <c r="R839" s="1247"/>
      <c r="S839" s="1248"/>
      <c r="T839" s="1248"/>
      <c r="U839" s="1249"/>
      <c r="V839" s="1255"/>
      <c r="W839" s="1250"/>
      <c r="X839" s="1256"/>
      <c r="Y839" s="1257"/>
      <c r="Z839" s="1251"/>
      <c r="AA839" s="1252"/>
      <c r="AE839" s="9">
        <v>1</v>
      </c>
    </row>
    <row r="840" spans="2:31">
      <c r="B840" s="1253"/>
      <c r="C840" s="1238"/>
      <c r="D840" s="1239"/>
      <c r="E840" s="1238"/>
      <c r="F840" s="1239"/>
      <c r="G840" s="1240"/>
      <c r="H840" s="1241"/>
      <c r="I840" s="1242"/>
      <c r="J840" s="1241"/>
      <c r="K840" s="1243"/>
      <c r="L840" s="1244"/>
      <c r="M840"/>
      <c r="N840" s="1254"/>
      <c r="O840" s="1245"/>
      <c r="P840" s="1246"/>
      <c r="Q840" s="1246"/>
      <c r="R840" s="1247"/>
      <c r="S840" s="1248"/>
      <c r="T840" s="1248"/>
      <c r="U840" s="1249"/>
      <c r="V840" s="1255"/>
      <c r="W840" s="1250"/>
      <c r="X840" s="1256"/>
      <c r="Y840" s="1257"/>
      <c r="Z840" s="1251"/>
      <c r="AA840" s="1252"/>
      <c r="AE840" s="9">
        <v>1</v>
      </c>
    </row>
    <row r="841" spans="2:31">
      <c r="B841" s="1253"/>
      <c r="C841" s="1238"/>
      <c r="D841" s="1239"/>
      <c r="E841" s="1238"/>
      <c r="F841" s="1239"/>
      <c r="G841" s="1240"/>
      <c r="H841" s="1241"/>
      <c r="I841" s="1242"/>
      <c r="J841" s="1241"/>
      <c r="K841" s="1243"/>
      <c r="L841" s="1244"/>
      <c r="M841"/>
      <c r="N841" s="1254"/>
      <c r="O841" s="1245"/>
      <c r="P841" s="1246"/>
      <c r="Q841" s="1246"/>
      <c r="R841" s="1247"/>
      <c r="S841" s="1248"/>
      <c r="T841" s="1248"/>
      <c r="U841" s="1249"/>
      <c r="V841" s="1255"/>
      <c r="W841" s="1250"/>
      <c r="X841" s="1256"/>
      <c r="Y841" s="1257"/>
      <c r="Z841" s="1251"/>
      <c r="AA841" s="1252"/>
      <c r="AE841" s="9">
        <v>1</v>
      </c>
    </row>
    <row r="842" spans="2:31">
      <c r="B842" s="1253"/>
      <c r="C842" s="1238"/>
      <c r="D842" s="1239"/>
      <c r="E842" s="1238"/>
      <c r="F842" s="1239"/>
      <c r="G842" s="1240"/>
      <c r="H842" s="1241"/>
      <c r="I842" s="1242"/>
      <c r="J842" s="1241"/>
      <c r="K842" s="1243"/>
      <c r="L842" s="1244"/>
      <c r="M842"/>
      <c r="N842" s="1254"/>
      <c r="O842" s="1245"/>
      <c r="P842" s="1246"/>
      <c r="Q842" s="1246"/>
      <c r="R842" s="1247"/>
      <c r="S842" s="1248"/>
      <c r="T842" s="1248"/>
      <c r="U842" s="1249"/>
      <c r="V842" s="1255"/>
      <c r="W842" s="1250"/>
      <c r="X842" s="1256"/>
      <c r="Y842" s="1257"/>
      <c r="Z842" s="1251"/>
      <c r="AA842" s="1252"/>
      <c r="AE842" s="9">
        <v>1</v>
      </c>
    </row>
    <row r="843" spans="2:31">
      <c r="B843" s="1253"/>
      <c r="C843" s="1238"/>
      <c r="D843" s="1239"/>
      <c r="E843" s="1238"/>
      <c r="F843" s="1239"/>
      <c r="G843" s="1240"/>
      <c r="H843" s="1241"/>
      <c r="I843" s="1242"/>
      <c r="J843" s="1241"/>
      <c r="K843" s="1243"/>
      <c r="L843" s="1244"/>
      <c r="M843"/>
      <c r="N843" s="1254"/>
      <c r="O843" s="1245"/>
      <c r="P843" s="1246"/>
      <c r="Q843" s="1246"/>
      <c r="R843" s="1247"/>
      <c r="S843" s="1248"/>
      <c r="T843" s="1248"/>
      <c r="U843" s="1249"/>
      <c r="V843" s="1255"/>
      <c r="W843" s="1250"/>
      <c r="X843" s="1256"/>
      <c r="Y843" s="1257"/>
      <c r="Z843" s="1251"/>
      <c r="AA843" s="1252"/>
      <c r="AE843" s="9">
        <v>1</v>
      </c>
    </row>
    <row r="844" spans="2:31">
      <c r="B844" s="1253"/>
      <c r="C844" s="1238"/>
      <c r="D844" s="1239"/>
      <c r="E844" s="1238"/>
      <c r="F844" s="1239"/>
      <c r="G844" s="1240"/>
      <c r="H844" s="1241"/>
      <c r="I844" s="1242"/>
      <c r="J844" s="1241"/>
      <c r="K844" s="1243"/>
      <c r="L844" s="1244"/>
      <c r="M844"/>
      <c r="N844" s="1254"/>
      <c r="O844" s="1245"/>
      <c r="P844" s="1246"/>
      <c r="Q844" s="1246"/>
      <c r="R844" s="1247"/>
      <c r="S844" s="1248"/>
      <c r="T844" s="1248"/>
      <c r="U844" s="1249"/>
      <c r="V844" s="1255"/>
      <c r="W844" s="1250"/>
      <c r="X844" s="1256"/>
      <c r="Y844" s="1257"/>
      <c r="Z844" s="1251"/>
      <c r="AA844" s="1252"/>
      <c r="AE844" s="9">
        <v>1</v>
      </c>
    </row>
    <row r="845" spans="2:31">
      <c r="B845" s="1253"/>
      <c r="C845" s="1238"/>
      <c r="D845" s="1239"/>
      <c r="E845" s="1238"/>
      <c r="F845" s="1239"/>
      <c r="G845" s="1240"/>
      <c r="H845" s="1241"/>
      <c r="I845" s="1242"/>
      <c r="J845" s="1241"/>
      <c r="K845" s="1243"/>
      <c r="L845" s="1244"/>
      <c r="M845"/>
      <c r="N845" s="1254"/>
      <c r="O845" s="1245"/>
      <c r="P845" s="1246"/>
      <c r="Q845" s="1246"/>
      <c r="R845" s="1247"/>
      <c r="S845" s="1248"/>
      <c r="T845" s="1248"/>
      <c r="U845" s="1249"/>
      <c r="V845" s="1255"/>
      <c r="W845" s="1250"/>
      <c r="X845" s="1256"/>
      <c r="Y845" s="1257"/>
      <c r="Z845" s="1251"/>
      <c r="AA845" s="1252"/>
      <c r="AE845" s="9">
        <v>1</v>
      </c>
    </row>
    <row r="846" spans="2:31">
      <c r="B846" s="1253"/>
      <c r="C846" s="1238"/>
      <c r="D846" s="1239"/>
      <c r="E846" s="1238"/>
      <c r="F846" s="1239"/>
      <c r="G846" s="1240"/>
      <c r="H846" s="1241"/>
      <c r="I846" s="1242"/>
      <c r="J846" s="1241"/>
      <c r="K846" s="1243"/>
      <c r="L846" s="1244"/>
      <c r="M846"/>
      <c r="N846" s="1254"/>
      <c r="O846" s="1245"/>
      <c r="P846" s="1246"/>
      <c r="Q846" s="1246"/>
      <c r="R846" s="1247"/>
      <c r="S846" s="1248"/>
      <c r="T846" s="1248"/>
      <c r="U846" s="1249"/>
      <c r="V846" s="1255"/>
      <c r="W846" s="1250"/>
      <c r="X846" s="1256"/>
      <c r="Y846" s="1257"/>
      <c r="Z846" s="1251"/>
      <c r="AA846" s="1252"/>
      <c r="AE846" s="9">
        <v>1</v>
      </c>
    </row>
    <row r="847" spans="2:31">
      <c r="B847" s="1253"/>
      <c r="C847" s="1238"/>
      <c r="D847" s="1239"/>
      <c r="E847" s="1238"/>
      <c r="F847" s="1239"/>
      <c r="G847" s="1240"/>
      <c r="H847" s="1241"/>
      <c r="I847" s="1242"/>
      <c r="J847" s="1241"/>
      <c r="K847" s="1243"/>
      <c r="L847" s="1244"/>
      <c r="M847"/>
      <c r="N847" s="1254"/>
      <c r="O847" s="1245"/>
      <c r="P847" s="1246"/>
      <c r="Q847" s="1246"/>
      <c r="R847" s="1247"/>
      <c r="S847" s="1248"/>
      <c r="T847" s="1248"/>
      <c r="U847" s="1249"/>
      <c r="V847" s="1255"/>
      <c r="W847" s="1250"/>
      <c r="X847" s="1256"/>
      <c r="Y847" s="1257"/>
      <c r="Z847" s="1251"/>
      <c r="AA847" s="1252"/>
      <c r="AE847" s="9">
        <v>1</v>
      </c>
    </row>
    <row r="848" spans="2:31">
      <c r="B848" s="1253"/>
      <c r="C848" s="1238"/>
      <c r="D848" s="1239"/>
      <c r="E848" s="1238"/>
      <c r="F848" s="1239"/>
      <c r="G848" s="1240"/>
      <c r="H848" s="1241"/>
      <c r="I848" s="1242"/>
      <c r="J848" s="1241"/>
      <c r="K848" s="1243"/>
      <c r="L848" s="1244"/>
      <c r="M848"/>
      <c r="N848" s="1254"/>
      <c r="O848" s="1245"/>
      <c r="P848" s="1246"/>
      <c r="Q848" s="1246"/>
      <c r="R848" s="1247"/>
      <c r="S848" s="1248"/>
      <c r="T848" s="1248"/>
      <c r="U848" s="1249"/>
      <c r="V848" s="1255"/>
      <c r="W848" s="1250"/>
      <c r="X848" s="1256"/>
      <c r="Y848" s="1257"/>
      <c r="Z848" s="1251"/>
      <c r="AA848" s="1252"/>
      <c r="AE848" s="9">
        <v>1</v>
      </c>
    </row>
    <row r="849" spans="2:31">
      <c r="B849" s="1253"/>
      <c r="C849" s="1238"/>
      <c r="D849" s="1239"/>
      <c r="E849" s="1238"/>
      <c r="F849" s="1239"/>
      <c r="G849" s="1240"/>
      <c r="H849" s="1241"/>
      <c r="I849" s="1242"/>
      <c r="J849" s="1241"/>
      <c r="K849" s="1243"/>
      <c r="L849" s="1244"/>
      <c r="M849"/>
      <c r="N849" s="1254"/>
      <c r="O849" s="1245"/>
      <c r="P849" s="1246"/>
      <c r="Q849" s="1246"/>
      <c r="R849" s="1247"/>
      <c r="S849" s="1248"/>
      <c r="T849" s="1248"/>
      <c r="U849" s="1249"/>
      <c r="V849" s="1255"/>
      <c r="W849" s="1250"/>
      <c r="X849" s="1256"/>
      <c r="Y849" s="1257"/>
      <c r="Z849" s="1251"/>
      <c r="AA849" s="1252"/>
      <c r="AE849" s="9">
        <v>1</v>
      </c>
    </row>
    <row r="850" spans="2:31">
      <c r="B850" s="1253"/>
      <c r="C850" s="1238"/>
      <c r="D850" s="1239"/>
      <c r="E850" s="1238"/>
      <c r="F850" s="1239"/>
      <c r="G850" s="1240"/>
      <c r="H850" s="1241"/>
      <c r="I850" s="1242"/>
      <c r="J850" s="1241"/>
      <c r="K850" s="1243"/>
      <c r="L850" s="1244"/>
      <c r="M850"/>
      <c r="N850" s="1254"/>
      <c r="O850" s="1245"/>
      <c r="P850" s="1246"/>
      <c r="Q850" s="1246"/>
      <c r="R850" s="1247"/>
      <c r="S850" s="1248"/>
      <c r="T850" s="1248"/>
      <c r="U850" s="1249"/>
      <c r="V850" s="1255"/>
      <c r="W850" s="1250"/>
      <c r="X850" s="1256"/>
      <c r="Y850" s="1257"/>
      <c r="Z850" s="1251"/>
      <c r="AA850" s="1252"/>
      <c r="AE850" s="9">
        <v>1</v>
      </c>
    </row>
    <row r="851" spans="2:31">
      <c r="B851" s="1253"/>
      <c r="C851" s="1238"/>
      <c r="D851" s="1239"/>
      <c r="E851" s="1238"/>
      <c r="F851" s="1239"/>
      <c r="G851" s="1240"/>
      <c r="H851" s="1241"/>
      <c r="I851" s="1242"/>
      <c r="J851" s="1241"/>
      <c r="K851" s="1243"/>
      <c r="L851" s="1244"/>
      <c r="M851"/>
      <c r="N851" s="1254"/>
      <c r="O851" s="1245"/>
      <c r="P851" s="1246"/>
      <c r="Q851" s="1246"/>
      <c r="R851" s="1247"/>
      <c r="S851" s="1248"/>
      <c r="T851" s="1248"/>
      <c r="U851" s="1249"/>
      <c r="V851" s="1255"/>
      <c r="W851" s="1250"/>
      <c r="X851" s="1256"/>
      <c r="Y851" s="1257"/>
      <c r="Z851" s="1251"/>
      <c r="AA851" s="1252"/>
      <c r="AE851" s="9">
        <v>1</v>
      </c>
    </row>
    <row r="852" spans="2:31">
      <c r="B852" s="1253"/>
      <c r="C852" s="1238"/>
      <c r="D852" s="1239"/>
      <c r="E852" s="1238"/>
      <c r="F852" s="1239"/>
      <c r="G852" s="1240"/>
      <c r="H852" s="1241"/>
      <c r="I852" s="1242"/>
      <c r="J852" s="1241"/>
      <c r="K852" s="1243"/>
      <c r="L852" s="1244"/>
      <c r="M852"/>
      <c r="N852" s="1254"/>
      <c r="O852" s="1245"/>
      <c r="P852" s="1246"/>
      <c r="Q852" s="1246"/>
      <c r="R852" s="1247"/>
      <c r="S852" s="1248"/>
      <c r="T852" s="1248"/>
      <c r="U852" s="1249"/>
      <c r="V852" s="1255"/>
      <c r="W852" s="1250"/>
      <c r="X852" s="1256"/>
      <c r="Y852" s="1257"/>
      <c r="Z852" s="1251"/>
      <c r="AA852" s="1252"/>
      <c r="AE852" s="9">
        <v>1</v>
      </c>
    </row>
    <row r="853" spans="2:31">
      <c r="B853" s="1253"/>
      <c r="C853" s="1238"/>
      <c r="D853" s="1239"/>
      <c r="E853" s="1238"/>
      <c r="F853" s="1239"/>
      <c r="G853" s="1240"/>
      <c r="H853" s="1241"/>
      <c r="I853" s="1242"/>
      <c r="J853" s="1241"/>
      <c r="K853" s="1243"/>
      <c r="L853" s="1244"/>
      <c r="M853"/>
      <c r="N853" s="1254"/>
      <c r="O853" s="1245"/>
      <c r="P853" s="1246"/>
      <c r="Q853" s="1246"/>
      <c r="R853" s="1247"/>
      <c r="S853" s="1248"/>
      <c r="T853" s="1248"/>
      <c r="U853" s="1249"/>
      <c r="V853" s="1255"/>
      <c r="W853" s="1250"/>
      <c r="X853" s="1256"/>
      <c r="Y853" s="1257"/>
      <c r="Z853" s="1251"/>
      <c r="AA853" s="1252"/>
      <c r="AE853" s="9">
        <v>1</v>
      </c>
    </row>
    <row r="854" spans="2:31">
      <c r="B854" s="1253"/>
      <c r="C854" s="1238"/>
      <c r="D854" s="1239"/>
      <c r="E854" s="1238"/>
      <c r="F854" s="1239"/>
      <c r="G854" s="1240"/>
      <c r="H854" s="1241"/>
      <c r="I854" s="1242"/>
      <c r="J854" s="1241"/>
      <c r="K854" s="1243"/>
      <c r="L854" s="1244"/>
      <c r="M854"/>
      <c r="N854" s="1254"/>
      <c r="O854" s="1245"/>
      <c r="P854" s="1246"/>
      <c r="Q854" s="1246"/>
      <c r="R854" s="1247"/>
      <c r="S854" s="1248"/>
      <c r="T854" s="1248"/>
      <c r="U854" s="1249"/>
      <c r="V854" s="1255"/>
      <c r="W854" s="1250"/>
      <c r="X854" s="1256"/>
      <c r="Y854" s="1257"/>
      <c r="Z854" s="1251"/>
      <c r="AA854" s="1252"/>
      <c r="AE854" s="9">
        <v>1</v>
      </c>
    </row>
    <row r="855" spans="2:31">
      <c r="B855" s="1253"/>
      <c r="C855" s="1238"/>
      <c r="D855" s="1239"/>
      <c r="E855" s="1238"/>
      <c r="F855" s="1239"/>
      <c r="G855" s="1240"/>
      <c r="H855" s="1241"/>
      <c r="I855" s="1242"/>
      <c r="J855" s="1241"/>
      <c r="K855" s="1243"/>
      <c r="L855" s="1244"/>
      <c r="M855"/>
      <c r="N855" s="1254"/>
      <c r="O855" s="1245"/>
      <c r="P855" s="1246"/>
      <c r="Q855" s="1246"/>
      <c r="R855" s="1247"/>
      <c r="S855" s="1248"/>
      <c r="T855" s="1248"/>
      <c r="U855" s="1249"/>
      <c r="V855" s="1255"/>
      <c r="W855" s="1250"/>
      <c r="X855" s="1256"/>
      <c r="Y855" s="1257"/>
      <c r="Z855" s="1251"/>
      <c r="AA855" s="1252"/>
      <c r="AE855" s="9">
        <v>1</v>
      </c>
    </row>
    <row r="856" spans="2:31">
      <c r="B856" s="1253"/>
      <c r="C856" s="1238"/>
      <c r="D856" s="1239"/>
      <c r="E856" s="1238"/>
      <c r="F856" s="1239"/>
      <c r="G856" s="1240"/>
      <c r="H856" s="1241"/>
      <c r="I856" s="1242"/>
      <c r="J856" s="1241"/>
      <c r="K856" s="1243"/>
      <c r="L856" s="1244"/>
      <c r="M856"/>
      <c r="N856" s="1254"/>
      <c r="O856" s="1245"/>
      <c r="P856" s="1246"/>
      <c r="Q856" s="1246"/>
      <c r="R856" s="1247"/>
      <c r="S856" s="1248"/>
      <c r="T856" s="1248"/>
      <c r="U856" s="1249"/>
      <c r="V856" s="1255"/>
      <c r="W856" s="1250"/>
      <c r="X856" s="1256"/>
      <c r="Y856" s="1257"/>
      <c r="Z856" s="1251"/>
      <c r="AA856" s="1252"/>
      <c r="AE856" s="9">
        <v>1</v>
      </c>
    </row>
    <row r="857" spans="2:31">
      <c r="B857" s="1253"/>
      <c r="C857" s="1238"/>
      <c r="D857" s="1239"/>
      <c r="E857" s="1238"/>
      <c r="F857" s="1239"/>
      <c r="G857" s="1240"/>
      <c r="H857" s="1241"/>
      <c r="I857" s="1242"/>
      <c r="J857" s="1241"/>
      <c r="K857" s="1243"/>
      <c r="L857" s="1244"/>
      <c r="M857"/>
      <c r="N857" s="1254"/>
      <c r="O857" s="1245"/>
      <c r="P857" s="1246"/>
      <c r="Q857" s="1246"/>
      <c r="R857" s="1247"/>
      <c r="S857" s="1248"/>
      <c r="T857" s="1248"/>
      <c r="U857" s="1249"/>
      <c r="V857" s="1255"/>
      <c r="W857" s="1250"/>
      <c r="X857" s="1256"/>
      <c r="Y857" s="1257"/>
      <c r="Z857" s="1251"/>
      <c r="AA857" s="1252"/>
      <c r="AE857" s="9">
        <v>1</v>
      </c>
    </row>
    <row r="858" spans="2:31">
      <c r="B858" s="1253"/>
      <c r="C858" s="1238"/>
      <c r="D858" s="1239"/>
      <c r="E858" s="1238"/>
      <c r="F858" s="1239"/>
      <c r="G858" s="1240"/>
      <c r="H858" s="1241"/>
      <c r="I858" s="1242"/>
      <c r="J858" s="1241"/>
      <c r="K858" s="1243"/>
      <c r="L858" s="1244"/>
      <c r="M858"/>
      <c r="N858" s="1254"/>
      <c r="O858" s="1245"/>
      <c r="P858" s="1246"/>
      <c r="Q858" s="1246"/>
      <c r="R858" s="1247"/>
      <c r="S858" s="1248"/>
      <c r="T858" s="1248"/>
      <c r="U858" s="1249"/>
      <c r="V858" s="1255"/>
      <c r="W858" s="1250"/>
      <c r="X858" s="1256"/>
      <c r="Y858" s="1257"/>
      <c r="Z858" s="1251"/>
      <c r="AA858" s="1252"/>
      <c r="AE858" s="9">
        <v>1</v>
      </c>
    </row>
    <row r="859" spans="2:31">
      <c r="B859" s="1253"/>
      <c r="C859" s="1238"/>
      <c r="D859" s="1239"/>
      <c r="E859" s="1238"/>
      <c r="F859" s="1239"/>
      <c r="G859" s="1240"/>
      <c r="H859" s="1241"/>
      <c r="I859" s="1242"/>
      <c r="J859" s="1241"/>
      <c r="K859" s="1243"/>
      <c r="L859" s="1244"/>
      <c r="M859"/>
      <c r="N859" s="1254"/>
      <c r="O859" s="1245"/>
      <c r="P859" s="1246"/>
      <c r="Q859" s="1246"/>
      <c r="R859" s="1247"/>
      <c r="S859" s="1248"/>
      <c r="T859" s="1248"/>
      <c r="U859" s="1249"/>
      <c r="V859" s="1255"/>
      <c r="W859" s="1250"/>
      <c r="X859" s="1256"/>
      <c r="Y859" s="1257"/>
      <c r="Z859" s="1251"/>
      <c r="AA859" s="1252"/>
      <c r="AE859" s="9">
        <v>1</v>
      </c>
    </row>
    <row r="860" spans="2:31">
      <c r="B860" s="1253"/>
      <c r="C860" s="1238"/>
      <c r="D860" s="1239"/>
      <c r="E860" s="1238"/>
      <c r="F860" s="1239"/>
      <c r="G860" s="1240"/>
      <c r="H860" s="1241"/>
      <c r="I860" s="1242"/>
      <c r="J860" s="1241"/>
      <c r="K860" s="1243"/>
      <c r="L860" s="1244"/>
      <c r="M860"/>
      <c r="N860" s="1254"/>
      <c r="O860" s="1245"/>
      <c r="P860" s="1246"/>
      <c r="Q860" s="1246"/>
      <c r="R860" s="1247"/>
      <c r="S860" s="1248"/>
      <c r="T860" s="1248"/>
      <c r="U860" s="1249"/>
      <c r="V860" s="1255"/>
      <c r="W860" s="1250"/>
      <c r="X860" s="1256"/>
      <c r="Y860" s="1257"/>
      <c r="Z860" s="1251"/>
      <c r="AA860" s="1252"/>
      <c r="AE860" s="9">
        <v>1</v>
      </c>
    </row>
    <row r="861" spans="2:31">
      <c r="B861" s="1253"/>
      <c r="C861" s="1238"/>
      <c r="D861" s="1239"/>
      <c r="E861" s="1238"/>
      <c r="F861" s="1239"/>
      <c r="G861" s="1240"/>
      <c r="H861" s="1241"/>
      <c r="I861" s="1242"/>
      <c r="J861" s="1241"/>
      <c r="K861" s="1243"/>
      <c r="L861" s="1244"/>
      <c r="M861"/>
      <c r="N861" s="1254"/>
      <c r="O861" s="1245"/>
      <c r="P861" s="1246"/>
      <c r="Q861" s="1246"/>
      <c r="R861" s="1247"/>
      <c r="S861" s="1248"/>
      <c r="T861" s="1248"/>
      <c r="U861" s="1249"/>
      <c r="V861" s="1255"/>
      <c r="W861" s="1250"/>
      <c r="X861" s="1256"/>
      <c r="Y861" s="1257"/>
      <c r="Z861" s="1251"/>
      <c r="AA861" s="1252"/>
      <c r="AE861" s="9">
        <v>1</v>
      </c>
    </row>
    <row r="862" spans="2:31">
      <c r="B862" s="1253"/>
      <c r="C862" s="1238"/>
      <c r="D862" s="1239"/>
      <c r="E862" s="1238"/>
      <c r="F862" s="1239"/>
      <c r="G862" s="1240"/>
      <c r="H862" s="1241"/>
      <c r="I862" s="1242"/>
      <c r="J862" s="1241"/>
      <c r="K862" s="1243"/>
      <c r="L862" s="1244"/>
      <c r="M862"/>
      <c r="N862" s="1254"/>
      <c r="O862" s="1245"/>
      <c r="P862" s="1246"/>
      <c r="Q862" s="1246"/>
      <c r="R862" s="1247"/>
      <c r="S862" s="1248"/>
      <c r="T862" s="1248"/>
      <c r="U862" s="1249"/>
      <c r="V862" s="1255"/>
      <c r="W862" s="1250"/>
      <c r="X862" s="1256"/>
      <c r="Y862" s="1257"/>
      <c r="Z862" s="1251"/>
      <c r="AA862" s="1252"/>
      <c r="AE862" s="9">
        <v>1</v>
      </c>
    </row>
    <row r="863" spans="2:31">
      <c r="B863" s="1253"/>
      <c r="C863" s="1238"/>
      <c r="D863" s="1239"/>
      <c r="E863" s="1238"/>
      <c r="F863" s="1239"/>
      <c r="G863" s="1240"/>
      <c r="H863" s="1241"/>
      <c r="I863" s="1242"/>
      <c r="J863" s="1241"/>
      <c r="K863" s="1243"/>
      <c r="L863" s="1244"/>
      <c r="M863"/>
      <c r="N863" s="1254"/>
      <c r="O863" s="1245"/>
      <c r="P863" s="1246"/>
      <c r="Q863" s="1246"/>
      <c r="R863" s="1247"/>
      <c r="S863" s="1248"/>
      <c r="T863" s="1248"/>
      <c r="U863" s="1249"/>
      <c r="V863" s="1255"/>
      <c r="W863" s="1250"/>
      <c r="X863" s="1256"/>
      <c r="Y863" s="1257"/>
      <c r="Z863" s="1251"/>
      <c r="AA863" s="1252"/>
      <c r="AE863" s="9">
        <v>1</v>
      </c>
    </row>
    <row r="864" spans="2:31">
      <c r="B864" s="1253"/>
      <c r="C864" s="1238"/>
      <c r="D864" s="1239"/>
      <c r="E864" s="1238"/>
      <c r="F864" s="1239"/>
      <c r="G864" s="1240"/>
      <c r="H864" s="1241"/>
      <c r="I864" s="1242"/>
      <c r="J864" s="1241"/>
      <c r="K864" s="1243"/>
      <c r="L864" s="1244"/>
      <c r="M864"/>
      <c r="N864" s="1254"/>
      <c r="O864" s="1245"/>
      <c r="P864" s="1246"/>
      <c r="Q864" s="1246"/>
      <c r="R864" s="1247"/>
      <c r="S864" s="1248"/>
      <c r="T864" s="1248"/>
      <c r="U864" s="1249"/>
      <c r="V864" s="1255"/>
      <c r="W864" s="1250"/>
      <c r="X864" s="1256"/>
      <c r="Y864" s="1257"/>
      <c r="Z864" s="1251"/>
      <c r="AA864" s="1252"/>
      <c r="AE864" s="9">
        <v>1</v>
      </c>
    </row>
    <row r="865" spans="2:31">
      <c r="B865" s="1253"/>
      <c r="C865" s="1238"/>
      <c r="D865" s="1239"/>
      <c r="E865" s="1238"/>
      <c r="F865" s="1239"/>
      <c r="G865" s="1240"/>
      <c r="H865" s="1241"/>
      <c r="I865" s="1242"/>
      <c r="J865" s="1241"/>
      <c r="K865" s="1243"/>
      <c r="L865" s="1244"/>
      <c r="M865"/>
      <c r="N865" s="1254"/>
      <c r="O865" s="1245"/>
      <c r="P865" s="1246"/>
      <c r="Q865" s="1246"/>
      <c r="R865" s="1247"/>
      <c r="S865" s="1248"/>
      <c r="T865" s="1248"/>
      <c r="U865" s="1249"/>
      <c r="V865" s="1255"/>
      <c r="W865" s="1250"/>
      <c r="X865" s="1256"/>
      <c r="Y865" s="1257"/>
      <c r="Z865" s="1251"/>
      <c r="AA865" s="1252"/>
      <c r="AE865" s="9">
        <v>1</v>
      </c>
    </row>
    <row r="866" spans="2:31">
      <c r="B866" s="1253"/>
      <c r="C866" s="1238"/>
      <c r="D866" s="1239"/>
      <c r="E866" s="1238"/>
      <c r="F866" s="1239"/>
      <c r="G866" s="1240"/>
      <c r="H866" s="1241"/>
      <c r="I866" s="1242"/>
      <c r="J866" s="1241"/>
      <c r="K866" s="1243"/>
      <c r="L866" s="1244"/>
      <c r="M866"/>
      <c r="N866" s="1254"/>
      <c r="O866" s="1245"/>
      <c r="P866" s="1246"/>
      <c r="Q866" s="1246"/>
      <c r="R866" s="1247"/>
      <c r="S866" s="1248"/>
      <c r="T866" s="1248"/>
      <c r="U866" s="1249"/>
      <c r="V866" s="1255"/>
      <c r="W866" s="1250"/>
      <c r="X866" s="1256"/>
      <c r="Y866" s="1257"/>
      <c r="Z866" s="1251"/>
      <c r="AA866" s="1252"/>
      <c r="AE866" s="9">
        <v>1</v>
      </c>
    </row>
    <row r="867" spans="2:31">
      <c r="B867" s="1253"/>
      <c r="C867" s="1238"/>
      <c r="D867" s="1239"/>
      <c r="E867" s="1238"/>
      <c r="F867" s="1239"/>
      <c r="G867" s="1240"/>
      <c r="H867" s="1241"/>
      <c r="I867" s="1242"/>
      <c r="J867" s="1241"/>
      <c r="K867" s="1243"/>
      <c r="L867" s="1244"/>
      <c r="M867"/>
      <c r="N867" s="1254"/>
      <c r="O867" s="1245"/>
      <c r="P867" s="1246"/>
      <c r="Q867" s="1246"/>
      <c r="R867" s="1247"/>
      <c r="S867" s="1248"/>
      <c r="T867" s="1248"/>
      <c r="U867" s="1249"/>
      <c r="V867" s="1255"/>
      <c r="W867" s="1250"/>
      <c r="X867" s="1256"/>
      <c r="Y867" s="1257"/>
      <c r="Z867" s="1251"/>
      <c r="AA867" s="1252"/>
      <c r="AE867" s="9">
        <v>1</v>
      </c>
    </row>
    <row r="868" spans="2:31">
      <c r="B868" s="1253"/>
      <c r="C868" s="1238"/>
      <c r="D868" s="1239"/>
      <c r="E868" s="1238"/>
      <c r="F868" s="1239"/>
      <c r="G868" s="1240"/>
      <c r="H868" s="1241"/>
      <c r="I868" s="1242"/>
      <c r="J868" s="1241"/>
      <c r="K868" s="1243"/>
      <c r="L868" s="1244"/>
      <c r="M868"/>
      <c r="N868" s="1254"/>
      <c r="O868" s="1245"/>
      <c r="P868" s="1246"/>
      <c r="Q868" s="1246"/>
      <c r="R868" s="1247"/>
      <c r="S868" s="1248"/>
      <c r="T868" s="1248"/>
      <c r="U868" s="1249"/>
      <c r="V868" s="1255"/>
      <c r="W868" s="1250"/>
      <c r="X868" s="1256"/>
      <c r="Y868" s="1257"/>
      <c r="Z868" s="1251"/>
      <c r="AA868" s="1252"/>
      <c r="AE868" s="9">
        <v>1</v>
      </c>
    </row>
    <row r="869" spans="2:31">
      <c r="B869" s="1253"/>
      <c r="C869" s="1238"/>
      <c r="D869" s="1239"/>
      <c r="E869" s="1238"/>
      <c r="F869" s="1239"/>
      <c r="G869" s="1240"/>
      <c r="H869" s="1241"/>
      <c r="I869" s="1242"/>
      <c r="J869" s="1241"/>
      <c r="K869" s="1243"/>
      <c r="L869" s="1244"/>
      <c r="M869"/>
      <c r="N869" s="1254"/>
      <c r="O869" s="1245"/>
      <c r="P869" s="1246"/>
      <c r="Q869" s="1246"/>
      <c r="R869" s="1247"/>
      <c r="S869" s="1248"/>
      <c r="T869" s="1248"/>
      <c r="U869" s="1249"/>
      <c r="V869" s="1255"/>
      <c r="W869" s="1250"/>
      <c r="X869" s="1256"/>
      <c r="Y869" s="1257"/>
      <c r="Z869" s="1251"/>
      <c r="AA869" s="1252"/>
      <c r="AE869" s="9">
        <v>1</v>
      </c>
    </row>
    <row r="870" spans="2:31">
      <c r="B870" s="1253"/>
      <c r="C870" s="1238"/>
      <c r="D870" s="1239"/>
      <c r="E870" s="1238"/>
      <c r="F870" s="1239"/>
      <c r="G870" s="1240"/>
      <c r="H870" s="1241"/>
      <c r="I870" s="1242"/>
      <c r="J870" s="1241"/>
      <c r="K870" s="1243"/>
      <c r="L870" s="1244"/>
      <c r="M870"/>
      <c r="N870" s="1254"/>
      <c r="O870" s="1245"/>
      <c r="P870" s="1246"/>
      <c r="Q870" s="1246"/>
      <c r="R870" s="1247"/>
      <c r="S870" s="1248"/>
      <c r="T870" s="1248"/>
      <c r="U870" s="1249"/>
      <c r="V870" s="1255"/>
      <c r="W870" s="1250"/>
      <c r="X870" s="1256"/>
      <c r="Y870" s="1257"/>
      <c r="Z870" s="1251"/>
      <c r="AA870" s="1252"/>
      <c r="AE870" s="9">
        <v>1</v>
      </c>
    </row>
    <row r="871" spans="2:31">
      <c r="B871" s="1253"/>
      <c r="C871" s="1238"/>
      <c r="D871" s="1239"/>
      <c r="E871" s="1238"/>
      <c r="F871" s="1239"/>
      <c r="G871" s="1240"/>
      <c r="H871" s="1241"/>
      <c r="I871" s="1242"/>
      <c r="J871" s="1241"/>
      <c r="K871" s="1243"/>
      <c r="L871" s="1244"/>
      <c r="M871"/>
      <c r="N871" s="1254"/>
      <c r="O871" s="1245"/>
      <c r="P871" s="1246"/>
      <c r="Q871" s="1246"/>
      <c r="R871" s="1247"/>
      <c r="S871" s="1248"/>
      <c r="T871" s="1248"/>
      <c r="U871" s="1249"/>
      <c r="V871" s="1255"/>
      <c r="W871" s="1250"/>
      <c r="X871" s="1256"/>
      <c r="Y871" s="1257"/>
      <c r="Z871" s="1251"/>
      <c r="AA871" s="1252"/>
      <c r="AE871" s="9">
        <v>1</v>
      </c>
    </row>
    <row r="872" spans="2:31">
      <c r="B872" s="1253"/>
      <c r="C872" s="1238"/>
      <c r="D872" s="1239"/>
      <c r="E872" s="1238"/>
      <c r="F872" s="1239"/>
      <c r="G872" s="1240"/>
      <c r="H872" s="1241"/>
      <c r="I872" s="1242"/>
      <c r="J872" s="1241"/>
      <c r="K872" s="1243"/>
      <c r="L872" s="1244"/>
      <c r="M872"/>
      <c r="N872" s="1254"/>
      <c r="O872" s="1245"/>
      <c r="P872" s="1246"/>
      <c r="Q872" s="1246"/>
      <c r="R872" s="1247"/>
      <c r="S872" s="1248"/>
      <c r="T872" s="1248"/>
      <c r="U872" s="1249"/>
      <c r="V872" s="1255"/>
      <c r="W872" s="1250"/>
      <c r="X872" s="1256"/>
      <c r="Y872" s="1257"/>
      <c r="Z872" s="1251"/>
      <c r="AA872" s="1252"/>
      <c r="AE872" s="9">
        <v>1</v>
      </c>
    </row>
    <row r="873" spans="2:31">
      <c r="B873" s="1253"/>
      <c r="C873" s="1238"/>
      <c r="D873" s="1239"/>
      <c r="E873" s="1238"/>
      <c r="F873" s="1239"/>
      <c r="G873" s="1240"/>
      <c r="H873" s="1241"/>
      <c r="I873" s="1242"/>
      <c r="J873" s="1241"/>
      <c r="K873" s="1243"/>
      <c r="L873" s="1244"/>
      <c r="M873"/>
      <c r="N873" s="1254"/>
      <c r="O873" s="1245"/>
      <c r="P873" s="1246"/>
      <c r="Q873" s="1246"/>
      <c r="R873" s="1247"/>
      <c r="S873" s="1248"/>
      <c r="T873" s="1248"/>
      <c r="U873" s="1249"/>
      <c r="V873" s="1255"/>
      <c r="W873" s="1250"/>
      <c r="X873" s="1256"/>
      <c r="Y873" s="1257"/>
      <c r="Z873" s="1251"/>
      <c r="AA873" s="1252"/>
      <c r="AE873" s="9">
        <v>1</v>
      </c>
    </row>
    <row r="874" spans="2:31">
      <c r="B874" s="1253"/>
      <c r="C874" s="1238"/>
      <c r="D874" s="1239"/>
      <c r="E874" s="1238"/>
      <c r="F874" s="1239"/>
      <c r="G874" s="1240"/>
      <c r="H874" s="1241"/>
      <c r="I874" s="1242"/>
      <c r="J874" s="1241"/>
      <c r="K874" s="1243"/>
      <c r="L874" s="1244"/>
      <c r="M874"/>
      <c r="N874" s="1254"/>
      <c r="O874" s="1245"/>
      <c r="P874" s="1246"/>
      <c r="Q874" s="1246"/>
      <c r="R874" s="1247"/>
      <c r="S874" s="1248"/>
      <c r="T874" s="1248"/>
      <c r="U874" s="1249"/>
      <c r="V874" s="1255"/>
      <c r="W874" s="1250"/>
      <c r="X874" s="1256"/>
      <c r="Y874" s="1257"/>
      <c r="Z874" s="1251"/>
      <c r="AA874" s="1252"/>
      <c r="AE874" s="9">
        <v>1</v>
      </c>
    </row>
    <row r="875" spans="2:31">
      <c r="B875" s="1253"/>
      <c r="C875" s="1238"/>
      <c r="D875" s="1239"/>
      <c r="E875" s="1238"/>
      <c r="F875" s="1239"/>
      <c r="G875" s="1240"/>
      <c r="H875" s="1241"/>
      <c r="I875" s="1242"/>
      <c r="J875" s="1241"/>
      <c r="K875" s="1243"/>
      <c r="L875" s="1244"/>
      <c r="M875"/>
      <c r="N875" s="1254"/>
      <c r="O875" s="1245"/>
      <c r="P875" s="1246"/>
      <c r="Q875" s="1246"/>
      <c r="R875" s="1247"/>
      <c r="S875" s="1248"/>
      <c r="T875" s="1248"/>
      <c r="U875" s="1249"/>
      <c r="V875" s="1255"/>
      <c r="W875" s="1250"/>
      <c r="X875" s="1256"/>
      <c r="Y875" s="1257"/>
      <c r="Z875" s="1251"/>
      <c r="AA875" s="1252"/>
      <c r="AE875" s="9">
        <v>1</v>
      </c>
    </row>
    <row r="876" spans="2:31">
      <c r="B876" s="1253"/>
      <c r="C876" s="1238"/>
      <c r="D876" s="1239"/>
      <c r="E876" s="1238"/>
      <c r="F876" s="1239"/>
      <c r="G876" s="1240"/>
      <c r="H876" s="1241"/>
      <c r="I876" s="1242"/>
      <c r="J876" s="1241"/>
      <c r="K876" s="1243"/>
      <c r="L876" s="1244"/>
      <c r="M876"/>
      <c r="N876" s="1254"/>
      <c r="O876" s="1245"/>
      <c r="P876" s="1246"/>
      <c r="Q876" s="1246"/>
      <c r="R876" s="1247"/>
      <c r="S876" s="1248"/>
      <c r="T876" s="1248"/>
      <c r="U876" s="1249"/>
      <c r="V876" s="1255"/>
      <c r="W876" s="1250"/>
      <c r="X876" s="1256"/>
      <c r="Y876" s="1257"/>
      <c r="Z876" s="1251"/>
      <c r="AA876" s="1252"/>
      <c r="AE876" s="9">
        <v>1</v>
      </c>
    </row>
    <row r="877" spans="2:31">
      <c r="B877" s="1253"/>
      <c r="C877" s="1238"/>
      <c r="D877" s="1239"/>
      <c r="E877" s="1238"/>
      <c r="F877" s="1239"/>
      <c r="G877" s="1240"/>
      <c r="H877" s="1241"/>
      <c r="I877" s="1242"/>
      <c r="J877" s="1241"/>
      <c r="K877" s="1243"/>
      <c r="L877" s="1244"/>
      <c r="M877"/>
      <c r="N877" s="1254"/>
      <c r="O877" s="1245"/>
      <c r="P877" s="1246"/>
      <c r="Q877" s="1246"/>
      <c r="R877" s="1247"/>
      <c r="S877" s="1248"/>
      <c r="T877" s="1248"/>
      <c r="U877" s="1249"/>
      <c r="V877" s="1255"/>
      <c r="W877" s="1250"/>
      <c r="X877" s="1256"/>
      <c r="Y877" s="1257"/>
      <c r="Z877" s="1251"/>
      <c r="AA877" s="1252"/>
      <c r="AE877" s="9">
        <v>1</v>
      </c>
    </row>
    <row r="878" spans="2:31">
      <c r="B878" s="1253"/>
      <c r="C878" s="1238"/>
      <c r="D878" s="1239"/>
      <c r="E878" s="1238"/>
      <c r="F878" s="1239"/>
      <c r="G878" s="1240"/>
      <c r="H878" s="1241"/>
      <c r="I878" s="1242"/>
      <c r="J878" s="1241"/>
      <c r="K878" s="1243"/>
      <c r="L878" s="1244"/>
      <c r="M878"/>
      <c r="N878" s="1254"/>
      <c r="O878" s="1245"/>
      <c r="P878" s="1246"/>
      <c r="Q878" s="1246"/>
      <c r="R878" s="1247"/>
      <c r="S878" s="1248"/>
      <c r="T878" s="1248"/>
      <c r="U878" s="1249"/>
      <c r="V878" s="1255"/>
      <c r="W878" s="1250"/>
      <c r="X878" s="1256"/>
      <c r="Y878" s="1257"/>
      <c r="Z878" s="1251"/>
      <c r="AA878" s="1252"/>
      <c r="AE878" s="9">
        <v>1</v>
      </c>
    </row>
    <row r="879" spans="2:31">
      <c r="B879" s="1253"/>
      <c r="C879" s="1238"/>
      <c r="D879" s="1239"/>
      <c r="E879" s="1238"/>
      <c r="F879" s="1239"/>
      <c r="G879" s="1240"/>
      <c r="H879" s="1241"/>
      <c r="I879" s="1242"/>
      <c r="J879" s="1241"/>
      <c r="K879" s="1243"/>
      <c r="L879" s="1244"/>
      <c r="M879"/>
      <c r="N879" s="1254"/>
      <c r="O879" s="1245"/>
      <c r="P879" s="1246"/>
      <c r="Q879" s="1246"/>
      <c r="R879" s="1247"/>
      <c r="S879" s="1248"/>
      <c r="T879" s="1248"/>
      <c r="U879" s="1249"/>
      <c r="V879" s="1255"/>
      <c r="W879" s="1250"/>
      <c r="X879" s="1256"/>
      <c r="Y879" s="1257"/>
      <c r="Z879" s="1251"/>
      <c r="AA879" s="1252"/>
      <c r="AE879" s="9">
        <v>1</v>
      </c>
    </row>
    <row r="880" spans="2:31">
      <c r="B880" s="1253"/>
      <c r="C880" s="1238"/>
      <c r="D880" s="1239"/>
      <c r="E880" s="1238"/>
      <c r="F880" s="1239"/>
      <c r="G880" s="1240"/>
      <c r="H880" s="1241"/>
      <c r="I880" s="1242"/>
      <c r="J880" s="1241"/>
      <c r="K880" s="1243"/>
      <c r="L880" s="1244"/>
      <c r="M880"/>
      <c r="N880" s="1254"/>
      <c r="O880" s="1245"/>
      <c r="P880" s="1246"/>
      <c r="Q880" s="1246"/>
      <c r="R880" s="1247"/>
      <c r="S880" s="1248"/>
      <c r="T880" s="1248"/>
      <c r="U880" s="1249"/>
      <c r="V880" s="1255"/>
      <c r="W880" s="1250"/>
      <c r="X880" s="1256"/>
      <c r="Y880" s="1257"/>
      <c r="Z880" s="1251"/>
      <c r="AA880" s="1252"/>
      <c r="AE880" s="9">
        <v>1</v>
      </c>
    </row>
    <row r="881" spans="2:31">
      <c r="B881" s="1253"/>
      <c r="C881" s="1238"/>
      <c r="D881" s="1239"/>
      <c r="E881" s="1238"/>
      <c r="F881" s="1239"/>
      <c r="G881" s="1240"/>
      <c r="H881" s="1241"/>
      <c r="I881" s="1242"/>
      <c r="J881" s="1241"/>
      <c r="K881" s="1243"/>
      <c r="L881" s="1244"/>
      <c r="M881"/>
      <c r="N881" s="1254"/>
      <c r="O881" s="1245"/>
      <c r="P881" s="1246"/>
      <c r="Q881" s="1246"/>
      <c r="R881" s="1247"/>
      <c r="S881" s="1248"/>
      <c r="T881" s="1248"/>
      <c r="U881" s="1249"/>
      <c r="V881" s="1255"/>
      <c r="W881" s="1250"/>
      <c r="X881" s="1256"/>
      <c r="Y881" s="1257"/>
      <c r="Z881" s="1251"/>
      <c r="AA881" s="1252"/>
      <c r="AE881" s="9">
        <v>1</v>
      </c>
    </row>
    <row r="882" spans="2:31">
      <c r="B882" s="1253"/>
      <c r="C882" s="1238"/>
      <c r="D882" s="1239"/>
      <c r="E882" s="1238"/>
      <c r="F882" s="1239"/>
      <c r="G882" s="1240"/>
      <c r="H882" s="1241"/>
      <c r="I882" s="1242"/>
      <c r="J882" s="1241"/>
      <c r="K882" s="1243"/>
      <c r="L882" s="1244"/>
      <c r="M882"/>
      <c r="N882" s="1254"/>
      <c r="O882" s="1245"/>
      <c r="P882" s="1246"/>
      <c r="Q882" s="1246"/>
      <c r="R882" s="1247"/>
      <c r="S882" s="1248"/>
      <c r="T882" s="1248"/>
      <c r="U882" s="1249"/>
      <c r="V882" s="1255"/>
      <c r="W882" s="1250"/>
      <c r="X882" s="1256"/>
      <c r="Y882" s="1257"/>
      <c r="Z882" s="1251"/>
      <c r="AA882" s="1252"/>
      <c r="AE882" s="9">
        <v>1</v>
      </c>
    </row>
    <row r="883" spans="2:31">
      <c r="B883" s="1253"/>
      <c r="C883" s="1238"/>
      <c r="D883" s="1239"/>
      <c r="E883" s="1238"/>
      <c r="F883" s="1239"/>
      <c r="G883" s="1240"/>
      <c r="H883" s="1241"/>
      <c r="I883" s="1242"/>
      <c r="J883" s="1241"/>
      <c r="K883" s="1243"/>
      <c r="L883" s="1244"/>
      <c r="M883"/>
      <c r="N883" s="1254"/>
      <c r="O883" s="1245"/>
      <c r="P883" s="1246"/>
      <c r="Q883" s="1246"/>
      <c r="R883" s="1247"/>
      <c r="S883" s="1248"/>
      <c r="T883" s="1248"/>
      <c r="U883" s="1249"/>
      <c r="V883" s="1255"/>
      <c r="W883" s="1250"/>
      <c r="X883" s="1256"/>
      <c r="Y883" s="1257"/>
      <c r="Z883" s="1251"/>
      <c r="AA883" s="1252"/>
      <c r="AE883" s="9">
        <v>1</v>
      </c>
    </row>
    <row r="884" spans="2:31">
      <c r="B884" s="1253"/>
      <c r="C884" s="1238"/>
      <c r="D884" s="1239"/>
      <c r="E884" s="1238"/>
      <c r="F884" s="1239"/>
      <c r="G884" s="1240"/>
      <c r="H884" s="1241"/>
      <c r="I884" s="1242"/>
      <c r="J884" s="1241"/>
      <c r="K884" s="1243"/>
      <c r="L884" s="1244"/>
      <c r="M884"/>
      <c r="N884" s="1254"/>
      <c r="O884" s="1245"/>
      <c r="P884" s="1246"/>
      <c r="Q884" s="1246"/>
      <c r="R884" s="1247"/>
      <c r="S884" s="1248"/>
      <c r="T884" s="1248"/>
      <c r="U884" s="1249"/>
      <c r="V884" s="1255"/>
      <c r="W884" s="1250"/>
      <c r="X884" s="1256"/>
      <c r="Y884" s="1257"/>
      <c r="Z884" s="1251"/>
      <c r="AA884" s="1252"/>
      <c r="AE884" s="9">
        <v>1</v>
      </c>
    </row>
    <row r="885" spans="2:31">
      <c r="B885" s="1253"/>
      <c r="C885" s="1238"/>
      <c r="D885" s="1239"/>
      <c r="E885" s="1238"/>
      <c r="F885" s="1239"/>
      <c r="G885" s="1240"/>
      <c r="H885" s="1241"/>
      <c r="I885" s="1242"/>
      <c r="J885" s="1241"/>
      <c r="K885" s="1243"/>
      <c r="L885" s="1244"/>
      <c r="M885"/>
      <c r="N885" s="1254"/>
      <c r="O885" s="1245"/>
      <c r="P885" s="1246"/>
      <c r="Q885" s="1246"/>
      <c r="R885" s="1247"/>
      <c r="S885" s="1248"/>
      <c r="T885" s="1248"/>
      <c r="U885" s="1249"/>
      <c r="V885" s="1255"/>
      <c r="W885" s="1250"/>
      <c r="X885" s="1256"/>
      <c r="Y885" s="1257"/>
      <c r="Z885" s="1251"/>
      <c r="AA885" s="1252"/>
      <c r="AE885" s="9">
        <v>1</v>
      </c>
    </row>
    <row r="886" spans="2:31">
      <c r="B886" s="1253"/>
      <c r="C886" s="1238"/>
      <c r="D886" s="1239"/>
      <c r="E886" s="1238"/>
      <c r="F886" s="1239"/>
      <c r="G886" s="1240"/>
      <c r="H886" s="1241"/>
      <c r="I886" s="1242"/>
      <c r="J886" s="1241"/>
      <c r="K886" s="1243"/>
      <c r="L886" s="1244"/>
      <c r="M886"/>
      <c r="N886" s="1254"/>
      <c r="O886" s="1245"/>
      <c r="P886" s="1246"/>
      <c r="Q886" s="1246"/>
      <c r="R886" s="1247"/>
      <c r="S886" s="1248"/>
      <c r="T886" s="1248"/>
      <c r="U886" s="1249"/>
      <c r="V886" s="1255"/>
      <c r="W886" s="1250"/>
      <c r="X886" s="1256"/>
      <c r="Y886" s="1257"/>
      <c r="Z886" s="1251"/>
      <c r="AA886" s="1252"/>
      <c r="AE886" s="9">
        <v>1</v>
      </c>
    </row>
    <row r="887" spans="2:31">
      <c r="B887" s="1253"/>
      <c r="C887" s="1238"/>
      <c r="D887" s="1239"/>
      <c r="E887" s="1238"/>
      <c r="F887" s="1239"/>
      <c r="G887" s="1240"/>
      <c r="H887" s="1241"/>
      <c r="I887" s="1242"/>
      <c r="J887" s="1241"/>
      <c r="K887" s="1243"/>
      <c r="L887" s="1244"/>
      <c r="M887"/>
      <c r="N887" s="1254"/>
      <c r="O887" s="1245"/>
      <c r="P887" s="1246"/>
      <c r="Q887" s="1246"/>
      <c r="R887" s="1247"/>
      <c r="S887" s="1248"/>
      <c r="T887" s="1248"/>
      <c r="U887" s="1249"/>
      <c r="V887" s="1255"/>
      <c r="W887" s="1250"/>
      <c r="X887" s="1256"/>
      <c r="Y887" s="1257"/>
      <c r="Z887" s="1251"/>
      <c r="AA887" s="1252"/>
      <c r="AE887" s="9">
        <v>1</v>
      </c>
    </row>
    <row r="888" spans="2:31">
      <c r="B888" s="1253"/>
      <c r="C888" s="1238"/>
      <c r="D888" s="1239"/>
      <c r="E888" s="1238"/>
      <c r="F888" s="1239"/>
      <c r="G888" s="1240"/>
      <c r="H888" s="1241"/>
      <c r="I888" s="1242"/>
      <c r="J888" s="1241"/>
      <c r="K888" s="1243"/>
      <c r="L888" s="1244"/>
      <c r="M888"/>
      <c r="N888" s="1254"/>
      <c r="O888" s="1245"/>
      <c r="P888" s="1246"/>
      <c r="Q888" s="1246"/>
      <c r="R888" s="1247"/>
      <c r="S888" s="1248"/>
      <c r="T888" s="1248"/>
      <c r="U888" s="1249"/>
      <c r="V888" s="1255"/>
      <c r="W888" s="1250"/>
      <c r="X888" s="1256"/>
      <c r="Y888" s="1257"/>
      <c r="Z888" s="1251"/>
      <c r="AA888" s="1252"/>
      <c r="AE888" s="9">
        <v>1</v>
      </c>
    </row>
    <row r="889" spans="2:31">
      <c r="B889" s="1253"/>
      <c r="C889" s="1238"/>
      <c r="D889" s="1239"/>
      <c r="E889" s="1238"/>
      <c r="F889" s="1239"/>
      <c r="G889" s="1240"/>
      <c r="H889" s="1241"/>
      <c r="I889" s="1242"/>
      <c r="J889" s="1241"/>
      <c r="K889" s="1243"/>
      <c r="L889" s="1244"/>
      <c r="M889"/>
      <c r="N889" s="1254"/>
      <c r="O889" s="1245"/>
      <c r="P889" s="1246"/>
      <c r="Q889" s="1246"/>
      <c r="R889" s="1247"/>
      <c r="S889" s="1248"/>
      <c r="T889" s="1248"/>
      <c r="U889" s="1249"/>
      <c r="V889" s="1255"/>
      <c r="W889" s="1250"/>
      <c r="X889" s="1256"/>
      <c r="Y889" s="1257"/>
      <c r="Z889" s="1251"/>
      <c r="AA889" s="1252"/>
      <c r="AE889" s="9">
        <v>1</v>
      </c>
    </row>
    <row r="890" spans="2:31">
      <c r="B890" s="1253"/>
      <c r="C890" s="1238"/>
      <c r="D890" s="1239"/>
      <c r="E890" s="1238"/>
      <c r="F890" s="1239"/>
      <c r="G890" s="1240"/>
      <c r="H890" s="1241"/>
      <c r="I890" s="1242"/>
      <c r="J890" s="1241"/>
      <c r="K890" s="1243"/>
      <c r="L890" s="1244"/>
      <c r="M890"/>
      <c r="N890" s="1254"/>
      <c r="O890" s="1245"/>
      <c r="P890" s="1246"/>
      <c r="Q890" s="1246"/>
      <c r="R890" s="1247"/>
      <c r="S890" s="1248"/>
      <c r="T890" s="1248"/>
      <c r="U890" s="1249"/>
      <c r="V890" s="1255"/>
      <c r="W890" s="1250"/>
      <c r="X890" s="1256"/>
      <c r="Y890" s="1257"/>
      <c r="Z890" s="1251"/>
      <c r="AA890" s="1252"/>
      <c r="AE890" s="9">
        <v>1</v>
      </c>
    </row>
    <row r="891" spans="2:31">
      <c r="B891" s="1253"/>
      <c r="C891" s="1238"/>
      <c r="D891" s="1239"/>
      <c r="E891" s="1238"/>
      <c r="F891" s="1239"/>
      <c r="G891" s="1240"/>
      <c r="H891" s="1241"/>
      <c r="I891" s="1242"/>
      <c r="J891" s="1241"/>
      <c r="K891" s="1243"/>
      <c r="L891" s="1244"/>
      <c r="M891"/>
      <c r="N891" s="1254"/>
      <c r="O891" s="1245"/>
      <c r="P891" s="1246"/>
      <c r="Q891" s="1246"/>
      <c r="R891" s="1247"/>
      <c r="S891" s="1248"/>
      <c r="T891" s="1248"/>
      <c r="U891" s="1249"/>
      <c r="V891" s="1255"/>
      <c r="W891" s="1250"/>
      <c r="X891" s="1256"/>
      <c r="Y891" s="1257"/>
      <c r="Z891" s="1251"/>
      <c r="AA891" s="1252"/>
      <c r="AE891" s="9">
        <v>1</v>
      </c>
    </row>
    <row r="892" spans="2:31">
      <c r="B892" s="1253"/>
      <c r="C892" s="1238"/>
      <c r="D892" s="1239"/>
      <c r="E892" s="1238"/>
      <c r="F892" s="1239"/>
      <c r="G892" s="1240"/>
      <c r="H892" s="1241"/>
      <c r="I892" s="1242"/>
      <c r="J892" s="1241"/>
      <c r="K892" s="1243"/>
      <c r="L892" s="1244"/>
      <c r="M892"/>
      <c r="N892" s="1254"/>
      <c r="O892" s="1245"/>
      <c r="P892" s="1246"/>
      <c r="Q892" s="1246"/>
      <c r="R892" s="1247"/>
      <c r="S892" s="1248"/>
      <c r="T892" s="1248"/>
      <c r="U892" s="1249"/>
      <c r="V892" s="1255"/>
      <c r="W892" s="1250"/>
      <c r="X892" s="1256"/>
      <c r="Y892" s="1257"/>
      <c r="Z892" s="1251"/>
      <c r="AA892" s="1252"/>
      <c r="AE892" s="9">
        <v>1</v>
      </c>
    </row>
    <row r="893" spans="2:31">
      <c r="B893" s="1253"/>
      <c r="C893" s="1238"/>
      <c r="D893" s="1239"/>
      <c r="E893" s="1238"/>
      <c r="F893" s="1239"/>
      <c r="G893" s="1240"/>
      <c r="H893" s="1241"/>
      <c r="I893" s="1242"/>
      <c r="J893" s="1241"/>
      <c r="K893" s="1243"/>
      <c r="L893" s="1244"/>
      <c r="M893"/>
      <c r="N893" s="1254"/>
      <c r="O893" s="1245"/>
      <c r="P893" s="1246"/>
      <c r="Q893" s="1246"/>
      <c r="R893" s="1247"/>
      <c r="S893" s="1248"/>
      <c r="T893" s="1248"/>
      <c r="U893" s="1249"/>
      <c r="V893" s="1255"/>
      <c r="W893" s="1250"/>
      <c r="X893" s="1256"/>
      <c r="Y893" s="1257"/>
      <c r="Z893" s="1251"/>
      <c r="AA893" s="1252"/>
      <c r="AE893" s="9">
        <v>1</v>
      </c>
    </row>
    <row r="894" spans="2:31">
      <c r="B894" s="1253"/>
      <c r="C894" s="1238"/>
      <c r="D894" s="1239"/>
      <c r="E894" s="1238"/>
      <c r="F894" s="1239"/>
      <c r="G894" s="1240"/>
      <c r="H894" s="1241"/>
      <c r="I894" s="1242"/>
      <c r="J894" s="1241"/>
      <c r="K894" s="1243"/>
      <c r="L894" s="1244"/>
      <c r="M894"/>
      <c r="N894" s="1254"/>
      <c r="O894" s="1245"/>
      <c r="P894" s="1246"/>
      <c r="Q894" s="1246"/>
      <c r="R894" s="1247"/>
      <c r="S894" s="1248"/>
      <c r="T894" s="1248"/>
      <c r="U894" s="1249"/>
      <c r="V894" s="1255"/>
      <c r="W894" s="1250"/>
      <c r="X894" s="1256"/>
      <c r="Y894" s="1257"/>
      <c r="Z894" s="1251"/>
      <c r="AA894" s="1252"/>
      <c r="AE894" s="9">
        <v>1</v>
      </c>
    </row>
    <row r="895" spans="2:31">
      <c r="B895" s="1253"/>
      <c r="C895" s="1238"/>
      <c r="D895" s="1239"/>
      <c r="E895" s="1238"/>
      <c r="F895" s="1239"/>
      <c r="G895" s="1240"/>
      <c r="H895" s="1241"/>
      <c r="I895" s="1242"/>
      <c r="J895" s="1241"/>
      <c r="K895" s="1243"/>
      <c r="L895" s="1244"/>
      <c r="M895"/>
      <c r="N895" s="1254"/>
      <c r="O895" s="1245"/>
      <c r="P895" s="1246"/>
      <c r="Q895" s="1246"/>
      <c r="R895" s="1247"/>
      <c r="S895" s="1248"/>
      <c r="T895" s="1248"/>
      <c r="U895" s="1249"/>
      <c r="V895" s="1255"/>
      <c r="W895" s="1250"/>
      <c r="X895" s="1256"/>
      <c r="Y895" s="1257"/>
      <c r="Z895" s="1251"/>
      <c r="AA895" s="1252"/>
      <c r="AE895" s="9">
        <v>1</v>
      </c>
    </row>
    <row r="896" spans="2:31">
      <c r="B896" s="1253"/>
      <c r="C896" s="1238"/>
      <c r="D896" s="1239"/>
      <c r="E896" s="1238"/>
      <c r="F896" s="1239"/>
      <c r="G896" s="1240"/>
      <c r="H896" s="1241"/>
      <c r="I896" s="1242"/>
      <c r="J896" s="1241"/>
      <c r="K896" s="1243"/>
      <c r="L896" s="1244"/>
      <c r="M896"/>
      <c r="N896" s="1254"/>
      <c r="O896" s="1245"/>
      <c r="P896" s="1246"/>
      <c r="Q896" s="1246"/>
      <c r="R896" s="1247"/>
      <c r="S896" s="1248"/>
      <c r="T896" s="1248"/>
      <c r="U896" s="1249"/>
      <c r="V896" s="1255"/>
      <c r="W896" s="1250"/>
      <c r="X896" s="1256"/>
      <c r="Y896" s="1257"/>
      <c r="Z896" s="1251"/>
      <c r="AA896" s="1252"/>
      <c r="AE896" s="9">
        <v>1</v>
      </c>
    </row>
    <row r="897" spans="2:31">
      <c r="B897" s="1253"/>
      <c r="C897" s="1238"/>
      <c r="D897" s="1239"/>
      <c r="E897" s="1238"/>
      <c r="F897" s="1239"/>
      <c r="G897" s="1240"/>
      <c r="H897" s="1241"/>
      <c r="I897" s="1242"/>
      <c r="J897" s="1241"/>
      <c r="K897" s="1243"/>
      <c r="L897" s="1244"/>
      <c r="M897"/>
      <c r="N897" s="1254"/>
      <c r="O897" s="1245"/>
      <c r="P897" s="1246"/>
      <c r="Q897" s="1246"/>
      <c r="R897" s="1247"/>
      <c r="S897" s="1248"/>
      <c r="T897" s="1248"/>
      <c r="U897" s="1249"/>
      <c r="V897" s="1255"/>
      <c r="W897" s="1250"/>
      <c r="X897" s="1256"/>
      <c r="Y897" s="1257"/>
      <c r="Z897" s="1251"/>
      <c r="AA897" s="1252"/>
      <c r="AE897" s="9">
        <v>1</v>
      </c>
    </row>
    <row r="898" spans="2:31">
      <c r="B898" s="1253"/>
      <c r="C898" s="1238"/>
      <c r="D898" s="1239"/>
      <c r="E898" s="1238"/>
      <c r="F898" s="1239"/>
      <c r="G898" s="1240"/>
      <c r="H898" s="1241"/>
      <c r="I898" s="1242"/>
      <c r="J898" s="1241"/>
      <c r="K898" s="1243"/>
      <c r="L898" s="1244"/>
      <c r="M898"/>
      <c r="N898" s="1254"/>
      <c r="O898" s="1245"/>
      <c r="P898" s="1246"/>
      <c r="Q898" s="1246"/>
      <c r="R898" s="1247"/>
      <c r="S898" s="1248"/>
      <c r="T898" s="1248"/>
      <c r="U898" s="1249"/>
      <c r="V898" s="1255"/>
      <c r="W898" s="1250"/>
      <c r="X898" s="1256"/>
      <c r="Y898" s="1257"/>
      <c r="Z898" s="1251"/>
      <c r="AA898" s="1252"/>
      <c r="AE898" s="9">
        <v>1</v>
      </c>
    </row>
    <row r="899" spans="2:31">
      <c r="B899" s="1253"/>
      <c r="C899" s="1238"/>
      <c r="D899" s="1239"/>
      <c r="E899" s="1238"/>
      <c r="F899" s="1239"/>
      <c r="G899" s="1240"/>
      <c r="H899" s="1241"/>
      <c r="I899" s="1242"/>
      <c r="J899" s="1241"/>
      <c r="K899" s="1243"/>
      <c r="L899" s="1244"/>
      <c r="M899"/>
      <c r="N899" s="1254"/>
      <c r="O899" s="1245"/>
      <c r="P899" s="1246"/>
      <c r="Q899" s="1246"/>
      <c r="R899" s="1247"/>
      <c r="S899" s="1248"/>
      <c r="T899" s="1248"/>
      <c r="U899" s="1249"/>
      <c r="V899" s="1255"/>
      <c r="W899" s="1250"/>
      <c r="X899" s="1256"/>
      <c r="Y899" s="1257"/>
      <c r="Z899" s="1251"/>
      <c r="AA899" s="1252"/>
      <c r="AE899" s="9">
        <v>1</v>
      </c>
    </row>
    <row r="900" spans="2:31">
      <c r="B900" s="1253"/>
      <c r="C900" s="1238"/>
      <c r="D900" s="1239"/>
      <c r="E900" s="1238"/>
      <c r="F900" s="1239"/>
      <c r="G900" s="1240"/>
      <c r="H900" s="1241"/>
      <c r="I900" s="1242"/>
      <c r="J900" s="1241"/>
      <c r="K900" s="1243"/>
      <c r="L900" s="1244"/>
      <c r="M900"/>
      <c r="N900" s="1254"/>
      <c r="O900" s="1245"/>
      <c r="P900" s="1246"/>
      <c r="Q900" s="1246"/>
      <c r="R900" s="1247"/>
      <c r="S900" s="1248"/>
      <c r="T900" s="1248"/>
      <c r="U900" s="1249"/>
      <c r="V900" s="1255"/>
      <c r="W900" s="1250"/>
      <c r="X900" s="1256"/>
      <c r="Y900" s="1257"/>
      <c r="Z900" s="1251"/>
      <c r="AA900" s="1252"/>
      <c r="AE900" s="9">
        <v>1</v>
      </c>
    </row>
    <row r="901" spans="2:31">
      <c r="B901" s="1253"/>
      <c r="C901" s="1238"/>
      <c r="D901" s="1239"/>
      <c r="E901" s="1238"/>
      <c r="F901" s="1239"/>
      <c r="G901" s="1240"/>
      <c r="H901" s="1241"/>
      <c r="I901" s="1242"/>
      <c r="J901" s="1241"/>
      <c r="K901" s="1243"/>
      <c r="L901" s="1244"/>
      <c r="M901"/>
      <c r="N901" s="1254"/>
      <c r="O901" s="1245"/>
      <c r="P901" s="1246"/>
      <c r="Q901" s="1246"/>
      <c r="R901" s="1247"/>
      <c r="S901" s="1248"/>
      <c r="T901" s="1248"/>
      <c r="U901" s="1249"/>
      <c r="V901" s="1255"/>
      <c r="W901" s="1250"/>
      <c r="X901" s="1256"/>
      <c r="Y901" s="1257"/>
      <c r="Z901" s="1251"/>
      <c r="AA901" s="1252"/>
      <c r="AE901" s="9">
        <v>1</v>
      </c>
    </row>
    <row r="902" spans="2:31">
      <c r="B902" s="1253"/>
      <c r="C902" s="1238"/>
      <c r="D902" s="1239"/>
      <c r="E902" s="1238"/>
      <c r="F902" s="1239"/>
      <c r="G902" s="1240"/>
      <c r="H902" s="1241"/>
      <c r="I902" s="1242"/>
      <c r="J902" s="1241"/>
      <c r="K902" s="1243"/>
      <c r="L902" s="1244"/>
      <c r="M902"/>
      <c r="N902" s="1254"/>
      <c r="O902" s="1245"/>
      <c r="P902" s="1246"/>
      <c r="Q902" s="1246"/>
      <c r="R902" s="1247"/>
      <c r="S902" s="1248"/>
      <c r="T902" s="1248"/>
      <c r="U902" s="1249"/>
      <c r="V902" s="1255"/>
      <c r="W902" s="1250"/>
      <c r="X902" s="1256"/>
      <c r="Y902" s="1257"/>
      <c r="Z902" s="1251"/>
      <c r="AA902" s="1252"/>
      <c r="AE902" s="9">
        <v>1</v>
      </c>
    </row>
    <row r="903" spans="2:31">
      <c r="B903" s="1253"/>
      <c r="C903" s="1238"/>
      <c r="D903" s="1239"/>
      <c r="E903" s="1238"/>
      <c r="F903" s="1239"/>
      <c r="G903" s="1240"/>
      <c r="H903" s="1241"/>
      <c r="I903" s="1242"/>
      <c r="J903" s="1241"/>
      <c r="K903" s="1243"/>
      <c r="L903" s="1244"/>
      <c r="M903"/>
      <c r="N903" s="1254"/>
      <c r="O903" s="1245"/>
      <c r="P903" s="1246"/>
      <c r="Q903" s="1246"/>
      <c r="R903" s="1247"/>
      <c r="S903" s="1248"/>
      <c r="T903" s="1248"/>
      <c r="U903" s="1249"/>
      <c r="V903" s="1255"/>
      <c r="W903" s="1250"/>
      <c r="X903" s="1256"/>
      <c r="Y903" s="1257"/>
      <c r="Z903" s="1251"/>
      <c r="AA903" s="1252"/>
      <c r="AE903" s="9">
        <v>1</v>
      </c>
    </row>
    <row r="904" spans="2:31">
      <c r="B904" s="1253"/>
      <c r="C904" s="1238"/>
      <c r="D904" s="1239"/>
      <c r="E904" s="1238"/>
      <c r="F904" s="1239"/>
      <c r="G904" s="1240"/>
      <c r="H904" s="1241"/>
      <c r="I904" s="1242"/>
      <c r="J904" s="1241"/>
      <c r="K904" s="1243"/>
      <c r="L904" s="1244"/>
      <c r="M904"/>
      <c r="N904" s="1254"/>
      <c r="O904" s="1245"/>
      <c r="P904" s="1246"/>
      <c r="Q904" s="1246"/>
      <c r="R904" s="1247"/>
      <c r="S904" s="1248"/>
      <c r="T904" s="1248"/>
      <c r="U904" s="1249"/>
      <c r="V904" s="1255"/>
      <c r="W904" s="1250"/>
      <c r="X904" s="1256"/>
      <c r="Y904" s="1257"/>
      <c r="Z904" s="1251"/>
      <c r="AA904" s="1252"/>
      <c r="AE904" s="9">
        <v>1</v>
      </c>
    </row>
    <row r="905" spans="2:31">
      <c r="B905" s="1253"/>
      <c r="C905" s="1238"/>
      <c r="D905" s="1239"/>
      <c r="E905" s="1238"/>
      <c r="F905" s="1239"/>
      <c r="G905" s="1240"/>
      <c r="H905" s="1241"/>
      <c r="I905" s="1242"/>
      <c r="J905" s="1241"/>
      <c r="K905" s="1243"/>
      <c r="L905" s="1244"/>
      <c r="M905"/>
      <c r="N905" s="1254"/>
      <c r="O905" s="1245"/>
      <c r="P905" s="1246"/>
      <c r="Q905" s="1246"/>
      <c r="R905" s="1247"/>
      <c r="S905" s="1248"/>
      <c r="T905" s="1248"/>
      <c r="U905" s="1249"/>
      <c r="V905" s="1255"/>
      <c r="W905" s="1250"/>
      <c r="X905" s="1256"/>
      <c r="Y905" s="1257"/>
      <c r="Z905" s="1251"/>
      <c r="AA905" s="1252"/>
      <c r="AE905" s="9">
        <v>1</v>
      </c>
    </row>
    <row r="906" spans="2:31">
      <c r="B906" s="1253"/>
      <c r="C906" s="1238"/>
      <c r="D906" s="1239"/>
      <c r="E906" s="1238"/>
      <c r="F906" s="1239"/>
      <c r="G906" s="1240"/>
      <c r="H906" s="1241"/>
      <c r="I906" s="1242"/>
      <c r="J906" s="1241"/>
      <c r="K906" s="1243"/>
      <c r="L906" s="1244"/>
      <c r="M906"/>
      <c r="N906" s="1254"/>
      <c r="O906" s="1245"/>
      <c r="P906" s="1246"/>
      <c r="Q906" s="1246"/>
      <c r="R906" s="1247"/>
      <c r="S906" s="1248"/>
      <c r="T906" s="1248"/>
      <c r="U906" s="1249"/>
      <c r="V906" s="1255"/>
      <c r="W906" s="1250"/>
      <c r="X906" s="1256"/>
      <c r="Y906" s="1257"/>
      <c r="Z906" s="1251"/>
      <c r="AA906" s="1252"/>
      <c r="AE906" s="9">
        <v>1</v>
      </c>
    </row>
    <row r="907" spans="2:31">
      <c r="B907" s="1253"/>
      <c r="C907" s="1238"/>
      <c r="D907" s="1239"/>
      <c r="E907" s="1238"/>
      <c r="F907" s="1239"/>
      <c r="G907" s="1240"/>
      <c r="H907" s="1241"/>
      <c r="I907" s="1242"/>
      <c r="J907" s="1241"/>
      <c r="K907" s="1243"/>
      <c r="L907" s="1244"/>
      <c r="M907"/>
      <c r="N907" s="1254"/>
      <c r="O907" s="1245"/>
      <c r="P907" s="1246"/>
      <c r="Q907" s="1246"/>
      <c r="R907" s="1247"/>
      <c r="S907" s="1248"/>
      <c r="T907" s="1248"/>
      <c r="U907" s="1249"/>
      <c r="V907" s="1255"/>
      <c r="W907" s="1250"/>
      <c r="X907" s="1256"/>
      <c r="Y907" s="1257"/>
      <c r="Z907" s="1251"/>
      <c r="AA907" s="1252"/>
      <c r="AE907" s="9">
        <v>1</v>
      </c>
    </row>
    <row r="908" spans="2:31">
      <c r="B908" s="1253"/>
      <c r="C908" s="1238"/>
      <c r="D908" s="1239"/>
      <c r="E908" s="1238"/>
      <c r="F908" s="1239"/>
      <c r="G908" s="1240"/>
      <c r="H908" s="1241"/>
      <c r="I908" s="1242"/>
      <c r="J908" s="1241"/>
      <c r="K908" s="1243"/>
      <c r="L908" s="1244"/>
      <c r="M908"/>
      <c r="N908" s="1254"/>
      <c r="O908" s="1245"/>
      <c r="P908" s="1246"/>
      <c r="Q908" s="1246"/>
      <c r="R908" s="1247"/>
      <c r="S908" s="1248"/>
      <c r="T908" s="1248"/>
      <c r="U908" s="1249"/>
      <c r="V908" s="1255"/>
      <c r="W908" s="1250"/>
      <c r="X908" s="1256"/>
      <c r="Y908" s="1257"/>
      <c r="Z908" s="1251"/>
      <c r="AA908" s="1252"/>
      <c r="AE908" s="9">
        <v>1</v>
      </c>
    </row>
    <row r="909" spans="2:31">
      <c r="B909" s="1253"/>
      <c r="C909" s="1238"/>
      <c r="D909" s="1239"/>
      <c r="E909" s="1238"/>
      <c r="F909" s="1239"/>
      <c r="G909" s="1240"/>
      <c r="H909" s="1241"/>
      <c r="I909" s="1242"/>
      <c r="J909" s="1241"/>
      <c r="K909" s="1243"/>
      <c r="L909" s="1244"/>
      <c r="M909"/>
      <c r="N909" s="1254"/>
      <c r="O909" s="1245"/>
      <c r="P909" s="1246"/>
      <c r="Q909" s="1246"/>
      <c r="R909" s="1247"/>
      <c r="S909" s="1248"/>
      <c r="T909" s="1248"/>
      <c r="U909" s="1249"/>
      <c r="V909" s="1255"/>
      <c r="W909" s="1250"/>
      <c r="X909" s="1256"/>
      <c r="Y909" s="1257"/>
      <c r="Z909" s="1251"/>
      <c r="AA909" s="1252"/>
      <c r="AE909" s="9">
        <v>1</v>
      </c>
    </row>
    <row r="910" spans="2:31">
      <c r="B910" s="1253"/>
      <c r="C910" s="1238"/>
      <c r="D910" s="1239"/>
      <c r="E910" s="1238"/>
      <c r="F910" s="1239"/>
      <c r="G910" s="1240"/>
      <c r="H910" s="1241"/>
      <c r="I910" s="1242"/>
      <c r="J910" s="1241"/>
      <c r="K910" s="1243"/>
      <c r="L910" s="1244"/>
      <c r="M910"/>
      <c r="N910" s="1254"/>
      <c r="O910" s="1245"/>
      <c r="P910" s="1246"/>
      <c r="Q910" s="1246"/>
      <c r="R910" s="1247"/>
      <c r="S910" s="1248"/>
      <c r="T910" s="1248"/>
      <c r="U910" s="1249"/>
      <c r="V910" s="1255"/>
      <c r="W910" s="1250"/>
      <c r="X910" s="1256"/>
      <c r="Y910" s="1257"/>
      <c r="Z910" s="1251"/>
      <c r="AA910" s="1252"/>
      <c r="AE910" s="9">
        <v>1</v>
      </c>
    </row>
    <row r="911" spans="2:31">
      <c r="B911" s="1253"/>
      <c r="C911" s="1238"/>
      <c r="D911" s="1239"/>
      <c r="E911" s="1238"/>
      <c r="F911" s="1239"/>
      <c r="G911" s="1240"/>
      <c r="H911" s="1241"/>
      <c r="I911" s="1242"/>
      <c r="J911" s="1241"/>
      <c r="K911" s="1243"/>
      <c r="L911" s="1244"/>
      <c r="M911"/>
      <c r="N911" s="1254"/>
      <c r="O911" s="1245"/>
      <c r="P911" s="1246"/>
      <c r="Q911" s="1246"/>
      <c r="R911" s="1247"/>
      <c r="S911" s="1248"/>
      <c r="T911" s="1248"/>
      <c r="U911" s="1249"/>
      <c r="V911" s="1255"/>
      <c r="W911" s="1250"/>
      <c r="X911" s="1256"/>
      <c r="Y911" s="1257"/>
      <c r="Z911" s="1251"/>
      <c r="AA911" s="1252"/>
      <c r="AE911" s="9">
        <v>1</v>
      </c>
    </row>
    <row r="912" spans="2:31">
      <c r="B912" s="1253"/>
      <c r="C912" s="1238"/>
      <c r="D912" s="1239"/>
      <c r="E912" s="1238"/>
      <c r="F912" s="1239"/>
      <c r="G912" s="1240"/>
      <c r="H912" s="1241"/>
      <c r="I912" s="1242"/>
      <c r="J912" s="1241"/>
      <c r="K912" s="1243"/>
      <c r="L912" s="1244"/>
      <c r="M912"/>
      <c r="N912" s="1254"/>
      <c r="O912" s="1245"/>
      <c r="P912" s="1246"/>
      <c r="Q912" s="1246"/>
      <c r="R912" s="1247"/>
      <c r="S912" s="1248"/>
      <c r="T912" s="1248"/>
      <c r="U912" s="1249"/>
      <c r="V912" s="1255"/>
      <c r="W912" s="1250"/>
      <c r="X912" s="1256"/>
      <c r="Y912" s="1257"/>
      <c r="Z912" s="1251"/>
      <c r="AA912" s="1252"/>
      <c r="AE912" s="9">
        <v>1</v>
      </c>
    </row>
    <row r="913" spans="2:31">
      <c r="B913" s="1253"/>
      <c r="C913" s="1238"/>
      <c r="D913" s="1239"/>
      <c r="E913" s="1238"/>
      <c r="F913" s="1239"/>
      <c r="G913" s="1240"/>
      <c r="H913" s="1241"/>
      <c r="I913" s="1242"/>
      <c r="J913" s="1241"/>
      <c r="K913" s="1243"/>
      <c r="L913" s="1244"/>
      <c r="M913"/>
      <c r="N913" s="1254"/>
      <c r="O913" s="1245"/>
      <c r="P913" s="1246"/>
      <c r="Q913" s="1246"/>
      <c r="R913" s="1247"/>
      <c r="S913" s="1248"/>
      <c r="T913" s="1248"/>
      <c r="U913" s="1249"/>
      <c r="V913" s="1255"/>
      <c r="W913" s="1250"/>
      <c r="X913" s="1256"/>
      <c r="Y913" s="1257"/>
      <c r="Z913" s="1251"/>
      <c r="AA913" s="1252"/>
      <c r="AE913" s="9">
        <v>1</v>
      </c>
    </row>
    <row r="914" spans="2:31">
      <c r="B914" s="1253"/>
      <c r="C914" s="1238"/>
      <c r="D914" s="1239"/>
      <c r="E914" s="1238"/>
      <c r="F914" s="1239"/>
      <c r="G914" s="1240"/>
      <c r="H914" s="1241"/>
      <c r="I914" s="1242"/>
      <c r="J914" s="1241"/>
      <c r="K914" s="1243"/>
      <c r="L914" s="1244"/>
      <c r="M914"/>
      <c r="N914" s="1254"/>
      <c r="O914" s="1245"/>
      <c r="P914" s="1246"/>
      <c r="Q914" s="1246"/>
      <c r="R914" s="1247"/>
      <c r="S914" s="1248"/>
      <c r="T914" s="1248"/>
      <c r="U914" s="1249"/>
      <c r="V914" s="1255"/>
      <c r="W914" s="1250"/>
      <c r="X914" s="1256"/>
      <c r="Y914" s="1257"/>
      <c r="Z914" s="1251"/>
      <c r="AA914" s="1252"/>
      <c r="AE914" s="9">
        <v>1</v>
      </c>
    </row>
    <row r="915" spans="2:31">
      <c r="B915" s="1253"/>
      <c r="C915" s="1238"/>
      <c r="D915" s="1239"/>
      <c r="E915" s="1238"/>
      <c r="F915" s="1239"/>
      <c r="G915" s="1240"/>
      <c r="H915" s="1241"/>
      <c r="I915" s="1242"/>
      <c r="J915" s="1241"/>
      <c r="K915" s="1243"/>
      <c r="L915" s="1244"/>
      <c r="M915"/>
      <c r="N915" s="1254"/>
      <c r="O915" s="1245"/>
      <c r="P915" s="1246"/>
      <c r="Q915" s="1246"/>
      <c r="R915" s="1247"/>
      <c r="S915" s="1248"/>
      <c r="T915" s="1248"/>
      <c r="U915" s="1249"/>
      <c r="V915" s="1255"/>
      <c r="W915" s="1250"/>
      <c r="X915" s="1256"/>
      <c r="Y915" s="1257"/>
      <c r="Z915" s="1251"/>
      <c r="AA915" s="1252"/>
      <c r="AE915" s="9">
        <v>1</v>
      </c>
    </row>
    <row r="916" spans="2:31">
      <c r="B916" s="1253"/>
      <c r="C916" s="1238"/>
      <c r="D916" s="1239"/>
      <c r="E916" s="1238"/>
      <c r="F916" s="1239"/>
      <c r="G916" s="1240"/>
      <c r="H916" s="1241"/>
      <c r="I916" s="1242"/>
      <c r="J916" s="1241"/>
      <c r="K916" s="1243"/>
      <c r="L916" s="1244"/>
      <c r="M916"/>
      <c r="N916" s="1254"/>
      <c r="O916" s="1245"/>
      <c r="P916" s="1246"/>
      <c r="Q916" s="1246"/>
      <c r="R916" s="1247"/>
      <c r="S916" s="1248"/>
      <c r="T916" s="1248"/>
      <c r="U916" s="1249"/>
      <c r="V916" s="1255"/>
      <c r="W916" s="1250"/>
      <c r="X916" s="1256"/>
      <c r="Y916" s="1257"/>
      <c r="Z916" s="1251"/>
      <c r="AA916" s="1252"/>
      <c r="AE916" s="9">
        <v>1</v>
      </c>
    </row>
    <row r="917" spans="2:31">
      <c r="B917" s="1253"/>
      <c r="C917" s="1238"/>
      <c r="D917" s="1239"/>
      <c r="E917" s="1238"/>
      <c r="F917" s="1239"/>
      <c r="G917" s="1240"/>
      <c r="H917" s="1241"/>
      <c r="I917" s="1242"/>
      <c r="J917" s="1241"/>
      <c r="K917" s="1243"/>
      <c r="L917" s="1244"/>
      <c r="M917"/>
      <c r="N917" s="1254"/>
      <c r="O917" s="1245"/>
      <c r="P917" s="1246"/>
      <c r="Q917" s="1246"/>
      <c r="R917" s="1247"/>
      <c r="S917" s="1248"/>
      <c r="T917" s="1248"/>
      <c r="U917" s="1249"/>
      <c r="V917" s="1255"/>
      <c r="W917" s="1250"/>
      <c r="X917" s="1256"/>
      <c r="Y917" s="1257"/>
      <c r="Z917" s="1251"/>
      <c r="AA917" s="1252"/>
      <c r="AE917" s="9">
        <v>1</v>
      </c>
    </row>
    <row r="918" spans="2:31">
      <c r="B918" s="1253"/>
      <c r="C918" s="1238"/>
      <c r="D918" s="1239"/>
      <c r="E918" s="1238"/>
      <c r="F918" s="1239"/>
      <c r="G918" s="1240"/>
      <c r="H918" s="1241"/>
      <c r="I918" s="1242"/>
      <c r="J918" s="1241"/>
      <c r="K918" s="1243"/>
      <c r="L918" s="1244"/>
      <c r="M918"/>
      <c r="N918" s="1254"/>
      <c r="O918" s="1245"/>
      <c r="P918" s="1246"/>
      <c r="Q918" s="1246"/>
      <c r="R918" s="1247"/>
      <c r="S918" s="1248"/>
      <c r="T918" s="1248"/>
      <c r="U918" s="1249"/>
      <c r="V918" s="1255"/>
      <c r="W918" s="1250"/>
      <c r="X918" s="1256"/>
      <c r="Y918" s="1257"/>
      <c r="Z918" s="1251"/>
      <c r="AA918" s="1252"/>
      <c r="AE918" s="9">
        <v>1</v>
      </c>
    </row>
    <row r="919" spans="2:31">
      <c r="B919" s="1253"/>
      <c r="C919" s="1238"/>
      <c r="D919" s="1239"/>
      <c r="E919" s="1238"/>
      <c r="F919" s="1239"/>
      <c r="G919" s="1240"/>
      <c r="H919" s="1241"/>
      <c r="I919" s="1242"/>
      <c r="J919" s="1241"/>
      <c r="K919" s="1243"/>
      <c r="L919" s="1244"/>
      <c r="M919"/>
      <c r="N919" s="1254"/>
      <c r="O919" s="1245"/>
      <c r="P919" s="1246"/>
      <c r="Q919" s="1246"/>
      <c r="R919" s="1247"/>
      <c r="S919" s="1248"/>
      <c r="T919" s="1248"/>
      <c r="U919" s="1249"/>
      <c r="V919" s="1255"/>
      <c r="W919" s="1250"/>
      <c r="X919" s="1256"/>
      <c r="Y919" s="1257"/>
      <c r="Z919" s="1251"/>
      <c r="AA919" s="1252"/>
      <c r="AE919" s="9">
        <v>1</v>
      </c>
    </row>
    <row r="920" spans="2:31">
      <c r="B920" s="1253"/>
      <c r="C920" s="1238"/>
      <c r="D920" s="1239"/>
      <c r="E920" s="1238"/>
      <c r="F920" s="1239"/>
      <c r="G920" s="1240"/>
      <c r="H920" s="1241"/>
      <c r="I920" s="1242"/>
      <c r="J920" s="1241"/>
      <c r="K920" s="1243"/>
      <c r="L920" s="1244"/>
      <c r="M920"/>
      <c r="N920" s="1254"/>
      <c r="O920" s="1245"/>
      <c r="P920" s="1246"/>
      <c r="Q920" s="1246"/>
      <c r="R920" s="1247"/>
      <c r="S920" s="1248"/>
      <c r="T920" s="1248"/>
      <c r="U920" s="1249"/>
      <c r="V920" s="1255"/>
      <c r="W920" s="1250"/>
      <c r="X920" s="1256"/>
      <c r="Y920" s="1257"/>
      <c r="Z920" s="1251"/>
      <c r="AA920" s="1252"/>
      <c r="AE920" s="9">
        <v>1</v>
      </c>
    </row>
    <row r="921" spans="2:31">
      <c r="B921" s="1253"/>
      <c r="C921" s="1238"/>
      <c r="D921" s="1239"/>
      <c r="E921" s="1238"/>
      <c r="F921" s="1239"/>
      <c r="G921" s="1240"/>
      <c r="H921" s="1241"/>
      <c r="I921" s="1242"/>
      <c r="J921" s="1241"/>
      <c r="K921" s="1243"/>
      <c r="L921" s="1244"/>
      <c r="M921"/>
      <c r="N921" s="1254"/>
      <c r="O921" s="1245"/>
      <c r="P921" s="1246"/>
      <c r="Q921" s="1246"/>
      <c r="R921" s="1247"/>
      <c r="S921" s="1248"/>
      <c r="T921" s="1248"/>
      <c r="U921" s="1249"/>
      <c r="V921" s="1255"/>
      <c r="W921" s="1250"/>
      <c r="X921" s="1256"/>
      <c r="Y921" s="1257"/>
      <c r="Z921" s="1251"/>
      <c r="AA921" s="1252"/>
      <c r="AE921" s="9">
        <v>1</v>
      </c>
    </row>
    <row r="922" spans="2:31">
      <c r="B922" s="1253"/>
      <c r="C922" s="1238"/>
      <c r="D922" s="1239"/>
      <c r="E922" s="1238"/>
      <c r="F922" s="1239"/>
      <c r="G922" s="1240"/>
      <c r="H922" s="1241"/>
      <c r="I922" s="1242"/>
      <c r="J922" s="1241"/>
      <c r="K922" s="1243"/>
      <c r="L922" s="1244"/>
      <c r="M922"/>
      <c r="N922" s="1254"/>
      <c r="O922" s="1245"/>
      <c r="P922" s="1246"/>
      <c r="Q922" s="1246"/>
      <c r="R922" s="1247"/>
      <c r="S922" s="1248"/>
      <c r="T922" s="1248"/>
      <c r="U922" s="1249"/>
      <c r="V922" s="1255"/>
      <c r="W922" s="1250"/>
      <c r="X922" s="1256"/>
      <c r="Y922" s="1257"/>
      <c r="Z922" s="1251"/>
      <c r="AA922" s="1252"/>
      <c r="AE922" s="9">
        <v>1</v>
      </c>
    </row>
    <row r="923" spans="2:31">
      <c r="B923" s="1253"/>
      <c r="C923" s="1238"/>
      <c r="D923" s="1239"/>
      <c r="E923" s="1238"/>
      <c r="F923" s="1239"/>
      <c r="G923" s="1240"/>
      <c r="H923" s="1241"/>
      <c r="I923" s="1242"/>
      <c r="J923" s="1241"/>
      <c r="K923" s="1243"/>
      <c r="L923" s="1244"/>
      <c r="M923"/>
      <c r="N923" s="1254"/>
      <c r="O923" s="1245"/>
      <c r="P923" s="1246"/>
      <c r="Q923" s="1246"/>
      <c r="R923" s="1247"/>
      <c r="S923" s="1248"/>
      <c r="T923" s="1248"/>
      <c r="U923" s="1249"/>
      <c r="V923" s="1255"/>
      <c r="W923" s="1250"/>
      <c r="X923" s="1256"/>
      <c r="Y923" s="1257"/>
      <c r="Z923" s="1251"/>
      <c r="AA923" s="1252"/>
      <c r="AE923" s="9">
        <v>1</v>
      </c>
    </row>
    <row r="924" spans="2:31">
      <c r="B924" s="1253"/>
      <c r="C924" s="1238"/>
      <c r="D924" s="1239"/>
      <c r="E924" s="1238"/>
      <c r="F924" s="1239"/>
      <c r="G924" s="1240"/>
      <c r="H924" s="1241"/>
      <c r="I924" s="1242"/>
      <c r="J924" s="1241"/>
      <c r="K924" s="1243"/>
      <c r="L924" s="1244"/>
      <c r="M924"/>
      <c r="N924" s="1254"/>
      <c r="O924" s="1245"/>
      <c r="P924" s="1246"/>
      <c r="Q924" s="1246"/>
      <c r="R924" s="1247"/>
      <c r="S924" s="1248"/>
      <c r="T924" s="1248"/>
      <c r="U924" s="1249"/>
      <c r="V924" s="1255"/>
      <c r="W924" s="1250"/>
      <c r="X924" s="1256"/>
      <c r="Y924" s="1257"/>
      <c r="Z924" s="1251"/>
      <c r="AA924" s="1252"/>
      <c r="AE924" s="9">
        <v>1</v>
      </c>
    </row>
    <row r="925" spans="2:31">
      <c r="B925" s="1253"/>
      <c r="C925" s="1238"/>
      <c r="D925" s="1239"/>
      <c r="E925" s="1238"/>
      <c r="F925" s="1239"/>
      <c r="G925" s="1240"/>
      <c r="H925" s="1241"/>
      <c r="I925" s="1242"/>
      <c r="J925" s="1241"/>
      <c r="K925" s="1243"/>
      <c r="L925" s="1244"/>
      <c r="M925"/>
      <c r="N925" s="1254"/>
      <c r="O925" s="1245"/>
      <c r="P925" s="1246"/>
      <c r="Q925" s="1246"/>
      <c r="R925" s="1247"/>
      <c r="S925" s="1248"/>
      <c r="T925" s="1248"/>
      <c r="U925" s="1249"/>
      <c r="V925" s="1255"/>
      <c r="W925" s="1250"/>
      <c r="X925" s="1256"/>
      <c r="Y925" s="1257"/>
      <c r="Z925" s="1251"/>
      <c r="AA925" s="1252"/>
      <c r="AE925" s="9">
        <v>1</v>
      </c>
    </row>
    <row r="926" spans="2:31">
      <c r="B926" s="1253"/>
      <c r="C926" s="1238"/>
      <c r="D926" s="1239"/>
      <c r="E926" s="1238"/>
      <c r="F926" s="1239"/>
      <c r="G926" s="1240"/>
      <c r="H926" s="1241"/>
      <c r="I926" s="1242"/>
      <c r="J926" s="1241"/>
      <c r="K926" s="1243"/>
      <c r="L926" s="1244"/>
      <c r="M926"/>
      <c r="N926" s="1254"/>
      <c r="O926" s="1245"/>
      <c r="P926" s="1246"/>
      <c r="Q926" s="1246"/>
      <c r="R926" s="1247"/>
      <c r="S926" s="1248"/>
      <c r="T926" s="1248"/>
      <c r="U926" s="1249"/>
      <c r="V926" s="1255"/>
      <c r="W926" s="1250"/>
      <c r="X926" s="1256"/>
      <c r="Y926" s="1257"/>
      <c r="Z926" s="1251"/>
      <c r="AA926" s="1252"/>
      <c r="AE926" s="9">
        <v>1</v>
      </c>
    </row>
    <row r="927" spans="2:31">
      <c r="B927" s="1253"/>
      <c r="C927" s="1238"/>
      <c r="D927" s="1239"/>
      <c r="E927" s="1238"/>
      <c r="F927" s="1239"/>
      <c r="G927" s="1240"/>
      <c r="H927" s="1241"/>
      <c r="I927" s="1242"/>
      <c r="J927" s="1241"/>
      <c r="K927" s="1243"/>
      <c r="L927" s="1244"/>
      <c r="M927"/>
      <c r="N927" s="1254"/>
      <c r="O927" s="1245"/>
      <c r="P927" s="1246"/>
      <c r="Q927" s="1246"/>
      <c r="R927" s="1247"/>
      <c r="S927" s="1248"/>
      <c r="T927" s="1248"/>
      <c r="U927" s="1249"/>
      <c r="V927" s="1255"/>
      <c r="W927" s="1250"/>
      <c r="X927" s="1256"/>
      <c r="Y927" s="1257"/>
      <c r="Z927" s="1251"/>
      <c r="AA927" s="1252"/>
      <c r="AE927" s="9">
        <v>1</v>
      </c>
    </row>
    <row r="928" spans="2:31">
      <c r="B928" s="1253"/>
      <c r="C928" s="1238"/>
      <c r="D928" s="1239"/>
      <c r="E928" s="1238"/>
      <c r="F928" s="1239"/>
      <c r="G928" s="1240"/>
      <c r="H928" s="1241"/>
      <c r="I928" s="1242"/>
      <c r="J928" s="1241"/>
      <c r="K928" s="1243"/>
      <c r="L928" s="1244"/>
      <c r="M928"/>
      <c r="N928" s="1254"/>
      <c r="O928" s="1245"/>
      <c r="P928" s="1246"/>
      <c r="Q928" s="1246"/>
      <c r="R928" s="1247"/>
      <c r="S928" s="1248"/>
      <c r="T928" s="1248"/>
      <c r="U928" s="1249"/>
      <c r="V928" s="1255"/>
      <c r="W928" s="1250"/>
      <c r="X928" s="1256"/>
      <c r="Y928" s="1257"/>
      <c r="Z928" s="1251"/>
      <c r="AA928" s="1252"/>
      <c r="AE928" s="9">
        <v>1</v>
      </c>
    </row>
    <row r="929" spans="2:31">
      <c r="B929" s="1253"/>
      <c r="C929" s="1238"/>
      <c r="D929" s="1239"/>
      <c r="E929" s="1238"/>
      <c r="F929" s="1239"/>
      <c r="G929" s="1240"/>
      <c r="H929" s="1241"/>
      <c r="I929" s="1242"/>
      <c r="J929" s="1241"/>
      <c r="K929" s="1243"/>
      <c r="L929" s="1244"/>
      <c r="M929"/>
      <c r="N929" s="1254"/>
      <c r="O929" s="1245"/>
      <c r="P929" s="1246"/>
      <c r="Q929" s="1246"/>
      <c r="R929" s="1247"/>
      <c r="S929" s="1248"/>
      <c r="T929" s="1248"/>
      <c r="U929" s="1249"/>
      <c r="V929" s="1255"/>
      <c r="W929" s="1250"/>
      <c r="X929" s="1256"/>
      <c r="Y929" s="1257"/>
      <c r="Z929" s="1251"/>
      <c r="AA929" s="1252"/>
      <c r="AE929" s="9">
        <v>1</v>
      </c>
    </row>
    <row r="930" spans="2:31">
      <c r="B930" s="1253"/>
      <c r="C930" s="1238"/>
      <c r="D930" s="1239"/>
      <c r="E930" s="1238"/>
      <c r="F930" s="1239"/>
      <c r="G930" s="1240"/>
      <c r="H930" s="1241"/>
      <c r="I930" s="1242"/>
      <c r="J930" s="1241"/>
      <c r="K930" s="1243"/>
      <c r="L930" s="1244"/>
      <c r="M930"/>
      <c r="N930" s="1254"/>
      <c r="O930" s="1245"/>
      <c r="P930" s="1246"/>
      <c r="Q930" s="1246"/>
      <c r="R930" s="1247"/>
      <c r="S930" s="1248"/>
      <c r="T930" s="1248"/>
      <c r="U930" s="1249"/>
      <c r="V930" s="1255"/>
      <c r="W930" s="1250"/>
      <c r="X930" s="1256"/>
      <c r="Y930" s="1257"/>
      <c r="Z930" s="1251"/>
      <c r="AA930" s="1252"/>
      <c r="AE930" s="9">
        <v>1</v>
      </c>
    </row>
    <row r="931" spans="2:31">
      <c r="B931" s="1253"/>
      <c r="C931" s="1238"/>
      <c r="D931" s="1239"/>
      <c r="E931" s="1238"/>
      <c r="F931" s="1239"/>
      <c r="G931" s="1240"/>
      <c r="H931" s="1241"/>
      <c r="I931" s="1242"/>
      <c r="J931" s="1241"/>
      <c r="K931" s="1243"/>
      <c r="L931" s="1244"/>
      <c r="M931"/>
      <c r="N931" s="1254"/>
      <c r="O931" s="1245"/>
      <c r="P931" s="1246"/>
      <c r="Q931" s="1246"/>
      <c r="R931" s="1247"/>
      <c r="S931" s="1248"/>
      <c r="T931" s="1248"/>
      <c r="U931" s="1249"/>
      <c r="V931" s="1255"/>
      <c r="W931" s="1250"/>
      <c r="X931" s="1256"/>
      <c r="Y931" s="1257"/>
      <c r="Z931" s="1251"/>
      <c r="AA931" s="1252"/>
      <c r="AE931" s="9">
        <v>1</v>
      </c>
    </row>
    <row r="932" spans="2:31">
      <c r="B932" s="1253"/>
      <c r="C932" s="1238"/>
      <c r="D932" s="1239"/>
      <c r="E932" s="1238"/>
      <c r="F932" s="1239"/>
      <c r="G932" s="1240"/>
      <c r="H932" s="1241"/>
      <c r="I932" s="1242"/>
      <c r="J932" s="1241"/>
      <c r="K932" s="1243"/>
      <c r="L932" s="1244"/>
      <c r="M932"/>
      <c r="N932" s="1254"/>
      <c r="O932" s="1245"/>
      <c r="P932" s="1246"/>
      <c r="Q932" s="1246"/>
      <c r="R932" s="1247"/>
      <c r="S932" s="1248"/>
      <c r="T932" s="1248"/>
      <c r="U932" s="1249"/>
      <c r="V932" s="1255"/>
      <c r="W932" s="1250"/>
      <c r="X932" s="1256"/>
      <c r="Y932" s="1257"/>
      <c r="Z932" s="1251"/>
      <c r="AA932" s="1252"/>
      <c r="AE932" s="9">
        <v>1</v>
      </c>
    </row>
    <row r="933" spans="2:31">
      <c r="B933" s="1253"/>
      <c r="C933" s="1238"/>
      <c r="D933" s="1239"/>
      <c r="E933" s="1238"/>
      <c r="F933" s="1239"/>
      <c r="G933" s="1240"/>
      <c r="H933" s="1241"/>
      <c r="I933" s="1242"/>
      <c r="J933" s="1241"/>
      <c r="K933" s="1243"/>
      <c r="L933" s="1244"/>
      <c r="M933"/>
      <c r="N933" s="1254"/>
      <c r="O933" s="1245"/>
      <c r="P933" s="1246"/>
      <c r="Q933" s="1246"/>
      <c r="R933" s="1247"/>
      <c r="S933" s="1248"/>
      <c r="T933" s="1248"/>
      <c r="U933" s="1249"/>
      <c r="V933" s="1255"/>
      <c r="W933" s="1250"/>
      <c r="X933" s="1256"/>
      <c r="Y933" s="1257"/>
      <c r="Z933" s="1251"/>
      <c r="AA933" s="1252"/>
      <c r="AE933" s="9">
        <v>1</v>
      </c>
    </row>
    <row r="934" spans="2:31">
      <c r="B934" s="1253"/>
      <c r="C934" s="1238"/>
      <c r="D934" s="1239"/>
      <c r="E934" s="1238"/>
      <c r="F934" s="1239"/>
      <c r="G934" s="1240"/>
      <c r="H934" s="1241"/>
      <c r="I934" s="1242"/>
      <c r="J934" s="1241"/>
      <c r="K934" s="1243"/>
      <c r="L934" s="1244"/>
      <c r="M934"/>
      <c r="N934" s="1254"/>
      <c r="O934" s="1245"/>
      <c r="P934" s="1246"/>
      <c r="Q934" s="1246"/>
      <c r="R934" s="1247"/>
      <c r="S934" s="1248"/>
      <c r="T934" s="1248"/>
      <c r="U934" s="1249"/>
      <c r="V934" s="1255"/>
      <c r="W934" s="1250"/>
      <c r="X934" s="1256"/>
      <c r="Y934" s="1257"/>
      <c r="Z934" s="1251"/>
      <c r="AA934" s="1252"/>
      <c r="AE934" s="9">
        <v>1</v>
      </c>
    </row>
    <row r="935" spans="2:31">
      <c r="B935" s="1253"/>
      <c r="C935" s="1238"/>
      <c r="D935" s="1239"/>
      <c r="E935" s="1238"/>
      <c r="F935" s="1239"/>
      <c r="G935" s="1240"/>
      <c r="H935" s="1241"/>
      <c r="I935" s="1242"/>
      <c r="J935" s="1241"/>
      <c r="K935" s="1243"/>
      <c r="L935" s="1244"/>
      <c r="M935"/>
      <c r="N935" s="1254"/>
      <c r="O935" s="1245"/>
      <c r="P935" s="1246"/>
      <c r="Q935" s="1246"/>
      <c r="R935" s="1247"/>
      <c r="S935" s="1248"/>
      <c r="T935" s="1248"/>
      <c r="U935" s="1249"/>
      <c r="V935" s="1255"/>
      <c r="W935" s="1250"/>
      <c r="X935" s="1256"/>
      <c r="Y935" s="1257"/>
      <c r="Z935" s="1251"/>
      <c r="AA935" s="1252"/>
      <c r="AE935" s="9">
        <v>1</v>
      </c>
    </row>
    <row r="936" spans="2:31">
      <c r="B936" s="1253"/>
      <c r="C936" s="1238"/>
      <c r="D936" s="1239"/>
      <c r="E936" s="1238"/>
      <c r="F936" s="1239"/>
      <c r="G936" s="1240"/>
      <c r="H936" s="1241"/>
      <c r="I936" s="1242"/>
      <c r="J936" s="1241"/>
      <c r="K936" s="1243"/>
      <c r="L936" s="1244"/>
      <c r="M936"/>
      <c r="N936" s="1254"/>
      <c r="O936" s="1245"/>
      <c r="P936" s="1246"/>
      <c r="Q936" s="1246"/>
      <c r="R936" s="1247"/>
      <c r="S936" s="1248"/>
      <c r="T936" s="1248"/>
      <c r="U936" s="1249"/>
      <c r="V936" s="1255"/>
      <c r="W936" s="1250"/>
      <c r="X936" s="1256"/>
      <c r="Y936" s="1257"/>
      <c r="Z936" s="1251"/>
      <c r="AA936" s="1252"/>
      <c r="AE936" s="9">
        <v>1</v>
      </c>
    </row>
    <row r="937" spans="2:31">
      <c r="B937" s="1253"/>
      <c r="C937" s="1238"/>
      <c r="D937" s="1239"/>
      <c r="E937" s="1238"/>
      <c r="F937" s="1239"/>
      <c r="G937" s="1240"/>
      <c r="H937" s="1241"/>
      <c r="I937" s="1242"/>
      <c r="J937" s="1241"/>
      <c r="K937" s="1243"/>
      <c r="L937" s="1244"/>
      <c r="M937"/>
      <c r="N937" s="1254"/>
      <c r="O937" s="1245"/>
      <c r="P937" s="1246"/>
      <c r="Q937" s="1246"/>
      <c r="R937" s="1247"/>
      <c r="S937" s="1248"/>
      <c r="T937" s="1248"/>
      <c r="U937" s="1249"/>
      <c r="V937" s="1255"/>
      <c r="W937" s="1250"/>
      <c r="X937" s="1256"/>
      <c r="Y937" s="1257"/>
      <c r="Z937" s="1251"/>
      <c r="AA937" s="1252"/>
      <c r="AE937" s="9">
        <v>1</v>
      </c>
    </row>
    <row r="938" spans="2:31">
      <c r="B938" s="1253"/>
      <c r="C938" s="1238"/>
      <c r="D938" s="1239"/>
      <c r="E938" s="1238"/>
      <c r="F938" s="1239"/>
      <c r="G938" s="1240"/>
      <c r="H938" s="1241"/>
      <c r="I938" s="1242"/>
      <c r="J938" s="1241"/>
      <c r="K938" s="1243"/>
      <c r="L938" s="1244"/>
      <c r="M938"/>
      <c r="N938" s="1254"/>
      <c r="O938" s="1245"/>
      <c r="P938" s="1246"/>
      <c r="Q938" s="1246"/>
      <c r="R938" s="1247"/>
      <c r="S938" s="1248"/>
      <c r="T938" s="1248"/>
      <c r="U938" s="1249"/>
      <c r="V938" s="1255"/>
      <c r="W938" s="1250"/>
      <c r="X938" s="1256"/>
      <c r="Y938" s="1257"/>
      <c r="Z938" s="1251"/>
      <c r="AA938" s="1252"/>
      <c r="AE938" s="9">
        <v>1</v>
      </c>
    </row>
    <row r="939" spans="2:31">
      <c r="B939" s="1253"/>
      <c r="C939" s="1238"/>
      <c r="D939" s="1239"/>
      <c r="E939" s="1238"/>
      <c r="F939" s="1239"/>
      <c r="G939" s="1240"/>
      <c r="H939" s="1241"/>
      <c r="I939" s="1242"/>
      <c r="J939" s="1241"/>
      <c r="K939" s="1243"/>
      <c r="L939" s="1244"/>
      <c r="M939"/>
      <c r="N939" s="1254"/>
      <c r="O939" s="1245"/>
      <c r="P939" s="1246"/>
      <c r="Q939" s="1246"/>
      <c r="R939" s="1247"/>
      <c r="S939" s="1248"/>
      <c r="T939" s="1248"/>
      <c r="U939" s="1249"/>
      <c r="V939" s="1255"/>
      <c r="W939" s="1250"/>
      <c r="X939" s="1256"/>
      <c r="Y939" s="1257"/>
      <c r="Z939" s="1251"/>
      <c r="AA939" s="1252"/>
      <c r="AE939" s="9">
        <v>1</v>
      </c>
    </row>
    <row r="940" spans="2:31">
      <c r="B940" s="1253"/>
      <c r="C940" s="1238"/>
      <c r="D940" s="1239"/>
      <c r="E940" s="1238"/>
      <c r="F940" s="1239"/>
      <c r="G940" s="1240"/>
      <c r="H940" s="1241"/>
      <c r="I940" s="1242"/>
      <c r="J940" s="1241"/>
      <c r="K940" s="1243"/>
      <c r="L940" s="1244"/>
      <c r="M940"/>
      <c r="N940" s="1254"/>
      <c r="O940" s="1245"/>
      <c r="P940" s="1246"/>
      <c r="Q940" s="1246"/>
      <c r="R940" s="1247"/>
      <c r="S940" s="1248"/>
      <c r="T940" s="1248"/>
      <c r="U940" s="1249"/>
      <c r="V940" s="1255"/>
      <c r="W940" s="1250"/>
      <c r="X940" s="1256"/>
      <c r="Y940" s="1257"/>
      <c r="Z940" s="1251"/>
      <c r="AA940" s="1252"/>
      <c r="AE940" s="9">
        <v>1</v>
      </c>
    </row>
    <row r="941" spans="2:31">
      <c r="B941" s="1253"/>
      <c r="C941" s="1238"/>
      <c r="D941" s="1239"/>
      <c r="E941" s="1238"/>
      <c r="F941" s="1239"/>
      <c r="G941" s="1240"/>
      <c r="H941" s="1241"/>
      <c r="I941" s="1242"/>
      <c r="J941" s="1241"/>
      <c r="K941" s="1243"/>
      <c r="L941" s="1244"/>
      <c r="M941"/>
      <c r="N941" s="1254"/>
      <c r="O941" s="1245"/>
      <c r="P941" s="1246"/>
      <c r="Q941" s="1246"/>
      <c r="R941" s="1247"/>
      <c r="S941" s="1248"/>
      <c r="T941" s="1248"/>
      <c r="U941" s="1249"/>
      <c r="V941" s="1255"/>
      <c r="W941" s="1250"/>
      <c r="X941" s="1256"/>
      <c r="Y941" s="1257"/>
      <c r="Z941" s="1251"/>
      <c r="AA941" s="1252"/>
      <c r="AE941" s="9">
        <v>1</v>
      </c>
    </row>
    <row r="942" spans="2:31">
      <c r="B942" s="1253"/>
      <c r="C942" s="1238"/>
      <c r="D942" s="1239"/>
      <c r="E942" s="1238"/>
      <c r="F942" s="1239"/>
      <c r="G942" s="1240"/>
      <c r="H942" s="1241"/>
      <c r="I942" s="1242"/>
      <c r="J942" s="1241"/>
      <c r="K942" s="1243"/>
      <c r="L942" s="1244"/>
      <c r="M942"/>
      <c r="N942" s="1254"/>
      <c r="O942" s="1245"/>
      <c r="P942" s="1246"/>
      <c r="Q942" s="1246"/>
      <c r="R942" s="1247"/>
      <c r="S942" s="1248"/>
      <c r="T942" s="1248"/>
      <c r="U942" s="1249"/>
      <c r="V942" s="1255"/>
      <c r="W942" s="1250"/>
      <c r="X942" s="1256"/>
      <c r="Y942" s="1257"/>
      <c r="Z942" s="1251"/>
      <c r="AA942" s="1252"/>
      <c r="AE942" s="9">
        <v>1</v>
      </c>
    </row>
    <row r="943" spans="2:31">
      <c r="B943" s="1253"/>
      <c r="C943" s="1238"/>
      <c r="D943" s="1239"/>
      <c r="E943" s="1238"/>
      <c r="F943" s="1239"/>
      <c r="G943" s="1240"/>
      <c r="H943" s="1241"/>
      <c r="I943" s="1242"/>
      <c r="J943" s="1241"/>
      <c r="K943" s="1243"/>
      <c r="L943" s="1244"/>
      <c r="M943"/>
      <c r="N943" s="1254"/>
      <c r="O943" s="1245"/>
      <c r="P943" s="1246"/>
      <c r="Q943" s="1246"/>
      <c r="R943" s="1247"/>
      <c r="S943" s="1248"/>
      <c r="T943" s="1248"/>
      <c r="U943" s="1249"/>
      <c r="V943" s="1255"/>
      <c r="W943" s="1250"/>
      <c r="X943" s="1256"/>
      <c r="Y943" s="1257"/>
      <c r="Z943" s="1251"/>
      <c r="AA943" s="1252"/>
      <c r="AE943" s="9">
        <v>1</v>
      </c>
    </row>
    <row r="944" spans="2:31">
      <c r="B944" s="1253"/>
      <c r="C944" s="1238"/>
      <c r="D944" s="1239"/>
      <c r="E944" s="1238"/>
      <c r="F944" s="1239"/>
      <c r="G944" s="1240"/>
      <c r="H944" s="1241"/>
      <c r="I944" s="1242"/>
      <c r="J944" s="1241"/>
      <c r="K944" s="1243"/>
      <c r="L944" s="1244"/>
      <c r="M944"/>
      <c r="N944" s="1254"/>
      <c r="O944" s="1245"/>
      <c r="P944" s="1246"/>
      <c r="Q944" s="1246"/>
      <c r="R944" s="1247"/>
      <c r="S944" s="1248"/>
      <c r="T944" s="1248"/>
      <c r="U944" s="1249"/>
      <c r="V944" s="1255"/>
      <c r="W944" s="1250"/>
      <c r="X944" s="1256"/>
      <c r="Y944" s="1257"/>
      <c r="Z944" s="1251"/>
      <c r="AA944" s="1252"/>
      <c r="AE944" s="9">
        <v>1</v>
      </c>
    </row>
    <row r="945" spans="2:31">
      <c r="B945" s="1253"/>
      <c r="C945" s="1238"/>
      <c r="D945" s="1239"/>
      <c r="E945" s="1238"/>
      <c r="F945" s="1239"/>
      <c r="G945" s="1240"/>
      <c r="H945" s="1241"/>
      <c r="I945" s="1242"/>
      <c r="J945" s="1241"/>
      <c r="K945" s="1243"/>
      <c r="L945" s="1244"/>
      <c r="M945"/>
      <c r="N945" s="1254"/>
      <c r="O945" s="1245"/>
      <c r="P945" s="1246"/>
      <c r="Q945" s="1246"/>
      <c r="R945" s="1247"/>
      <c r="S945" s="1248"/>
      <c r="T945" s="1248"/>
      <c r="U945" s="1249"/>
      <c r="V945" s="1255"/>
      <c r="W945" s="1250"/>
      <c r="X945" s="1256"/>
      <c r="Y945" s="1257"/>
      <c r="Z945" s="1251"/>
      <c r="AA945" s="1252"/>
      <c r="AE945" s="9">
        <v>1</v>
      </c>
    </row>
    <row r="946" spans="2:31">
      <c r="B946" s="1253"/>
      <c r="C946" s="1238"/>
      <c r="D946" s="1239"/>
      <c r="E946" s="1238"/>
      <c r="F946" s="1239"/>
      <c r="G946" s="1240"/>
      <c r="H946" s="1241"/>
      <c r="I946" s="1242"/>
      <c r="J946" s="1241"/>
      <c r="K946" s="1243"/>
      <c r="L946" s="1244"/>
      <c r="M946"/>
      <c r="N946" s="1254"/>
      <c r="O946" s="1245"/>
      <c r="P946" s="1246"/>
      <c r="Q946" s="1246"/>
      <c r="R946" s="1247"/>
      <c r="S946" s="1248"/>
      <c r="T946" s="1248"/>
      <c r="U946" s="1249"/>
      <c r="V946" s="1255"/>
      <c r="W946" s="1250"/>
      <c r="X946" s="1256"/>
      <c r="Y946" s="1257"/>
      <c r="Z946" s="1251"/>
      <c r="AA946" s="1252"/>
      <c r="AE946" s="9">
        <v>1</v>
      </c>
    </row>
    <row r="947" spans="2:31">
      <c r="B947" s="1253"/>
      <c r="C947" s="1238"/>
      <c r="D947" s="1239"/>
      <c r="E947" s="1238"/>
      <c r="F947" s="1239"/>
      <c r="G947" s="1240"/>
      <c r="H947" s="1241"/>
      <c r="I947" s="1242"/>
      <c r="J947" s="1241"/>
      <c r="K947" s="1243"/>
      <c r="L947" s="1244"/>
      <c r="M947"/>
      <c r="N947" s="1254"/>
      <c r="O947" s="1245"/>
      <c r="P947" s="1246"/>
      <c r="Q947" s="1246"/>
      <c r="R947" s="1247"/>
      <c r="S947" s="1248"/>
      <c r="T947" s="1248"/>
      <c r="U947" s="1249"/>
      <c r="V947" s="1255"/>
      <c r="W947" s="1250"/>
      <c r="X947" s="1256"/>
      <c r="Y947" s="1257"/>
      <c r="Z947" s="1251"/>
      <c r="AA947" s="1252"/>
      <c r="AE947" s="9">
        <v>1</v>
      </c>
    </row>
    <row r="948" spans="2:31">
      <c r="B948" s="1253"/>
      <c r="C948" s="1238"/>
      <c r="D948" s="1239"/>
      <c r="E948" s="1238"/>
      <c r="F948" s="1239"/>
      <c r="G948" s="1240"/>
      <c r="H948" s="1241"/>
      <c r="I948" s="1242"/>
      <c r="J948" s="1241"/>
      <c r="K948" s="1243"/>
      <c r="L948" s="1244"/>
      <c r="M948"/>
      <c r="N948" s="1254"/>
      <c r="O948" s="1245"/>
      <c r="P948" s="1246"/>
      <c r="Q948" s="1246"/>
      <c r="R948" s="1247"/>
      <c r="S948" s="1248"/>
      <c r="T948" s="1248"/>
      <c r="U948" s="1249"/>
      <c r="V948" s="1255"/>
      <c r="W948" s="1250"/>
      <c r="X948" s="1256"/>
      <c r="Y948" s="1257"/>
      <c r="Z948" s="1251"/>
      <c r="AA948" s="1252"/>
      <c r="AE948" s="9">
        <v>1</v>
      </c>
    </row>
    <row r="949" spans="2:31">
      <c r="B949" s="1253"/>
      <c r="C949" s="1238"/>
      <c r="D949" s="1239"/>
      <c r="E949" s="1238"/>
      <c r="F949" s="1239"/>
      <c r="G949" s="1240"/>
      <c r="H949" s="1241"/>
      <c r="I949" s="1242"/>
      <c r="J949" s="1241"/>
      <c r="K949" s="1243"/>
      <c r="L949" s="1244"/>
      <c r="M949"/>
      <c r="N949" s="1254"/>
      <c r="O949" s="1245"/>
      <c r="P949" s="1246"/>
      <c r="Q949" s="1246"/>
      <c r="R949" s="1247"/>
      <c r="S949" s="1248"/>
      <c r="T949" s="1248"/>
      <c r="U949" s="1249"/>
      <c r="V949" s="1255"/>
      <c r="W949" s="1250"/>
      <c r="X949" s="1256"/>
      <c r="Y949" s="1257"/>
      <c r="Z949" s="1251"/>
      <c r="AA949" s="1252"/>
      <c r="AE949" s="9">
        <v>1</v>
      </c>
    </row>
    <row r="950" spans="2:31">
      <c r="B950" s="1253"/>
      <c r="C950" s="1238"/>
      <c r="D950" s="1239"/>
      <c r="E950" s="1238"/>
      <c r="F950" s="1239"/>
      <c r="G950" s="1240"/>
      <c r="H950" s="1241"/>
      <c r="I950" s="1242"/>
      <c r="J950" s="1241"/>
      <c r="K950" s="1243"/>
      <c r="L950" s="1244"/>
      <c r="M950"/>
      <c r="N950" s="1254"/>
      <c r="O950" s="1245"/>
      <c r="P950" s="1246"/>
      <c r="Q950" s="1246"/>
      <c r="R950" s="1247"/>
      <c r="S950" s="1248"/>
      <c r="T950" s="1248"/>
      <c r="U950" s="1249"/>
      <c r="V950" s="1255"/>
      <c r="W950" s="1250"/>
      <c r="X950" s="1256"/>
      <c r="Y950" s="1257"/>
      <c r="Z950" s="1251"/>
      <c r="AA950" s="1252"/>
      <c r="AE950" s="9">
        <v>1</v>
      </c>
    </row>
    <row r="951" spans="2:31">
      <c r="B951" s="1253"/>
      <c r="C951" s="1238"/>
      <c r="D951" s="1239"/>
      <c r="E951" s="1238"/>
      <c r="F951" s="1239"/>
      <c r="G951" s="1240"/>
      <c r="H951" s="1241"/>
      <c r="I951" s="1242"/>
      <c r="J951" s="1241"/>
      <c r="K951" s="1243"/>
      <c r="L951" s="1244"/>
      <c r="M951"/>
      <c r="N951" s="1254"/>
      <c r="O951" s="1245"/>
      <c r="P951" s="1246"/>
      <c r="Q951" s="1246"/>
      <c r="R951" s="1247"/>
      <c r="S951" s="1248"/>
      <c r="T951" s="1248"/>
      <c r="U951" s="1249"/>
      <c r="V951" s="1255"/>
      <c r="W951" s="1250"/>
      <c r="X951" s="1256"/>
      <c r="Y951" s="1257"/>
      <c r="Z951" s="1251"/>
      <c r="AA951" s="1252"/>
      <c r="AE951" s="9">
        <v>1</v>
      </c>
    </row>
    <row r="952" spans="2:31">
      <c r="B952" s="1253"/>
      <c r="C952" s="1238"/>
      <c r="D952" s="1239"/>
      <c r="E952" s="1238"/>
      <c r="F952" s="1239"/>
      <c r="G952" s="1240"/>
      <c r="H952" s="1241"/>
      <c r="I952" s="1242"/>
      <c r="J952" s="1241"/>
      <c r="K952" s="1243"/>
      <c r="L952" s="1244"/>
      <c r="M952"/>
      <c r="N952" s="1254"/>
      <c r="O952" s="1245"/>
      <c r="P952" s="1246"/>
      <c r="Q952" s="1246"/>
      <c r="R952" s="1247"/>
      <c r="S952" s="1248"/>
      <c r="T952" s="1248"/>
      <c r="U952" s="1249"/>
      <c r="V952" s="1255"/>
      <c r="W952" s="1250"/>
      <c r="X952" s="1256"/>
      <c r="Y952" s="1257"/>
      <c r="Z952" s="1251"/>
      <c r="AA952" s="1252"/>
      <c r="AE952" s="9">
        <v>1</v>
      </c>
    </row>
    <row r="953" spans="2:31">
      <c r="B953" s="1253"/>
      <c r="C953" s="1238"/>
      <c r="D953" s="1239"/>
      <c r="E953" s="1238"/>
      <c r="F953" s="1239"/>
      <c r="G953" s="1240"/>
      <c r="H953" s="1241"/>
      <c r="I953" s="1242"/>
      <c r="J953" s="1241"/>
      <c r="K953" s="1243"/>
      <c r="L953" s="1244"/>
      <c r="M953"/>
      <c r="N953" s="1254"/>
      <c r="O953" s="1245"/>
      <c r="P953" s="1246"/>
      <c r="Q953" s="1246"/>
      <c r="R953" s="1247"/>
      <c r="S953" s="1248"/>
      <c r="T953" s="1248"/>
      <c r="U953" s="1249"/>
      <c r="V953" s="1255"/>
      <c r="W953" s="1250"/>
      <c r="X953" s="1256"/>
      <c r="Y953" s="1257"/>
      <c r="Z953" s="1251"/>
      <c r="AA953" s="1252"/>
      <c r="AE953" s="9">
        <v>1</v>
      </c>
    </row>
    <row r="954" spans="2:31">
      <c r="B954" s="1253"/>
      <c r="C954" s="1238"/>
      <c r="D954" s="1239"/>
      <c r="E954" s="1238"/>
      <c r="F954" s="1239"/>
      <c r="G954" s="1240"/>
      <c r="H954" s="1241"/>
      <c r="I954" s="1242"/>
      <c r="J954" s="1241"/>
      <c r="K954" s="1243"/>
      <c r="L954" s="1244"/>
      <c r="M954"/>
      <c r="N954" s="1254"/>
      <c r="O954" s="1245"/>
      <c r="P954" s="1246"/>
      <c r="Q954" s="1246"/>
      <c r="R954" s="1247"/>
      <c r="S954" s="1248"/>
      <c r="T954" s="1248"/>
      <c r="U954" s="1249"/>
      <c r="V954" s="1255"/>
      <c r="W954" s="1250"/>
      <c r="X954" s="1256"/>
      <c r="Y954" s="1257"/>
      <c r="Z954" s="1251"/>
      <c r="AA954" s="1252"/>
      <c r="AE954" s="9">
        <v>1</v>
      </c>
    </row>
    <row r="955" spans="2:31">
      <c r="B955" s="1253"/>
      <c r="C955" s="1238"/>
      <c r="D955" s="1239"/>
      <c r="E955" s="1238"/>
      <c r="F955" s="1239"/>
      <c r="G955" s="1240"/>
      <c r="H955" s="1241"/>
      <c r="I955" s="1242"/>
      <c r="J955" s="1241"/>
      <c r="K955" s="1243"/>
      <c r="L955" s="1244"/>
      <c r="M955"/>
      <c r="N955" s="1254"/>
      <c r="O955" s="1245"/>
      <c r="P955" s="1246"/>
      <c r="Q955" s="1246"/>
      <c r="R955" s="1247"/>
      <c r="S955" s="1248"/>
      <c r="T955" s="1248"/>
      <c r="U955" s="1249"/>
      <c r="V955" s="1255"/>
      <c r="W955" s="1250"/>
      <c r="X955" s="1256"/>
      <c r="Y955" s="1257"/>
      <c r="Z955" s="1251"/>
      <c r="AA955" s="1252"/>
      <c r="AE955" s="9">
        <v>1</v>
      </c>
    </row>
    <row r="956" spans="2:31">
      <c r="B956" s="1253"/>
      <c r="C956" s="1238"/>
      <c r="D956" s="1239"/>
      <c r="E956" s="1238"/>
      <c r="F956" s="1239"/>
      <c r="G956" s="1240"/>
      <c r="H956" s="1241"/>
      <c r="I956" s="1242"/>
      <c r="J956" s="1241"/>
      <c r="K956" s="1243"/>
      <c r="L956" s="1244"/>
      <c r="M956"/>
      <c r="N956" s="1254"/>
      <c r="O956" s="1245"/>
      <c r="P956" s="1246"/>
      <c r="Q956" s="1246"/>
      <c r="R956" s="1247"/>
      <c r="S956" s="1248"/>
      <c r="T956" s="1248"/>
      <c r="U956" s="1249"/>
      <c r="V956" s="1255"/>
      <c r="W956" s="1250"/>
      <c r="X956" s="1256"/>
      <c r="Y956" s="1257"/>
      <c r="Z956" s="1251"/>
      <c r="AA956" s="1252"/>
      <c r="AE956" s="9">
        <v>1</v>
      </c>
    </row>
    <row r="957" spans="2:31">
      <c r="B957" s="1253"/>
      <c r="C957" s="1238"/>
      <c r="D957" s="1239"/>
      <c r="E957" s="1238"/>
      <c r="F957" s="1239"/>
      <c r="G957" s="1240"/>
      <c r="H957" s="1241"/>
      <c r="I957" s="1242"/>
      <c r="J957" s="1241"/>
      <c r="K957" s="1243"/>
      <c r="L957" s="1244"/>
      <c r="M957"/>
      <c r="N957" s="1254"/>
      <c r="O957" s="1245"/>
      <c r="P957" s="1246"/>
      <c r="Q957" s="1246"/>
      <c r="R957" s="1247"/>
      <c r="S957" s="1248"/>
      <c r="T957" s="1248"/>
      <c r="U957" s="1249"/>
      <c r="V957" s="1255"/>
      <c r="W957" s="1250"/>
      <c r="X957" s="1256"/>
      <c r="Y957" s="1257"/>
      <c r="Z957" s="1251"/>
      <c r="AA957" s="1252"/>
      <c r="AE957" s="9">
        <v>1</v>
      </c>
    </row>
    <row r="958" spans="2:31">
      <c r="B958" s="1253"/>
      <c r="C958" s="1238"/>
      <c r="D958" s="1239"/>
      <c r="E958" s="1238"/>
      <c r="F958" s="1239"/>
      <c r="G958" s="1240"/>
      <c r="H958" s="1241"/>
      <c r="I958" s="1242"/>
      <c r="J958" s="1241"/>
      <c r="K958" s="1243"/>
      <c r="L958" s="1244"/>
      <c r="M958"/>
      <c r="N958" s="1254"/>
      <c r="O958" s="1245"/>
      <c r="P958" s="1246"/>
      <c r="Q958" s="1246"/>
      <c r="R958" s="1247"/>
      <c r="S958" s="1248"/>
      <c r="T958" s="1248"/>
      <c r="U958" s="1249"/>
      <c r="V958" s="1255"/>
      <c r="W958" s="1250"/>
      <c r="X958" s="1256"/>
      <c r="Y958" s="1257"/>
      <c r="Z958" s="1251"/>
      <c r="AA958" s="1252"/>
      <c r="AE958" s="9">
        <v>1</v>
      </c>
    </row>
    <row r="959" spans="2:31">
      <c r="B959" s="1253"/>
      <c r="C959" s="1238"/>
      <c r="D959" s="1239"/>
      <c r="E959" s="1238"/>
      <c r="F959" s="1239"/>
      <c r="G959" s="1240"/>
      <c r="H959" s="1241"/>
      <c r="I959" s="1242"/>
      <c r="J959" s="1241"/>
      <c r="K959" s="1243"/>
      <c r="L959" s="1244"/>
      <c r="M959"/>
      <c r="N959" s="1254"/>
      <c r="O959" s="1245"/>
      <c r="P959" s="1246"/>
      <c r="Q959" s="1246"/>
      <c r="R959" s="1247"/>
      <c r="S959" s="1248"/>
      <c r="T959" s="1248"/>
      <c r="U959" s="1249"/>
      <c r="V959" s="1255"/>
      <c r="W959" s="1250"/>
      <c r="X959" s="1256"/>
      <c r="Y959" s="1257"/>
      <c r="Z959" s="1251"/>
      <c r="AA959" s="1252"/>
      <c r="AE959" s="9">
        <v>1</v>
      </c>
    </row>
    <row r="960" spans="2:31">
      <c r="B960" s="1253"/>
      <c r="C960" s="1238"/>
      <c r="D960" s="1239"/>
      <c r="E960" s="1238"/>
      <c r="F960" s="1239"/>
      <c r="G960" s="1240"/>
      <c r="H960" s="1241"/>
      <c r="I960" s="1242"/>
      <c r="J960" s="1241"/>
      <c r="K960" s="1243"/>
      <c r="L960" s="1244"/>
      <c r="M960"/>
      <c r="N960" s="1254"/>
      <c r="O960" s="1245"/>
      <c r="P960" s="1246"/>
      <c r="Q960" s="1246"/>
      <c r="R960" s="1247"/>
      <c r="S960" s="1248"/>
      <c r="T960" s="1248"/>
      <c r="U960" s="1249"/>
      <c r="V960" s="1255"/>
      <c r="W960" s="1250"/>
      <c r="X960" s="1256"/>
      <c r="Y960" s="1257"/>
      <c r="Z960" s="1251"/>
      <c r="AA960" s="1252"/>
      <c r="AE960" s="9">
        <v>1</v>
      </c>
    </row>
    <row r="961" spans="2:31">
      <c r="B961" s="1253"/>
      <c r="C961" s="1238"/>
      <c r="D961" s="1239"/>
      <c r="E961" s="1238"/>
      <c r="F961" s="1239"/>
      <c r="G961" s="1240"/>
      <c r="H961" s="1241"/>
      <c r="I961" s="1242"/>
      <c r="J961" s="1241"/>
      <c r="K961" s="1243"/>
      <c r="L961" s="1244"/>
      <c r="M961"/>
      <c r="N961" s="1254"/>
      <c r="O961" s="1245"/>
      <c r="P961" s="1246"/>
      <c r="Q961" s="1246"/>
      <c r="R961" s="1247"/>
      <c r="S961" s="1248"/>
      <c r="T961" s="1248"/>
      <c r="U961" s="1249"/>
      <c r="V961" s="1255"/>
      <c r="W961" s="1250"/>
      <c r="X961" s="1256"/>
      <c r="Y961" s="1257"/>
      <c r="Z961" s="1251"/>
      <c r="AA961" s="1252"/>
      <c r="AE961" s="9">
        <v>1</v>
      </c>
    </row>
    <row r="962" spans="2:31">
      <c r="B962" s="1253"/>
      <c r="C962" s="1238"/>
      <c r="D962" s="1239"/>
      <c r="E962" s="1238"/>
      <c r="F962" s="1239"/>
      <c r="G962" s="1240"/>
      <c r="H962" s="1241"/>
      <c r="I962" s="1242"/>
      <c r="J962" s="1241"/>
      <c r="K962" s="1243"/>
      <c r="L962" s="1244"/>
      <c r="M962"/>
      <c r="N962" s="1254"/>
      <c r="O962" s="1245"/>
      <c r="P962" s="1246"/>
      <c r="Q962" s="1246"/>
      <c r="R962" s="1247"/>
      <c r="S962" s="1248"/>
      <c r="T962" s="1248"/>
      <c r="U962" s="1249"/>
      <c r="V962" s="1255"/>
      <c r="W962" s="1250"/>
      <c r="X962" s="1256"/>
      <c r="Y962" s="1257"/>
      <c r="Z962" s="1251"/>
      <c r="AA962" s="1252"/>
      <c r="AE962" s="9">
        <v>1</v>
      </c>
    </row>
    <row r="963" spans="2:31">
      <c r="B963" s="1253"/>
      <c r="C963" s="1238"/>
      <c r="D963" s="1239"/>
      <c r="E963" s="1238"/>
      <c r="F963" s="1239"/>
      <c r="G963" s="1240"/>
      <c r="H963" s="1241"/>
      <c r="I963" s="1242"/>
      <c r="J963" s="1241"/>
      <c r="K963" s="1243"/>
      <c r="L963" s="1244"/>
      <c r="M963"/>
      <c r="N963" s="1254"/>
      <c r="O963" s="1245"/>
      <c r="P963" s="1246"/>
      <c r="Q963" s="1246"/>
      <c r="R963" s="1247"/>
      <c r="S963" s="1248"/>
      <c r="T963" s="1248"/>
      <c r="U963" s="1249"/>
      <c r="V963" s="1255"/>
      <c r="W963" s="1250"/>
      <c r="X963" s="1256"/>
      <c r="Y963" s="1257"/>
      <c r="Z963" s="1251"/>
      <c r="AA963" s="1252"/>
      <c r="AE963" s="9">
        <v>1</v>
      </c>
    </row>
    <row r="964" spans="2:31">
      <c r="B964" s="1253"/>
      <c r="C964" s="1238"/>
      <c r="D964" s="1239"/>
      <c r="E964" s="1238"/>
      <c r="F964" s="1239"/>
      <c r="G964" s="1240"/>
      <c r="H964" s="1241"/>
      <c r="I964" s="1242"/>
      <c r="J964" s="1241"/>
      <c r="K964" s="1243"/>
      <c r="L964" s="1244"/>
      <c r="M964"/>
      <c r="N964" s="1254"/>
      <c r="O964" s="1245"/>
      <c r="P964" s="1246"/>
      <c r="Q964" s="1246"/>
      <c r="R964" s="1247"/>
      <c r="S964" s="1248"/>
      <c r="T964" s="1248"/>
      <c r="U964" s="1249"/>
      <c r="V964" s="1255"/>
      <c r="W964" s="1250"/>
      <c r="X964" s="1256"/>
      <c r="Y964" s="1257"/>
      <c r="Z964" s="1251"/>
      <c r="AA964" s="1252"/>
      <c r="AE964" s="9">
        <v>1</v>
      </c>
    </row>
    <row r="965" spans="2:31">
      <c r="B965" s="1253"/>
      <c r="C965" s="1238"/>
      <c r="D965" s="1239"/>
      <c r="E965" s="1238"/>
      <c r="F965" s="1239"/>
      <c r="G965" s="1240"/>
      <c r="H965" s="1241"/>
      <c r="I965" s="1242"/>
      <c r="J965" s="1241"/>
      <c r="K965" s="1243"/>
      <c r="L965" s="1244"/>
      <c r="M965"/>
      <c r="N965" s="1254"/>
      <c r="O965" s="1245"/>
      <c r="P965" s="1246"/>
      <c r="Q965" s="1246"/>
      <c r="R965" s="1247"/>
      <c r="S965" s="1248"/>
      <c r="T965" s="1248"/>
      <c r="U965" s="1249"/>
      <c r="V965" s="1255"/>
      <c r="W965" s="1250"/>
      <c r="X965" s="1256"/>
      <c r="Y965" s="1257"/>
      <c r="Z965" s="1251"/>
      <c r="AA965" s="1252"/>
      <c r="AE965" s="9">
        <v>1</v>
      </c>
    </row>
    <row r="966" spans="2:31">
      <c r="B966" s="1253"/>
      <c r="C966" s="1238"/>
      <c r="D966" s="1239"/>
      <c r="E966" s="1238"/>
      <c r="F966" s="1239"/>
      <c r="G966" s="1240"/>
      <c r="H966" s="1241"/>
      <c r="I966" s="1242"/>
      <c r="J966" s="1241"/>
      <c r="K966" s="1243"/>
      <c r="L966" s="1244"/>
      <c r="M966"/>
      <c r="N966" s="1254"/>
      <c r="O966" s="1245"/>
      <c r="P966" s="1246"/>
      <c r="Q966" s="1246"/>
      <c r="R966" s="1247"/>
      <c r="S966" s="1248"/>
      <c r="T966" s="1248"/>
      <c r="U966" s="1249"/>
      <c r="V966" s="1255"/>
      <c r="W966" s="1250"/>
      <c r="X966" s="1256"/>
      <c r="Y966" s="1257"/>
      <c r="Z966" s="1251"/>
      <c r="AA966" s="1252"/>
      <c r="AE966" s="9">
        <v>1</v>
      </c>
    </row>
    <row r="967" spans="2:31">
      <c r="B967" s="1253"/>
      <c r="C967" s="1238"/>
      <c r="D967" s="1239"/>
      <c r="E967" s="1238"/>
      <c r="F967" s="1239"/>
      <c r="G967" s="1240"/>
      <c r="H967" s="1241"/>
      <c r="I967" s="1242"/>
      <c r="J967" s="1241"/>
      <c r="K967" s="1243"/>
      <c r="L967" s="1244"/>
      <c r="M967"/>
      <c r="N967" s="1254"/>
      <c r="O967" s="1245"/>
      <c r="P967" s="1246"/>
      <c r="Q967" s="1246"/>
      <c r="R967" s="1247"/>
      <c r="S967" s="1248"/>
      <c r="T967" s="1248"/>
      <c r="U967" s="1249"/>
      <c r="V967" s="1255"/>
      <c r="W967" s="1250"/>
      <c r="X967" s="1256"/>
      <c r="Y967" s="1257"/>
      <c r="Z967" s="1251"/>
      <c r="AA967" s="1252"/>
      <c r="AE967" s="9">
        <v>1</v>
      </c>
    </row>
    <row r="968" spans="2:31">
      <c r="B968" s="1253"/>
      <c r="C968" s="1238"/>
      <c r="D968" s="1239"/>
      <c r="E968" s="1238"/>
      <c r="F968" s="1239"/>
      <c r="G968" s="1240"/>
      <c r="H968" s="1241"/>
      <c r="I968" s="1242"/>
      <c r="J968" s="1241"/>
      <c r="K968" s="1243"/>
      <c r="L968" s="1244"/>
      <c r="M968"/>
      <c r="N968" s="1254"/>
      <c r="O968" s="1245"/>
      <c r="P968" s="1246"/>
      <c r="Q968" s="1246"/>
      <c r="R968" s="1247"/>
      <c r="S968" s="1248"/>
      <c r="T968" s="1248"/>
      <c r="U968" s="1249"/>
      <c r="V968" s="1255"/>
      <c r="W968" s="1250"/>
      <c r="X968" s="1256"/>
      <c r="Y968" s="1257"/>
      <c r="Z968" s="1251"/>
      <c r="AA968" s="1252"/>
      <c r="AE968" s="9">
        <v>1</v>
      </c>
    </row>
    <row r="969" spans="2:31">
      <c r="B969" s="1253"/>
      <c r="C969" s="1238"/>
      <c r="D969" s="1239"/>
      <c r="E969" s="1238"/>
      <c r="F969" s="1239"/>
      <c r="G969" s="1240"/>
      <c r="H969" s="1241"/>
      <c r="I969" s="1242"/>
      <c r="J969" s="1241"/>
      <c r="K969" s="1243"/>
      <c r="L969" s="1244"/>
      <c r="M969"/>
      <c r="N969" s="1254"/>
      <c r="O969" s="1245"/>
      <c r="P969" s="1246"/>
      <c r="Q969" s="1246"/>
      <c r="R969" s="1247"/>
      <c r="S969" s="1248"/>
      <c r="T969" s="1248"/>
      <c r="U969" s="1249"/>
      <c r="V969" s="1255"/>
      <c r="W969" s="1250"/>
      <c r="X969" s="1256"/>
      <c r="Y969" s="1257"/>
      <c r="Z969" s="1251"/>
      <c r="AA969" s="1252"/>
      <c r="AE969" s="9">
        <v>1</v>
      </c>
    </row>
    <row r="970" spans="2:31">
      <c r="B970" s="1253"/>
      <c r="C970" s="1238"/>
      <c r="D970" s="1239"/>
      <c r="E970" s="1238"/>
      <c r="F970" s="1239"/>
      <c r="G970" s="1240"/>
      <c r="H970" s="1241"/>
      <c r="I970" s="1242"/>
      <c r="J970" s="1241"/>
      <c r="K970" s="1243"/>
      <c r="L970" s="1244"/>
      <c r="M970"/>
      <c r="N970" s="1254"/>
      <c r="O970" s="1245"/>
      <c r="P970" s="1246"/>
      <c r="Q970" s="1246"/>
      <c r="R970" s="1247"/>
      <c r="S970" s="1248"/>
      <c r="T970" s="1248"/>
      <c r="U970" s="1249"/>
      <c r="V970" s="1255"/>
      <c r="W970" s="1250"/>
      <c r="X970" s="1256"/>
      <c r="Y970" s="1257"/>
      <c r="Z970" s="1251"/>
      <c r="AA970" s="1252"/>
      <c r="AE970" s="9">
        <v>1</v>
      </c>
    </row>
    <row r="971" spans="2:31">
      <c r="B971" s="1253"/>
      <c r="C971" s="1238"/>
      <c r="D971" s="1239"/>
      <c r="E971" s="1238"/>
      <c r="F971" s="1239"/>
      <c r="G971" s="1240"/>
      <c r="H971" s="1241"/>
      <c r="I971" s="1242"/>
      <c r="J971" s="1241"/>
      <c r="K971" s="1243"/>
      <c r="L971" s="1244"/>
      <c r="M971"/>
      <c r="N971" s="1254"/>
      <c r="O971" s="1245"/>
      <c r="P971" s="1246"/>
      <c r="Q971" s="1246"/>
      <c r="R971" s="1247"/>
      <c r="S971" s="1248"/>
      <c r="T971" s="1248"/>
      <c r="U971" s="1249"/>
      <c r="V971" s="1255"/>
      <c r="W971" s="1250"/>
      <c r="X971" s="1256"/>
      <c r="Y971" s="1257"/>
      <c r="Z971" s="1251"/>
      <c r="AA971" s="1252"/>
      <c r="AE971" s="9">
        <v>1</v>
      </c>
    </row>
    <row r="972" spans="2:31">
      <c r="B972" s="1253"/>
      <c r="C972" s="1238"/>
      <c r="D972" s="1239"/>
      <c r="E972" s="1238"/>
      <c r="F972" s="1239"/>
      <c r="G972" s="1240"/>
      <c r="H972" s="1241"/>
      <c r="I972" s="1242"/>
      <c r="J972" s="1241"/>
      <c r="K972" s="1243"/>
      <c r="L972" s="1244"/>
      <c r="M972"/>
      <c r="N972" s="1254"/>
      <c r="O972" s="1245"/>
      <c r="P972" s="1246"/>
      <c r="Q972" s="1246"/>
      <c r="R972" s="1247"/>
      <c r="S972" s="1248"/>
      <c r="T972" s="1248"/>
      <c r="U972" s="1249"/>
      <c r="V972" s="1255"/>
      <c r="W972" s="1250"/>
      <c r="X972" s="1256"/>
      <c r="Y972" s="1257"/>
      <c r="Z972" s="1251"/>
      <c r="AA972" s="1252"/>
      <c r="AE972" s="9">
        <v>1</v>
      </c>
    </row>
    <row r="973" spans="2:31">
      <c r="B973" s="1253"/>
      <c r="C973" s="1238"/>
      <c r="D973" s="1239"/>
      <c r="E973" s="1238"/>
      <c r="F973" s="1239"/>
      <c r="G973" s="1240"/>
      <c r="H973" s="1241"/>
      <c r="I973" s="1242"/>
      <c r="J973" s="1241"/>
      <c r="K973" s="1243"/>
      <c r="L973" s="1244"/>
      <c r="M973"/>
      <c r="N973" s="1254"/>
      <c r="O973" s="1245"/>
      <c r="P973" s="1246"/>
      <c r="Q973" s="1246"/>
      <c r="R973" s="1247"/>
      <c r="S973" s="1248"/>
      <c r="T973" s="1248"/>
      <c r="U973" s="1249"/>
      <c r="V973" s="1255"/>
      <c r="W973" s="1250"/>
      <c r="X973" s="1256"/>
      <c r="Y973" s="1257"/>
      <c r="Z973" s="1251"/>
      <c r="AA973" s="1252"/>
      <c r="AE973" s="9">
        <v>1</v>
      </c>
    </row>
    <row r="974" spans="2:31">
      <c r="B974" s="1253"/>
      <c r="C974" s="1238"/>
      <c r="D974" s="1239"/>
      <c r="E974" s="1238"/>
      <c r="F974" s="1239"/>
      <c r="G974" s="1240"/>
      <c r="H974" s="1241"/>
      <c r="I974" s="1242"/>
      <c r="J974" s="1241"/>
      <c r="K974" s="1243"/>
      <c r="L974" s="1244"/>
      <c r="M974"/>
      <c r="N974" s="1254"/>
      <c r="O974" s="1245"/>
      <c r="P974" s="1246"/>
      <c r="Q974" s="1246"/>
      <c r="R974" s="1247"/>
      <c r="S974" s="1248"/>
      <c r="T974" s="1248"/>
      <c r="U974" s="1249"/>
      <c r="V974" s="1255"/>
      <c r="W974" s="1250"/>
      <c r="X974" s="1256"/>
      <c r="Y974" s="1257"/>
      <c r="Z974" s="1251"/>
      <c r="AA974" s="1252"/>
      <c r="AE974" s="9">
        <v>1</v>
      </c>
    </row>
    <row r="975" spans="2:31">
      <c r="B975" s="1253"/>
      <c r="C975" s="1238"/>
      <c r="D975" s="1239"/>
      <c r="E975" s="1238"/>
      <c r="F975" s="1239"/>
      <c r="G975" s="1240"/>
      <c r="H975" s="1241"/>
      <c r="I975" s="1242"/>
      <c r="J975" s="1241"/>
      <c r="K975" s="1243"/>
      <c r="L975" s="1244"/>
      <c r="M975"/>
      <c r="N975" s="1254"/>
      <c r="O975" s="1245"/>
      <c r="P975" s="1246"/>
      <c r="Q975" s="1246"/>
      <c r="R975" s="1247"/>
      <c r="S975" s="1248"/>
      <c r="T975" s="1248"/>
      <c r="U975" s="1249"/>
      <c r="V975" s="1255"/>
      <c r="W975" s="1250"/>
      <c r="X975" s="1256"/>
      <c r="Y975" s="1257"/>
      <c r="Z975" s="1251"/>
      <c r="AA975" s="1252"/>
      <c r="AE975" s="9">
        <v>1</v>
      </c>
    </row>
    <row r="976" spans="2:31">
      <c r="B976" s="1253"/>
      <c r="C976" s="1238"/>
      <c r="D976" s="1239"/>
      <c r="E976" s="1238"/>
      <c r="F976" s="1239"/>
      <c r="G976" s="1240"/>
      <c r="H976" s="1241"/>
      <c r="I976" s="1242"/>
      <c r="J976" s="1241"/>
      <c r="K976" s="1243"/>
      <c r="L976" s="1244"/>
      <c r="M976"/>
      <c r="N976" s="1254"/>
      <c r="O976" s="1245"/>
      <c r="P976" s="1246"/>
      <c r="Q976" s="1246"/>
      <c r="R976" s="1247"/>
      <c r="S976" s="1248"/>
      <c r="T976" s="1248"/>
      <c r="U976" s="1249"/>
      <c r="V976" s="1255"/>
      <c r="W976" s="1250"/>
      <c r="X976" s="1256"/>
      <c r="Y976" s="1257"/>
      <c r="Z976" s="1251"/>
      <c r="AA976" s="1252"/>
      <c r="AE976" s="9">
        <v>1</v>
      </c>
    </row>
    <row r="977" spans="2:31">
      <c r="B977" s="1253"/>
      <c r="C977" s="1238"/>
      <c r="D977" s="1239"/>
      <c r="E977" s="1238"/>
      <c r="F977" s="1239"/>
      <c r="G977" s="1240"/>
      <c r="H977" s="1241"/>
      <c r="I977" s="1242"/>
      <c r="J977" s="1241"/>
      <c r="K977" s="1243"/>
      <c r="L977" s="1244"/>
      <c r="M977"/>
      <c r="N977" s="1254"/>
      <c r="O977" s="1245"/>
      <c r="P977" s="1246"/>
      <c r="Q977" s="1246"/>
      <c r="R977" s="1247"/>
      <c r="S977" s="1248"/>
      <c r="T977" s="1248"/>
      <c r="U977" s="1249"/>
      <c r="V977" s="1255"/>
      <c r="W977" s="1250"/>
      <c r="X977" s="1256"/>
      <c r="Y977" s="1257"/>
      <c r="Z977" s="1251"/>
      <c r="AA977" s="1252"/>
      <c r="AE977" s="9">
        <v>1</v>
      </c>
    </row>
    <row r="978" spans="2:31">
      <c r="B978" s="1253"/>
      <c r="C978" s="1238"/>
      <c r="D978" s="1239"/>
      <c r="E978" s="1238"/>
      <c r="F978" s="1239"/>
      <c r="G978" s="1240"/>
      <c r="H978" s="1241"/>
      <c r="I978" s="1242"/>
      <c r="J978" s="1241"/>
      <c r="K978" s="1243"/>
      <c r="L978" s="1244"/>
      <c r="M978"/>
      <c r="N978" s="1254"/>
      <c r="O978" s="1245"/>
      <c r="P978" s="1246"/>
      <c r="Q978" s="1246"/>
      <c r="R978" s="1247"/>
      <c r="S978" s="1248"/>
      <c r="T978" s="1248"/>
      <c r="U978" s="1249"/>
      <c r="V978" s="1255"/>
      <c r="W978" s="1250"/>
      <c r="X978" s="1256"/>
      <c r="Y978" s="1257"/>
      <c r="Z978" s="1251"/>
      <c r="AA978" s="1252"/>
      <c r="AE978" s="9">
        <v>1</v>
      </c>
    </row>
    <row r="979" spans="2:31">
      <c r="B979" s="1253"/>
      <c r="C979" s="1238"/>
      <c r="D979" s="1239"/>
      <c r="E979" s="1238"/>
      <c r="F979" s="1239"/>
      <c r="G979" s="1240"/>
      <c r="H979" s="1241"/>
      <c r="I979" s="1242"/>
      <c r="J979" s="1241"/>
      <c r="K979" s="1243"/>
      <c r="L979" s="1244"/>
      <c r="M979"/>
      <c r="N979" s="1254"/>
      <c r="O979" s="1245"/>
      <c r="P979" s="1246"/>
      <c r="Q979" s="1246"/>
      <c r="R979" s="1247"/>
      <c r="S979" s="1248"/>
      <c r="T979" s="1248"/>
      <c r="U979" s="1249"/>
      <c r="V979" s="1255"/>
      <c r="W979" s="1250"/>
      <c r="X979" s="1256"/>
      <c r="Y979" s="1257"/>
      <c r="Z979" s="1251"/>
      <c r="AA979" s="1252"/>
      <c r="AE979" s="9">
        <v>1</v>
      </c>
    </row>
    <row r="980" spans="2:31">
      <c r="B980" s="1253"/>
      <c r="C980" s="1238"/>
      <c r="D980" s="1239"/>
      <c r="E980" s="1238"/>
      <c r="F980" s="1239"/>
      <c r="G980" s="1240"/>
      <c r="H980" s="1241"/>
      <c r="I980" s="1242"/>
      <c r="J980" s="1241"/>
      <c r="K980" s="1243"/>
      <c r="L980" s="1244"/>
      <c r="M980"/>
      <c r="N980" s="1254"/>
      <c r="O980" s="1245"/>
      <c r="P980" s="1246"/>
      <c r="Q980" s="1246"/>
      <c r="R980" s="1247"/>
      <c r="S980" s="1248"/>
      <c r="T980" s="1248"/>
      <c r="U980" s="1249"/>
      <c r="V980" s="1255"/>
      <c r="W980" s="1250"/>
      <c r="X980" s="1256"/>
      <c r="Y980" s="1257"/>
      <c r="Z980" s="1251"/>
      <c r="AA980" s="1252"/>
      <c r="AE980" s="9">
        <v>1</v>
      </c>
    </row>
    <row r="981" spans="2:31">
      <c r="B981" s="1253"/>
      <c r="C981" s="1238"/>
      <c r="D981" s="1239"/>
      <c r="E981" s="1238"/>
      <c r="F981" s="1239"/>
      <c r="G981" s="1240"/>
      <c r="H981" s="1241"/>
      <c r="I981" s="1242"/>
      <c r="J981" s="1241"/>
      <c r="K981" s="1243"/>
      <c r="L981" s="1244"/>
      <c r="M981"/>
      <c r="N981" s="1254"/>
      <c r="O981" s="1245"/>
      <c r="P981" s="1246"/>
      <c r="Q981" s="1246"/>
      <c r="R981" s="1247"/>
      <c r="S981" s="1248"/>
      <c r="T981" s="1248"/>
      <c r="U981" s="1249"/>
      <c r="V981" s="1255"/>
      <c r="W981" s="1250"/>
      <c r="X981" s="1256"/>
      <c r="Y981" s="1257"/>
      <c r="Z981" s="1251"/>
      <c r="AA981" s="1252"/>
      <c r="AE981" s="9">
        <v>1</v>
      </c>
    </row>
    <row r="982" spans="2:31">
      <c r="B982" s="1253"/>
      <c r="C982" s="1238"/>
      <c r="D982" s="1239"/>
      <c r="E982" s="1238"/>
      <c r="F982" s="1239"/>
      <c r="G982" s="1240"/>
      <c r="H982" s="1241"/>
      <c r="I982" s="1242"/>
      <c r="J982" s="1241"/>
      <c r="K982" s="1243"/>
      <c r="L982" s="1244"/>
      <c r="M982"/>
      <c r="N982" s="1254"/>
      <c r="O982" s="1245"/>
      <c r="P982" s="1246"/>
      <c r="Q982" s="1246"/>
      <c r="R982" s="1247"/>
      <c r="S982" s="1248"/>
      <c r="T982" s="1248"/>
      <c r="U982" s="1249"/>
      <c r="V982" s="1255"/>
      <c r="W982" s="1250"/>
      <c r="X982" s="1256"/>
      <c r="Y982" s="1257"/>
      <c r="Z982" s="1251"/>
      <c r="AA982" s="1252"/>
      <c r="AE982" s="9">
        <v>1</v>
      </c>
    </row>
    <row r="983" spans="2:31">
      <c r="B983" s="1253"/>
      <c r="C983" s="1238"/>
      <c r="D983" s="1239"/>
      <c r="E983" s="1238"/>
      <c r="F983" s="1239"/>
      <c r="G983" s="1240"/>
      <c r="H983" s="1241"/>
      <c r="I983" s="1242"/>
      <c r="J983" s="1241"/>
      <c r="K983" s="1243"/>
      <c r="L983" s="1244"/>
      <c r="M983"/>
      <c r="N983" s="1254"/>
      <c r="O983" s="1245"/>
      <c r="P983" s="1246"/>
      <c r="Q983" s="1246"/>
      <c r="R983" s="1247"/>
      <c r="S983" s="1248"/>
      <c r="T983" s="1248"/>
      <c r="U983" s="1249"/>
      <c r="V983" s="1255"/>
      <c r="W983" s="1250"/>
      <c r="X983" s="1256"/>
      <c r="Y983" s="1257"/>
      <c r="Z983" s="1251"/>
      <c r="AA983" s="1252"/>
      <c r="AE983" s="9">
        <v>1</v>
      </c>
    </row>
    <row r="984" spans="2:31">
      <c r="B984" s="1253"/>
      <c r="C984" s="1238"/>
      <c r="D984" s="1239"/>
      <c r="E984" s="1238"/>
      <c r="F984" s="1239"/>
      <c r="G984" s="1240"/>
      <c r="H984" s="1241"/>
      <c r="I984" s="1242"/>
      <c r="J984" s="1241"/>
      <c r="K984" s="1243"/>
      <c r="L984" s="1244"/>
      <c r="M984"/>
      <c r="N984" s="1254"/>
      <c r="O984" s="1245"/>
      <c r="P984" s="1246"/>
      <c r="Q984" s="1246"/>
      <c r="R984" s="1247"/>
      <c r="S984" s="1248"/>
      <c r="T984" s="1248"/>
      <c r="U984" s="1249"/>
      <c r="V984" s="1255"/>
      <c r="W984" s="1250"/>
      <c r="X984" s="1256"/>
      <c r="Y984" s="1257"/>
      <c r="Z984" s="1251"/>
      <c r="AA984" s="1252"/>
      <c r="AE984" s="9">
        <v>1</v>
      </c>
    </row>
    <row r="985" spans="2:31">
      <c r="B985" s="1253"/>
      <c r="C985" s="1238"/>
      <c r="D985" s="1239"/>
      <c r="E985" s="1238"/>
      <c r="F985" s="1239"/>
      <c r="G985" s="1240"/>
      <c r="H985" s="1241"/>
      <c r="I985" s="1242"/>
      <c r="J985" s="1241"/>
      <c r="K985" s="1243"/>
      <c r="L985" s="1244"/>
      <c r="M985"/>
      <c r="N985" s="1254"/>
      <c r="O985" s="1245"/>
      <c r="P985" s="1246"/>
      <c r="Q985" s="1246"/>
      <c r="R985" s="1247"/>
      <c r="S985" s="1248"/>
      <c r="T985" s="1248"/>
      <c r="U985" s="1249"/>
      <c r="V985" s="1255"/>
      <c r="W985" s="1250"/>
      <c r="X985" s="1256"/>
      <c r="Y985" s="1257"/>
      <c r="Z985" s="1251"/>
      <c r="AA985" s="1252"/>
      <c r="AE985" s="9">
        <v>1</v>
      </c>
    </row>
    <row r="986" spans="2:31">
      <c r="B986" s="1253"/>
      <c r="C986" s="1238"/>
      <c r="D986" s="1239"/>
      <c r="E986" s="1238"/>
      <c r="F986" s="1239"/>
      <c r="G986" s="1240"/>
      <c r="H986" s="1241"/>
      <c r="I986" s="1242"/>
      <c r="J986" s="1241"/>
      <c r="K986" s="1243"/>
      <c r="L986" s="1244"/>
      <c r="M986"/>
      <c r="N986" s="1254"/>
      <c r="O986" s="1245"/>
      <c r="P986" s="1246"/>
      <c r="Q986" s="1246"/>
      <c r="R986" s="1247"/>
      <c r="S986" s="1248"/>
      <c r="T986" s="1248"/>
      <c r="U986" s="1249"/>
      <c r="V986" s="1255"/>
      <c r="W986" s="1250"/>
      <c r="X986" s="1256"/>
      <c r="Y986" s="1257"/>
      <c r="Z986" s="1251"/>
      <c r="AA986" s="1252"/>
      <c r="AE986" s="9">
        <v>1</v>
      </c>
    </row>
    <row r="987" spans="2:31">
      <c r="B987" s="1253"/>
      <c r="C987" s="1238"/>
      <c r="D987" s="1239"/>
      <c r="E987" s="1238"/>
      <c r="F987" s="1239"/>
      <c r="G987" s="1240"/>
      <c r="H987" s="1241"/>
      <c r="I987" s="1242"/>
      <c r="J987" s="1241"/>
      <c r="K987" s="1243"/>
      <c r="L987" s="1244"/>
      <c r="M987"/>
      <c r="N987" s="1254"/>
      <c r="O987" s="1245"/>
      <c r="P987" s="1246"/>
      <c r="Q987" s="1246"/>
      <c r="R987" s="1247"/>
      <c r="S987" s="1248"/>
      <c r="T987" s="1248"/>
      <c r="U987" s="1249"/>
      <c r="V987" s="1255"/>
      <c r="W987" s="1250"/>
      <c r="X987" s="1256"/>
      <c r="Y987" s="1257"/>
      <c r="Z987" s="1251"/>
      <c r="AA987" s="1252"/>
      <c r="AE987" s="9">
        <v>1</v>
      </c>
    </row>
    <row r="988" spans="2:31">
      <c r="B988" s="1253"/>
      <c r="C988" s="1238"/>
      <c r="D988" s="1239"/>
      <c r="E988" s="1238"/>
      <c r="F988" s="1239"/>
      <c r="G988" s="1240"/>
      <c r="H988" s="1241"/>
      <c r="I988" s="1242"/>
      <c r="J988" s="1241"/>
      <c r="K988" s="1243"/>
      <c r="L988" s="1244"/>
      <c r="M988"/>
      <c r="N988" s="1254"/>
      <c r="O988" s="1245"/>
      <c r="P988" s="1246"/>
      <c r="Q988" s="1246"/>
      <c r="R988" s="1247"/>
      <c r="S988" s="1248"/>
      <c r="T988" s="1248"/>
      <c r="U988" s="1249"/>
      <c r="V988" s="1255"/>
      <c r="W988" s="1250"/>
      <c r="X988" s="1256"/>
      <c r="Y988" s="1257"/>
      <c r="Z988" s="1251"/>
      <c r="AA988" s="1252"/>
      <c r="AE988" s="9">
        <v>1</v>
      </c>
    </row>
    <row r="989" spans="2:31">
      <c r="B989" s="1253"/>
      <c r="C989" s="1238"/>
      <c r="D989" s="1239"/>
      <c r="E989" s="1238"/>
      <c r="F989" s="1239"/>
      <c r="G989" s="1240"/>
      <c r="H989" s="1241"/>
      <c r="I989" s="1242"/>
      <c r="J989" s="1241"/>
      <c r="K989" s="1243"/>
      <c r="L989" s="1244"/>
      <c r="M989"/>
      <c r="N989" s="1254"/>
      <c r="O989" s="1245"/>
      <c r="P989" s="1246"/>
      <c r="Q989" s="1246"/>
      <c r="R989" s="1247"/>
      <c r="S989" s="1248"/>
      <c r="T989" s="1248"/>
      <c r="U989" s="1249"/>
      <c r="V989" s="1255"/>
      <c r="W989" s="1250"/>
      <c r="X989" s="1256"/>
      <c r="Y989" s="1257"/>
      <c r="Z989" s="1251"/>
      <c r="AA989" s="1252"/>
      <c r="AE989" s="9">
        <v>1</v>
      </c>
    </row>
    <row r="990" spans="2:31">
      <c r="B990" s="1253"/>
      <c r="C990" s="1238"/>
      <c r="D990" s="1239"/>
      <c r="E990" s="1238"/>
      <c r="F990" s="1239"/>
      <c r="G990" s="1240"/>
      <c r="H990" s="1241"/>
      <c r="I990" s="1242"/>
      <c r="J990" s="1241"/>
      <c r="K990" s="1243"/>
      <c r="L990" s="1244"/>
      <c r="M990"/>
      <c r="N990" s="1254"/>
      <c r="O990" s="1245"/>
      <c r="P990" s="1246"/>
      <c r="Q990" s="1246"/>
      <c r="R990" s="1247"/>
      <c r="S990" s="1248"/>
      <c r="T990" s="1248"/>
      <c r="U990" s="1249"/>
      <c r="V990" s="1255"/>
      <c r="W990" s="1250"/>
      <c r="X990" s="1256"/>
      <c r="Y990" s="1257"/>
      <c r="Z990" s="1251"/>
      <c r="AA990" s="1252"/>
      <c r="AE990" s="9">
        <v>1</v>
      </c>
    </row>
    <row r="991" spans="2:31">
      <c r="B991" s="1253"/>
      <c r="C991" s="1238"/>
      <c r="D991" s="1239"/>
      <c r="E991" s="1238"/>
      <c r="F991" s="1239"/>
      <c r="G991" s="1240"/>
      <c r="H991" s="1241"/>
      <c r="I991" s="1242"/>
      <c r="J991" s="1241"/>
      <c r="K991" s="1243"/>
      <c r="L991" s="1244"/>
      <c r="M991"/>
      <c r="N991" s="1254"/>
      <c r="O991" s="1245"/>
      <c r="P991" s="1246"/>
      <c r="Q991" s="1246"/>
      <c r="R991" s="1247"/>
      <c r="S991" s="1248"/>
      <c r="T991" s="1248"/>
      <c r="U991" s="1249"/>
      <c r="V991" s="1255"/>
      <c r="W991" s="1250"/>
      <c r="X991" s="1256"/>
      <c r="Y991" s="1257"/>
      <c r="Z991" s="1251"/>
      <c r="AA991" s="1252"/>
      <c r="AE991" s="9">
        <v>1</v>
      </c>
    </row>
    <row r="992" spans="2:31">
      <c r="B992" s="1253"/>
      <c r="C992" s="1238"/>
      <c r="D992" s="1239"/>
      <c r="E992" s="1238"/>
      <c r="F992" s="1239"/>
      <c r="G992" s="1240"/>
      <c r="H992" s="1241"/>
      <c r="I992" s="1242"/>
      <c r="J992" s="1241"/>
      <c r="K992" s="1243"/>
      <c r="L992" s="1244"/>
      <c r="M992"/>
      <c r="N992" s="1254"/>
      <c r="O992" s="1245"/>
      <c r="P992" s="1246"/>
      <c r="Q992" s="1246"/>
      <c r="R992" s="1247"/>
      <c r="S992" s="1248"/>
      <c r="T992" s="1248"/>
      <c r="U992" s="1249"/>
      <c r="V992" s="1255"/>
      <c r="W992" s="1250"/>
      <c r="X992" s="1256"/>
      <c r="Y992" s="1257"/>
      <c r="Z992" s="1251"/>
      <c r="AA992" s="1252"/>
      <c r="AE992" s="9">
        <v>1</v>
      </c>
    </row>
    <row r="993" spans="2:31">
      <c r="B993" s="1253"/>
      <c r="C993" s="1238"/>
      <c r="D993" s="1239"/>
      <c r="E993" s="1238"/>
      <c r="F993" s="1239"/>
      <c r="G993" s="1240"/>
      <c r="H993" s="1241"/>
      <c r="I993" s="1242"/>
      <c r="J993" s="1241"/>
      <c r="K993" s="1243"/>
      <c r="L993" s="1244"/>
      <c r="M993"/>
      <c r="N993" s="1254"/>
      <c r="O993" s="1245"/>
      <c r="P993" s="1246"/>
      <c r="Q993" s="1246"/>
      <c r="R993" s="1247"/>
      <c r="S993" s="1248"/>
      <c r="T993" s="1248"/>
      <c r="U993" s="1249"/>
      <c r="V993" s="1255"/>
      <c r="W993" s="1250"/>
      <c r="X993" s="1256"/>
      <c r="Y993" s="1257"/>
      <c r="Z993" s="1251"/>
      <c r="AA993" s="1252"/>
      <c r="AE993" s="9">
        <v>1</v>
      </c>
    </row>
    <row r="994" spans="2:31">
      <c r="B994" s="1253"/>
      <c r="C994" s="1238"/>
      <c r="D994" s="1239"/>
      <c r="E994" s="1238"/>
      <c r="F994" s="1239"/>
      <c r="G994" s="1240"/>
      <c r="H994" s="1241"/>
      <c r="I994" s="1242"/>
      <c r="J994" s="1241"/>
      <c r="K994" s="1243"/>
      <c r="L994" s="1244"/>
      <c r="M994"/>
      <c r="N994" s="1254"/>
      <c r="O994" s="1245"/>
      <c r="P994" s="1246"/>
      <c r="Q994" s="1246"/>
      <c r="R994" s="1247"/>
      <c r="S994" s="1248"/>
      <c r="T994" s="1248"/>
      <c r="U994" s="1249"/>
      <c r="V994" s="1255"/>
      <c r="W994" s="1250"/>
      <c r="X994" s="1256"/>
      <c r="Y994" s="1257"/>
      <c r="Z994" s="1251"/>
      <c r="AA994" s="1252"/>
      <c r="AE994" s="9">
        <v>1</v>
      </c>
    </row>
    <row r="995" spans="2:31">
      <c r="B995" s="1253"/>
      <c r="C995" s="1238"/>
      <c r="D995" s="1239"/>
      <c r="E995" s="1238"/>
      <c r="F995" s="1239"/>
      <c r="G995" s="1240"/>
      <c r="H995" s="1241"/>
      <c r="I995" s="1242"/>
      <c r="J995" s="1241"/>
      <c r="K995" s="1243"/>
      <c r="L995" s="1244"/>
      <c r="M995"/>
      <c r="N995" s="1254"/>
      <c r="O995" s="1245"/>
      <c r="P995" s="1246"/>
      <c r="Q995" s="1246"/>
      <c r="R995" s="1247"/>
      <c r="S995" s="1248"/>
      <c r="T995" s="1248"/>
      <c r="U995" s="1249"/>
      <c r="V995" s="1255"/>
      <c r="W995" s="1250"/>
      <c r="X995" s="1256"/>
      <c r="Y995" s="1257"/>
      <c r="Z995" s="1251"/>
      <c r="AA995" s="1252"/>
      <c r="AE995" s="9">
        <v>1</v>
      </c>
    </row>
    <row r="996" spans="2:31">
      <c r="B996" s="1253"/>
      <c r="C996" s="1238"/>
      <c r="D996" s="1239"/>
      <c r="E996" s="1238"/>
      <c r="F996" s="1239"/>
      <c r="G996" s="1240"/>
      <c r="H996" s="1241"/>
      <c r="I996" s="1242"/>
      <c r="J996" s="1241"/>
      <c r="K996" s="1243"/>
      <c r="L996" s="1244"/>
      <c r="M996"/>
      <c r="N996" s="1254"/>
      <c r="O996" s="1245"/>
      <c r="P996" s="1246"/>
      <c r="Q996" s="1246"/>
      <c r="R996" s="1247"/>
      <c r="S996" s="1248"/>
      <c r="T996" s="1248"/>
      <c r="U996" s="1249"/>
      <c r="V996" s="1255"/>
      <c r="W996" s="1250"/>
      <c r="X996" s="1256"/>
      <c r="Y996" s="1257"/>
      <c r="Z996" s="1251"/>
      <c r="AA996" s="1252"/>
      <c r="AE996" s="9">
        <v>1</v>
      </c>
    </row>
    <row r="997" spans="2:31">
      <c r="B997" s="1253"/>
      <c r="C997" s="1238"/>
      <c r="D997" s="1239"/>
      <c r="E997" s="1238"/>
      <c r="F997" s="1239"/>
      <c r="G997" s="1240"/>
      <c r="H997" s="1241"/>
      <c r="I997" s="1242"/>
      <c r="J997" s="1241"/>
      <c r="K997" s="1243"/>
      <c r="L997" s="1244"/>
      <c r="M997"/>
      <c r="N997" s="1254"/>
      <c r="O997" s="1245"/>
      <c r="P997" s="1246"/>
      <c r="Q997" s="1246"/>
      <c r="R997" s="1247"/>
      <c r="S997" s="1248"/>
      <c r="T997" s="1248"/>
      <c r="U997" s="1249"/>
      <c r="V997" s="1255"/>
      <c r="W997" s="1250"/>
      <c r="X997" s="1256"/>
      <c r="Y997" s="1257"/>
      <c r="Z997" s="1251"/>
      <c r="AA997" s="1252"/>
      <c r="AE997" s="9">
        <v>1</v>
      </c>
    </row>
    <row r="998" spans="2:31">
      <c r="B998" s="1253"/>
      <c r="C998" s="1238"/>
      <c r="D998" s="1239"/>
      <c r="E998" s="1238"/>
      <c r="F998" s="1239"/>
      <c r="G998" s="1240"/>
      <c r="H998" s="1241"/>
      <c r="I998" s="1242"/>
      <c r="J998" s="1241"/>
      <c r="K998" s="1243"/>
      <c r="L998" s="1244"/>
      <c r="M998"/>
      <c r="N998" s="1254"/>
      <c r="O998" s="1245"/>
      <c r="P998" s="1246"/>
      <c r="Q998" s="1246"/>
      <c r="R998" s="1247"/>
      <c r="S998" s="1248"/>
      <c r="T998" s="1248"/>
      <c r="U998" s="1249"/>
      <c r="V998" s="1255"/>
      <c r="W998" s="1250"/>
      <c r="X998" s="1256"/>
      <c r="Y998" s="1257"/>
      <c r="Z998" s="1251"/>
      <c r="AA998" s="1252"/>
      <c r="AE998" s="9">
        <v>1</v>
      </c>
    </row>
    <row r="999" spans="2:31">
      <c r="B999" s="1253"/>
      <c r="C999" s="1238"/>
      <c r="D999" s="1239"/>
      <c r="E999" s="1238"/>
      <c r="F999" s="1239"/>
      <c r="G999" s="1240"/>
      <c r="H999" s="1241"/>
      <c r="I999" s="1242"/>
      <c r="J999" s="1241"/>
      <c r="K999" s="1243"/>
      <c r="L999" s="1244"/>
      <c r="M999"/>
      <c r="N999" s="1254"/>
      <c r="O999" s="1245"/>
      <c r="P999" s="1246"/>
      <c r="Q999" s="1246"/>
      <c r="R999" s="1247"/>
      <c r="S999" s="1248"/>
      <c r="T999" s="1248"/>
      <c r="U999" s="1249"/>
      <c r="V999" s="1255"/>
      <c r="W999" s="1250"/>
      <c r="X999" s="1256"/>
      <c r="Y999" s="1257"/>
      <c r="Z999" s="1251"/>
      <c r="AA999" s="1252"/>
      <c r="AE999" s="9">
        <v>1</v>
      </c>
    </row>
    <row r="1000" spans="2:31">
      <c r="B1000" s="1253"/>
      <c r="C1000" s="1238"/>
      <c r="D1000" s="1239"/>
      <c r="E1000" s="1238"/>
      <c r="F1000" s="1239"/>
      <c r="G1000" s="1240"/>
      <c r="H1000" s="1241"/>
      <c r="I1000" s="1242"/>
      <c r="J1000" s="1241"/>
      <c r="K1000" s="1243"/>
      <c r="L1000" s="1244"/>
      <c r="M1000"/>
      <c r="N1000" s="1254"/>
      <c r="O1000" s="1245"/>
      <c r="P1000" s="1246"/>
      <c r="Q1000" s="1246"/>
      <c r="R1000" s="1247"/>
      <c r="S1000" s="1248"/>
      <c r="T1000" s="1248"/>
      <c r="U1000" s="1249"/>
      <c r="V1000" s="1255"/>
      <c r="W1000" s="1250"/>
      <c r="X1000" s="1256"/>
      <c r="Y1000" s="1257"/>
      <c r="Z1000" s="1251"/>
      <c r="AA1000" s="1252"/>
      <c r="AE1000" s="9">
        <v>1</v>
      </c>
    </row>
    <row r="1001" spans="2:31">
      <c r="B1001" s="1253"/>
      <c r="C1001" s="1238"/>
      <c r="D1001" s="1239"/>
      <c r="E1001" s="1238"/>
      <c r="F1001" s="1239"/>
      <c r="G1001" s="1240"/>
      <c r="H1001" s="1241"/>
      <c r="I1001" s="1242"/>
      <c r="J1001" s="1241"/>
      <c r="K1001" s="1243"/>
      <c r="L1001" s="1244"/>
      <c r="M1001"/>
      <c r="N1001" s="1254"/>
      <c r="O1001" s="1245"/>
      <c r="P1001" s="1246"/>
      <c r="Q1001" s="1246"/>
      <c r="R1001" s="1247"/>
      <c r="S1001" s="1248"/>
      <c r="T1001" s="1248"/>
      <c r="U1001" s="1249"/>
      <c r="V1001" s="1255"/>
      <c r="W1001" s="1250"/>
      <c r="X1001" s="1256"/>
      <c r="Y1001" s="1257"/>
      <c r="Z1001" s="1251"/>
      <c r="AA1001" s="1252"/>
      <c r="AE1001" s="9">
        <v>1</v>
      </c>
    </row>
    <row r="1002" spans="2:31">
      <c r="B1002" s="1253"/>
      <c r="C1002" s="1238"/>
      <c r="D1002" s="1239"/>
      <c r="E1002" s="1238"/>
      <c r="F1002" s="1239"/>
      <c r="G1002" s="1240"/>
      <c r="H1002" s="1241"/>
      <c r="I1002" s="1242"/>
      <c r="J1002" s="1241"/>
      <c r="K1002" s="1243"/>
      <c r="L1002" s="1244"/>
      <c r="M1002"/>
      <c r="N1002" s="1254"/>
      <c r="O1002" s="1245"/>
      <c r="P1002" s="1246"/>
      <c r="Q1002" s="1246"/>
      <c r="R1002" s="1247"/>
      <c r="S1002" s="1248"/>
      <c r="T1002" s="1248"/>
      <c r="U1002" s="1249"/>
      <c r="V1002" s="1255"/>
      <c r="W1002" s="1250"/>
      <c r="X1002" s="1256"/>
      <c r="Y1002" s="1257"/>
      <c r="Z1002" s="1251"/>
      <c r="AA1002" s="1252"/>
      <c r="AE1002" s="9">
        <v>1</v>
      </c>
    </row>
    <row r="1003" spans="2:31">
      <c r="B1003" s="1253"/>
      <c r="C1003" s="1238"/>
      <c r="D1003" s="1239"/>
      <c r="E1003" s="1238"/>
      <c r="F1003" s="1239"/>
      <c r="G1003" s="1240"/>
      <c r="H1003" s="1241"/>
      <c r="I1003" s="1242"/>
      <c r="J1003" s="1241"/>
      <c r="K1003" s="1243"/>
      <c r="L1003" s="1244"/>
      <c r="M1003"/>
      <c r="N1003" s="1254"/>
      <c r="O1003" s="1245"/>
      <c r="P1003" s="1246"/>
      <c r="Q1003" s="1246"/>
      <c r="R1003" s="1247"/>
      <c r="S1003" s="1248"/>
      <c r="T1003" s="1248"/>
      <c r="U1003" s="1249"/>
      <c r="V1003" s="1255"/>
      <c r="W1003" s="1250"/>
      <c r="X1003" s="1256"/>
      <c r="Y1003" s="1257"/>
      <c r="Z1003" s="1251"/>
      <c r="AA1003" s="1252"/>
      <c r="AE1003" s="9">
        <v>1</v>
      </c>
    </row>
    <row r="1004" spans="2:31">
      <c r="B1004" s="1253"/>
      <c r="C1004" s="1238"/>
      <c r="D1004" s="1239"/>
      <c r="E1004" s="1238"/>
      <c r="F1004" s="1239"/>
      <c r="G1004" s="1240"/>
      <c r="H1004" s="1241"/>
      <c r="I1004" s="1242"/>
      <c r="J1004" s="1241"/>
      <c r="K1004" s="1243"/>
      <c r="L1004" s="1244"/>
      <c r="M1004"/>
      <c r="N1004" s="1254"/>
      <c r="O1004" s="1245"/>
      <c r="P1004" s="1246"/>
      <c r="Q1004" s="1246"/>
      <c r="R1004" s="1247"/>
      <c r="S1004" s="1248"/>
      <c r="T1004" s="1248"/>
      <c r="U1004" s="1249"/>
      <c r="V1004" s="1255"/>
      <c r="W1004" s="1250"/>
      <c r="X1004" s="1256"/>
      <c r="Y1004" s="1257"/>
      <c r="Z1004" s="1251"/>
      <c r="AA1004" s="1252"/>
      <c r="AE1004" s="9">
        <v>1</v>
      </c>
    </row>
    <row r="1005" spans="2:31">
      <c r="B1005" s="1253"/>
      <c r="C1005" s="1238"/>
      <c r="D1005" s="1239"/>
      <c r="E1005" s="1238"/>
      <c r="F1005" s="1239"/>
      <c r="G1005" s="1240"/>
      <c r="H1005" s="1241"/>
      <c r="I1005" s="1242"/>
      <c r="J1005" s="1241"/>
      <c r="K1005" s="1243"/>
      <c r="L1005" s="1244"/>
      <c r="M1005"/>
      <c r="N1005" s="1254"/>
      <c r="O1005" s="1245"/>
      <c r="P1005" s="1246"/>
      <c r="Q1005" s="1246"/>
      <c r="R1005" s="1247"/>
      <c r="S1005" s="1248"/>
      <c r="T1005" s="1248"/>
      <c r="U1005" s="1249"/>
      <c r="V1005" s="1255"/>
      <c r="W1005" s="1250"/>
      <c r="X1005" s="1256"/>
      <c r="Y1005" s="1257"/>
      <c r="Z1005" s="1251"/>
      <c r="AA1005" s="1252"/>
      <c r="AE1005" s="9">
        <v>1</v>
      </c>
    </row>
    <row r="1006" spans="2:31">
      <c r="B1006" s="1253"/>
      <c r="C1006" s="1238"/>
      <c r="D1006" s="1239"/>
      <c r="E1006" s="1238"/>
      <c r="F1006" s="1239"/>
      <c r="G1006" s="1240"/>
      <c r="H1006" s="1241"/>
      <c r="I1006" s="1242"/>
      <c r="J1006" s="1241"/>
      <c r="K1006" s="1243"/>
      <c r="L1006" s="1244"/>
      <c r="M1006"/>
      <c r="N1006" s="1254"/>
      <c r="O1006" s="1245"/>
      <c r="P1006" s="1246"/>
      <c r="Q1006" s="1246"/>
      <c r="R1006" s="1247"/>
      <c r="S1006" s="1248"/>
      <c r="T1006" s="1248"/>
      <c r="U1006" s="1249"/>
      <c r="V1006" s="1255"/>
      <c r="W1006" s="1250"/>
      <c r="X1006" s="1256"/>
      <c r="Y1006" s="1257"/>
      <c r="Z1006" s="1251"/>
      <c r="AA1006" s="1252"/>
      <c r="AE1006" s="9">
        <v>1</v>
      </c>
    </row>
    <row r="1007" spans="2:31">
      <c r="B1007" s="1253"/>
      <c r="C1007" s="1238"/>
      <c r="D1007" s="1239"/>
      <c r="E1007" s="1238"/>
      <c r="F1007" s="1239"/>
      <c r="G1007" s="1240"/>
      <c r="H1007" s="1241"/>
      <c r="I1007" s="1242"/>
      <c r="J1007" s="1241"/>
      <c r="K1007" s="1243"/>
      <c r="L1007" s="1244"/>
      <c r="M1007"/>
      <c r="N1007" s="1254"/>
      <c r="O1007" s="1245"/>
      <c r="P1007" s="1246"/>
      <c r="Q1007" s="1246"/>
      <c r="R1007" s="1247"/>
      <c r="S1007" s="1248"/>
      <c r="T1007" s="1248"/>
      <c r="U1007" s="1249"/>
      <c r="V1007" s="1255"/>
      <c r="W1007" s="1250"/>
      <c r="X1007" s="1256"/>
      <c r="Y1007" s="1257"/>
      <c r="Z1007" s="1251"/>
      <c r="AA1007" s="1252"/>
      <c r="AE1007" s="9">
        <v>1</v>
      </c>
    </row>
    <row r="1008" spans="2:31">
      <c r="B1008" s="1253"/>
      <c r="C1008" s="1238"/>
      <c r="D1008" s="1239"/>
      <c r="E1008" s="1238"/>
      <c r="F1008" s="1239"/>
      <c r="G1008" s="1240"/>
      <c r="H1008" s="1241"/>
      <c r="I1008" s="1242"/>
      <c r="J1008" s="1241"/>
      <c r="K1008" s="1243"/>
      <c r="L1008" s="1244"/>
      <c r="M1008"/>
      <c r="N1008" s="1254"/>
      <c r="O1008" s="1245"/>
      <c r="P1008" s="1246"/>
      <c r="Q1008" s="1246"/>
      <c r="R1008" s="1247"/>
      <c r="S1008" s="1248"/>
      <c r="T1008" s="1248"/>
      <c r="U1008" s="1249"/>
      <c r="V1008" s="1255"/>
      <c r="W1008" s="1250"/>
      <c r="X1008" s="1256"/>
      <c r="Y1008" s="1257"/>
      <c r="Z1008" s="1251"/>
      <c r="AA1008" s="1252"/>
      <c r="AE1008" s="9">
        <v>1</v>
      </c>
    </row>
    <row r="1009" spans="2:31">
      <c r="B1009" s="1253"/>
      <c r="C1009" s="1238"/>
      <c r="D1009" s="1239"/>
      <c r="E1009" s="1238"/>
      <c r="F1009" s="1239"/>
      <c r="G1009" s="1240"/>
      <c r="H1009" s="1241"/>
      <c r="I1009" s="1242"/>
      <c r="J1009" s="1241"/>
      <c r="K1009" s="1243"/>
      <c r="L1009" s="1244"/>
      <c r="M1009"/>
      <c r="N1009" s="1254"/>
      <c r="O1009" s="1245"/>
      <c r="P1009" s="1246"/>
      <c r="Q1009" s="1246"/>
      <c r="R1009" s="1247"/>
      <c r="S1009" s="1248"/>
      <c r="T1009" s="1248"/>
      <c r="U1009" s="1249"/>
      <c r="V1009" s="1255"/>
      <c r="W1009" s="1250"/>
      <c r="X1009" s="1256"/>
      <c r="Y1009" s="1257"/>
      <c r="Z1009" s="1251"/>
      <c r="AA1009" s="1252"/>
      <c r="AE1009" s="9">
        <v>1</v>
      </c>
    </row>
    <row r="1010" spans="2:31">
      <c r="B1010" s="1253"/>
      <c r="C1010" s="1238"/>
      <c r="D1010" s="1239"/>
      <c r="E1010" s="1238"/>
      <c r="F1010" s="1239"/>
      <c r="G1010" s="1240"/>
      <c r="H1010" s="1241"/>
      <c r="I1010" s="1242"/>
      <c r="J1010" s="1241"/>
      <c r="K1010" s="1243"/>
      <c r="L1010" s="1244"/>
      <c r="M1010"/>
      <c r="N1010" s="1254"/>
      <c r="O1010" s="1245"/>
      <c r="P1010" s="1246"/>
      <c r="Q1010" s="1246"/>
      <c r="R1010" s="1247"/>
      <c r="S1010" s="1248"/>
      <c r="T1010" s="1248"/>
      <c r="U1010" s="1249"/>
      <c r="V1010" s="1255"/>
      <c r="W1010" s="1250"/>
      <c r="X1010" s="1256"/>
      <c r="Y1010" s="1257"/>
      <c r="Z1010" s="1251"/>
      <c r="AA1010" s="1252"/>
      <c r="AE1010" s="9">
        <v>1</v>
      </c>
    </row>
    <row r="1011" spans="2:31">
      <c r="B1011" s="1253"/>
      <c r="C1011" s="1238"/>
      <c r="D1011" s="1239"/>
      <c r="E1011" s="1238"/>
      <c r="F1011" s="1239"/>
      <c r="G1011" s="1240"/>
      <c r="H1011" s="1241"/>
      <c r="I1011" s="1242"/>
      <c r="J1011" s="1241"/>
      <c r="K1011" s="1243"/>
      <c r="L1011" s="1244"/>
      <c r="M1011"/>
      <c r="N1011" s="1254"/>
      <c r="O1011" s="1245"/>
      <c r="P1011" s="1246"/>
      <c r="Q1011" s="1246"/>
      <c r="R1011" s="1247"/>
      <c r="S1011" s="1248"/>
      <c r="T1011" s="1248"/>
      <c r="U1011" s="1249"/>
      <c r="V1011" s="1255"/>
      <c r="W1011" s="1250"/>
      <c r="X1011" s="1256"/>
      <c r="Y1011" s="1257"/>
      <c r="Z1011" s="1251"/>
      <c r="AA1011" s="1252"/>
      <c r="AE1011" s="9">
        <v>1</v>
      </c>
    </row>
    <row r="1012" spans="2:31">
      <c r="B1012" s="1253"/>
      <c r="C1012" s="1238"/>
      <c r="D1012" s="1239"/>
      <c r="E1012" s="1238"/>
      <c r="F1012" s="1239"/>
      <c r="G1012" s="1240"/>
      <c r="H1012" s="1241"/>
      <c r="I1012" s="1242"/>
      <c r="J1012" s="1241"/>
      <c r="K1012" s="1243"/>
      <c r="L1012" s="1244"/>
      <c r="M1012"/>
      <c r="N1012" s="1254"/>
      <c r="O1012" s="1245"/>
      <c r="P1012" s="1246"/>
      <c r="Q1012" s="1246"/>
      <c r="R1012" s="1247"/>
      <c r="S1012" s="1248"/>
      <c r="T1012" s="1248"/>
      <c r="U1012" s="1249"/>
      <c r="V1012" s="1255"/>
      <c r="W1012" s="1250"/>
      <c r="X1012" s="1256"/>
      <c r="Y1012" s="1257"/>
      <c r="Z1012" s="1251"/>
      <c r="AA1012" s="1252"/>
      <c r="AE1012" s="9">
        <v>1</v>
      </c>
    </row>
    <row r="1013" spans="2:31">
      <c r="B1013" s="1253"/>
      <c r="C1013" s="1238"/>
      <c r="D1013" s="1239"/>
      <c r="E1013" s="1238"/>
      <c r="F1013" s="1239"/>
      <c r="G1013" s="1240"/>
      <c r="H1013" s="1241"/>
      <c r="I1013" s="1242"/>
      <c r="J1013" s="1241"/>
      <c r="K1013" s="1243"/>
      <c r="L1013" s="1244"/>
      <c r="M1013"/>
      <c r="N1013" s="1254"/>
      <c r="O1013" s="1245"/>
      <c r="P1013" s="1246"/>
      <c r="Q1013" s="1246"/>
      <c r="R1013" s="1247"/>
      <c r="S1013" s="1248"/>
      <c r="T1013" s="1248"/>
      <c r="U1013" s="1249"/>
      <c r="V1013" s="1255"/>
      <c r="W1013" s="1250"/>
      <c r="X1013" s="1256"/>
      <c r="Y1013" s="1257"/>
      <c r="Z1013" s="1251"/>
      <c r="AA1013" s="1252"/>
      <c r="AE1013" s="9">
        <v>1</v>
      </c>
    </row>
    <row r="1014" spans="2:31">
      <c r="B1014" s="1253"/>
      <c r="C1014" s="1238"/>
      <c r="D1014" s="1239"/>
      <c r="E1014" s="1238"/>
      <c r="F1014" s="1239"/>
      <c r="G1014" s="1240"/>
      <c r="H1014" s="1241"/>
      <c r="I1014" s="1242"/>
      <c r="J1014" s="1241"/>
      <c r="K1014" s="1243"/>
      <c r="L1014" s="1244"/>
      <c r="M1014"/>
      <c r="N1014" s="1254"/>
      <c r="O1014" s="1245"/>
      <c r="P1014" s="1246"/>
      <c r="Q1014" s="1246"/>
      <c r="R1014" s="1247"/>
      <c r="S1014" s="1248"/>
      <c r="T1014" s="1248"/>
      <c r="U1014" s="1249"/>
      <c r="V1014" s="1255"/>
      <c r="W1014" s="1250"/>
      <c r="X1014" s="1256"/>
      <c r="Y1014" s="1257"/>
      <c r="Z1014" s="1251"/>
      <c r="AA1014" s="1252"/>
      <c r="AE1014" s="9">
        <v>1</v>
      </c>
    </row>
    <row r="1015" spans="2:31">
      <c r="B1015" s="1253"/>
      <c r="C1015" s="1238"/>
      <c r="D1015" s="1239"/>
      <c r="E1015" s="1238"/>
      <c r="F1015" s="1239"/>
      <c r="G1015" s="1240"/>
      <c r="H1015" s="1241"/>
      <c r="I1015" s="1242"/>
      <c r="J1015" s="1241"/>
      <c r="K1015" s="1243"/>
      <c r="L1015" s="1244"/>
      <c r="M1015"/>
      <c r="N1015" s="1254"/>
      <c r="O1015" s="1245"/>
      <c r="P1015" s="1246"/>
      <c r="Q1015" s="1246"/>
      <c r="R1015" s="1247"/>
      <c r="S1015" s="1248"/>
      <c r="T1015" s="1248"/>
      <c r="U1015" s="1249"/>
      <c r="V1015" s="1255"/>
      <c r="W1015" s="1250"/>
      <c r="X1015" s="1256"/>
      <c r="Y1015" s="1257"/>
      <c r="Z1015" s="1251"/>
      <c r="AA1015" s="1252"/>
      <c r="AE1015" s="9">
        <v>1</v>
      </c>
    </row>
    <row r="1016" spans="2:31">
      <c r="B1016" s="1253"/>
      <c r="C1016" s="1238"/>
      <c r="D1016" s="1239"/>
      <c r="E1016" s="1238"/>
      <c r="F1016" s="1239"/>
      <c r="G1016" s="1240"/>
      <c r="H1016" s="1241"/>
      <c r="I1016" s="1242"/>
      <c r="J1016" s="1241"/>
      <c r="K1016" s="1243"/>
      <c r="L1016" s="1244"/>
      <c r="M1016"/>
      <c r="N1016" s="1254"/>
      <c r="O1016" s="1245"/>
      <c r="P1016" s="1246"/>
      <c r="Q1016" s="1246"/>
      <c r="R1016" s="1247"/>
      <c r="S1016" s="1248"/>
      <c r="T1016" s="1248"/>
      <c r="U1016" s="1249"/>
      <c r="V1016" s="1255"/>
      <c r="W1016" s="1250"/>
      <c r="X1016" s="1256"/>
      <c r="Y1016" s="1257"/>
      <c r="Z1016" s="1251"/>
      <c r="AA1016" s="1252"/>
      <c r="AE1016" s="9">
        <v>1</v>
      </c>
    </row>
    <row r="1017" spans="2:31">
      <c r="B1017" s="1253"/>
      <c r="C1017" s="1238"/>
      <c r="D1017" s="1239"/>
      <c r="E1017" s="1238"/>
      <c r="F1017" s="1239"/>
      <c r="G1017" s="1240"/>
      <c r="H1017" s="1241"/>
      <c r="I1017" s="1242"/>
      <c r="J1017" s="1241"/>
      <c r="K1017" s="1243"/>
      <c r="L1017" s="1244"/>
      <c r="M1017"/>
      <c r="N1017" s="1254"/>
      <c r="O1017" s="1245"/>
      <c r="P1017" s="1246"/>
      <c r="Q1017" s="1246"/>
      <c r="R1017" s="1247"/>
      <c r="S1017" s="1248"/>
      <c r="T1017" s="1248"/>
      <c r="U1017" s="1249"/>
      <c r="V1017" s="1255"/>
      <c r="W1017" s="1250"/>
      <c r="X1017" s="1256"/>
      <c r="Y1017" s="1257"/>
      <c r="Z1017" s="1251"/>
      <c r="AA1017" s="1252"/>
      <c r="AE1017" s="9">
        <v>1</v>
      </c>
    </row>
    <row r="1018" spans="2:31">
      <c r="B1018" s="1253"/>
      <c r="C1018" s="1238"/>
      <c r="D1018" s="1239"/>
      <c r="E1018" s="1238"/>
      <c r="F1018" s="1239"/>
      <c r="G1018" s="1240"/>
      <c r="H1018" s="1241"/>
      <c r="I1018" s="1242"/>
      <c r="J1018" s="1241"/>
      <c r="K1018" s="1243"/>
      <c r="L1018" s="1244"/>
      <c r="M1018"/>
      <c r="N1018" s="1254"/>
      <c r="O1018" s="1245"/>
      <c r="P1018" s="1246"/>
      <c r="Q1018" s="1246"/>
      <c r="R1018" s="1247"/>
      <c r="S1018" s="1248"/>
      <c r="T1018" s="1248"/>
      <c r="U1018" s="1249"/>
      <c r="V1018" s="1255"/>
      <c r="W1018" s="1250"/>
      <c r="X1018" s="1256"/>
      <c r="Y1018" s="1257"/>
      <c r="Z1018" s="1251"/>
      <c r="AA1018" s="1252"/>
      <c r="AE1018" s="9">
        <v>1</v>
      </c>
    </row>
    <row r="1019" spans="2:31">
      <c r="B1019" s="1253"/>
      <c r="C1019" s="1238"/>
      <c r="D1019" s="1239"/>
      <c r="E1019" s="1238"/>
      <c r="F1019" s="1239"/>
      <c r="G1019" s="1240"/>
      <c r="H1019" s="1241"/>
      <c r="I1019" s="1242"/>
      <c r="J1019" s="1241"/>
      <c r="K1019" s="1243"/>
      <c r="L1019" s="1244"/>
      <c r="M1019"/>
      <c r="N1019" s="1254"/>
      <c r="O1019" s="1245"/>
      <c r="P1019" s="1246"/>
      <c r="Q1019" s="1246"/>
      <c r="R1019" s="1247"/>
      <c r="S1019" s="1248"/>
      <c r="T1019" s="1248"/>
      <c r="U1019" s="1249"/>
      <c r="V1019" s="1255"/>
      <c r="W1019" s="1250"/>
      <c r="X1019" s="1256"/>
      <c r="Y1019" s="1257"/>
      <c r="Z1019" s="1251"/>
      <c r="AA1019" s="1252"/>
      <c r="AE1019" s="9">
        <v>1</v>
      </c>
    </row>
    <row r="1020" spans="2:31">
      <c r="B1020" s="1253"/>
      <c r="C1020" s="1238"/>
      <c r="D1020" s="1239"/>
      <c r="E1020" s="1238"/>
      <c r="F1020" s="1239"/>
      <c r="G1020" s="1240"/>
      <c r="H1020" s="1241"/>
      <c r="I1020" s="1242"/>
      <c r="J1020" s="1241"/>
      <c r="K1020" s="1243"/>
      <c r="L1020" s="1244"/>
      <c r="M1020"/>
      <c r="N1020" s="1254"/>
      <c r="O1020" s="1245"/>
      <c r="P1020" s="1246"/>
      <c r="Q1020" s="1246"/>
      <c r="R1020" s="1247"/>
      <c r="S1020" s="1248"/>
      <c r="T1020" s="1248"/>
      <c r="U1020" s="1249"/>
      <c r="V1020" s="1255"/>
      <c r="W1020" s="1250"/>
      <c r="X1020" s="1256"/>
      <c r="Y1020" s="1257"/>
      <c r="Z1020" s="1251"/>
      <c r="AA1020" s="1252"/>
      <c r="AE1020" s="9">
        <v>1</v>
      </c>
    </row>
    <row r="1021" spans="2:31">
      <c r="B1021" s="1253"/>
      <c r="C1021" s="1238"/>
      <c r="D1021" s="1239"/>
      <c r="E1021" s="1238"/>
      <c r="F1021" s="1239"/>
      <c r="G1021" s="1240"/>
      <c r="H1021" s="1241"/>
      <c r="I1021" s="1242"/>
      <c r="J1021" s="1241"/>
      <c r="K1021" s="1243"/>
      <c r="L1021" s="1244"/>
      <c r="M1021"/>
      <c r="N1021" s="1254"/>
      <c r="O1021" s="1245"/>
      <c r="P1021" s="1246"/>
      <c r="Q1021" s="1246"/>
      <c r="R1021" s="1247"/>
      <c r="S1021" s="1248"/>
      <c r="T1021" s="1248"/>
      <c r="U1021" s="1249"/>
      <c r="V1021" s="1255"/>
      <c r="W1021" s="1250"/>
      <c r="X1021" s="1256"/>
      <c r="Y1021" s="1257"/>
      <c r="Z1021" s="1251"/>
      <c r="AA1021" s="1252"/>
      <c r="AE1021" s="9">
        <v>1</v>
      </c>
    </row>
    <row r="1022" spans="2:31">
      <c r="B1022" s="1253"/>
      <c r="C1022" s="1238"/>
      <c r="D1022" s="1239"/>
      <c r="E1022" s="1238"/>
      <c r="F1022" s="1239"/>
      <c r="G1022" s="1240"/>
      <c r="H1022" s="1241"/>
      <c r="I1022" s="1242"/>
      <c r="J1022" s="1241"/>
      <c r="K1022" s="1243"/>
      <c r="L1022" s="1244"/>
      <c r="M1022"/>
      <c r="N1022" s="1254"/>
      <c r="O1022" s="1245"/>
      <c r="P1022" s="1246"/>
      <c r="Q1022" s="1246"/>
      <c r="R1022" s="1247"/>
      <c r="S1022" s="1248"/>
      <c r="T1022" s="1248"/>
      <c r="U1022" s="1249"/>
      <c r="V1022" s="1255"/>
      <c r="W1022" s="1250"/>
      <c r="X1022" s="1256"/>
      <c r="Y1022" s="1257"/>
      <c r="Z1022" s="1251"/>
      <c r="AA1022" s="1252"/>
      <c r="AE1022" s="9">
        <v>1</v>
      </c>
    </row>
    <row r="1023" spans="2:31">
      <c r="B1023" s="1253"/>
      <c r="C1023" s="1238"/>
      <c r="D1023" s="1239"/>
      <c r="E1023" s="1238"/>
      <c r="F1023" s="1239"/>
      <c r="G1023" s="1240"/>
      <c r="H1023" s="1241"/>
      <c r="I1023" s="1242"/>
      <c r="J1023" s="1241"/>
      <c r="K1023" s="1243"/>
      <c r="L1023" s="1244"/>
      <c r="M1023"/>
      <c r="N1023" s="1254"/>
      <c r="O1023" s="1245"/>
      <c r="P1023" s="1246"/>
      <c r="Q1023" s="1246"/>
      <c r="R1023" s="1247"/>
      <c r="S1023" s="1248"/>
      <c r="T1023" s="1248"/>
      <c r="U1023" s="1249"/>
      <c r="V1023" s="1255"/>
      <c r="W1023" s="1250"/>
      <c r="X1023" s="1256"/>
      <c r="Y1023" s="1257"/>
      <c r="Z1023" s="1251"/>
      <c r="AA1023" s="1252"/>
      <c r="AE1023" s="9">
        <v>1</v>
      </c>
    </row>
    <row r="1024" spans="2:31">
      <c r="B1024" s="1253"/>
      <c r="C1024" s="1238"/>
      <c r="D1024" s="1239"/>
      <c r="E1024" s="1238"/>
      <c r="F1024" s="1239"/>
      <c r="G1024" s="1240"/>
      <c r="H1024" s="1241"/>
      <c r="I1024" s="1242"/>
      <c r="J1024" s="1241"/>
      <c r="K1024" s="1243"/>
      <c r="L1024" s="1244"/>
      <c r="M1024"/>
      <c r="N1024" s="1254"/>
      <c r="O1024" s="1245"/>
      <c r="P1024" s="1246"/>
      <c r="Q1024" s="1246"/>
      <c r="R1024" s="1247"/>
      <c r="S1024" s="1248"/>
      <c r="T1024" s="1248"/>
      <c r="U1024" s="1249"/>
      <c r="V1024" s="1255"/>
      <c r="W1024" s="1250"/>
      <c r="X1024" s="1256"/>
      <c r="Y1024" s="1257"/>
      <c r="Z1024" s="1251"/>
      <c r="AA1024" s="1252"/>
      <c r="AE1024" s="9">
        <v>1</v>
      </c>
    </row>
    <row r="1025" spans="1:33">
      <c r="B1025" s="1253"/>
      <c r="C1025" s="1238"/>
      <c r="D1025" s="1239"/>
      <c r="E1025" s="1238"/>
      <c r="F1025" s="1239"/>
      <c r="G1025" s="1240"/>
      <c r="H1025" s="1241"/>
      <c r="I1025" s="1242"/>
      <c r="J1025" s="1241"/>
      <c r="K1025" s="1243"/>
      <c r="L1025" s="1244"/>
      <c r="M1025"/>
      <c r="N1025" s="1254"/>
      <c r="O1025" s="1245"/>
      <c r="P1025" s="1246"/>
      <c r="Q1025" s="1246"/>
      <c r="R1025" s="1247"/>
      <c r="S1025" s="1248"/>
      <c r="T1025" s="1248"/>
      <c r="U1025" s="1249"/>
      <c r="V1025" s="1255"/>
      <c r="W1025" s="1250"/>
      <c r="X1025" s="1256"/>
      <c r="Y1025" s="1257"/>
      <c r="Z1025" s="1251"/>
      <c r="AA1025" s="1252"/>
      <c r="AE1025" s="9">
        <v>1</v>
      </c>
    </row>
    <row r="1026" spans="1:33">
      <c r="B1026" s="1253"/>
      <c r="C1026" s="1238"/>
      <c r="D1026" s="1239"/>
      <c r="E1026" s="1238"/>
      <c r="F1026" s="1239"/>
      <c r="G1026" s="1240"/>
      <c r="H1026" s="1241"/>
      <c r="I1026" s="1242"/>
      <c r="J1026" s="1241"/>
      <c r="K1026" s="1243"/>
      <c r="L1026" s="1244"/>
      <c r="M1026"/>
      <c r="N1026" s="1254"/>
      <c r="O1026" s="1245"/>
      <c r="P1026" s="1246"/>
      <c r="Q1026" s="1246"/>
      <c r="R1026" s="1247"/>
      <c r="S1026" s="1248"/>
      <c r="T1026" s="1248"/>
      <c r="U1026" s="1249"/>
      <c r="V1026" s="1255"/>
      <c r="W1026" s="1250"/>
      <c r="X1026" s="1256"/>
      <c r="Y1026" s="1257"/>
      <c r="Z1026" s="1251"/>
      <c r="AA1026" s="1252"/>
      <c r="AE1026" s="9">
        <v>1</v>
      </c>
    </row>
    <row r="1027" spans="1:33">
      <c r="B1027" s="1253"/>
      <c r="C1027" s="1238"/>
      <c r="D1027" s="1239"/>
      <c r="E1027" s="1238"/>
      <c r="F1027" s="1239"/>
      <c r="G1027" s="1240"/>
      <c r="H1027" s="1241"/>
      <c r="I1027" s="1242"/>
      <c r="J1027" s="1241"/>
      <c r="K1027" s="1243"/>
      <c r="L1027" s="1244"/>
      <c r="M1027"/>
      <c r="N1027" s="1254"/>
      <c r="O1027" s="1245"/>
      <c r="P1027" s="1246"/>
      <c r="Q1027" s="1246"/>
      <c r="R1027" s="1247"/>
      <c r="S1027" s="1248"/>
      <c r="T1027" s="1248"/>
      <c r="U1027" s="1249"/>
      <c r="V1027" s="1255"/>
      <c r="W1027" s="1250"/>
      <c r="X1027" s="1256"/>
      <c r="Y1027" s="1257"/>
      <c r="Z1027" s="1251"/>
      <c r="AA1027" s="1252"/>
      <c r="AE1027" s="9">
        <v>1</v>
      </c>
    </row>
    <row r="1028" spans="1:33">
      <c r="B1028"/>
      <c r="C1028"/>
      <c r="D1028"/>
      <c r="E1028"/>
      <c r="F1028"/>
      <c r="G1028"/>
      <c r="H1028"/>
      <c r="I1028"/>
      <c r="J1028"/>
      <c r="K1028"/>
      <c r="L1028"/>
      <c r="M1028"/>
      <c r="N1028"/>
      <c r="O1028"/>
      <c r="P1028"/>
      <c r="Q1028"/>
      <c r="R1028"/>
      <c r="S1028"/>
      <c r="T1028"/>
      <c r="U1028"/>
      <c r="V1028"/>
      <c r="W1028"/>
      <c r="X1028"/>
      <c r="Y1028"/>
      <c r="Z1028"/>
      <c r="AA1028"/>
      <c r="AE1028" s="9">
        <v>1</v>
      </c>
    </row>
    <row r="1029" spans="1:33">
      <c r="B1029"/>
      <c r="C1029"/>
      <c r="D1029"/>
      <c r="E1029"/>
      <c r="F1029"/>
      <c r="G1029"/>
      <c r="H1029"/>
      <c r="I1029"/>
      <c r="J1029"/>
      <c r="K1029"/>
      <c r="L1029"/>
      <c r="M1029"/>
      <c r="N1029"/>
      <c r="O1029"/>
      <c r="P1029"/>
      <c r="Q1029"/>
      <c r="R1029"/>
      <c r="S1029"/>
      <c r="T1029"/>
      <c r="U1029"/>
      <c r="V1029"/>
      <c r="W1029"/>
      <c r="X1029"/>
      <c r="Y1029"/>
      <c r="Z1029"/>
      <c r="AA1029"/>
      <c r="AE1029" s="9">
        <v>1</v>
      </c>
    </row>
    <row r="1030" spans="1:33">
      <c r="B1030"/>
      <c r="C1030"/>
      <c r="D1030"/>
      <c r="E1030"/>
      <c r="F1030"/>
      <c r="G1030"/>
      <c r="H1030"/>
      <c r="I1030"/>
      <c r="J1030"/>
      <c r="K1030"/>
      <c r="L1030"/>
      <c r="M1030"/>
      <c r="N1030"/>
      <c r="O1030"/>
      <c r="P1030"/>
      <c r="Q1030"/>
      <c r="R1030"/>
      <c r="S1030"/>
      <c r="T1030"/>
      <c r="U1030"/>
      <c r="V1030"/>
      <c r="W1030"/>
      <c r="X1030"/>
      <c r="Y1030"/>
      <c r="Z1030"/>
      <c r="AA1030"/>
      <c r="AE1030" s="966" t="s">
        <v>299</v>
      </c>
    </row>
    <row r="1031" spans="1:33">
      <c r="A1031" s="9">
        <v>1</v>
      </c>
      <c r="B1031" s="9">
        <v>1</v>
      </c>
      <c r="C1031" s="9">
        <v>1</v>
      </c>
      <c r="D1031" s="9">
        <v>1</v>
      </c>
      <c r="E1031" s="9">
        <v>1</v>
      </c>
      <c r="F1031" s="9">
        <v>1</v>
      </c>
      <c r="G1031" s="9">
        <v>1</v>
      </c>
      <c r="H1031" s="9">
        <v>1</v>
      </c>
      <c r="I1031" s="9">
        <v>1</v>
      </c>
      <c r="J1031" s="9">
        <v>1</v>
      </c>
      <c r="K1031" s="9">
        <v>1</v>
      </c>
      <c r="L1031" s="9">
        <v>1</v>
      </c>
      <c r="M1031" s="9">
        <v>1</v>
      </c>
      <c r="N1031" s="9">
        <v>1</v>
      </c>
      <c r="O1031" s="9">
        <v>1</v>
      </c>
      <c r="P1031" s="9">
        <v>1</v>
      </c>
      <c r="Q1031" s="9">
        <v>1</v>
      </c>
      <c r="R1031" s="9">
        <v>1</v>
      </c>
      <c r="S1031" s="9">
        <v>1</v>
      </c>
      <c r="T1031" s="9">
        <v>1</v>
      </c>
      <c r="U1031" s="9">
        <v>1</v>
      </c>
      <c r="V1031" s="9">
        <v>1</v>
      </c>
      <c r="W1031" s="9">
        <v>1</v>
      </c>
      <c r="X1031" s="9">
        <v>1</v>
      </c>
      <c r="Y1031" s="9">
        <v>1</v>
      </c>
      <c r="Z1031" s="9">
        <v>1</v>
      </c>
      <c r="AA1031" s="9">
        <v>1</v>
      </c>
      <c r="AB1031" s="9">
        <v>1</v>
      </c>
      <c r="AC1031" s="9">
        <v>1</v>
      </c>
      <c r="AD1031" s="9">
        <v>1</v>
      </c>
      <c r="AE1031" s="10" t="str">
        <f>ADDRESS(ROW(),COLUMN(),4)</f>
        <v>AE1031</v>
      </c>
      <c r="AF1031" s="355"/>
      <c r="AG1031" s="356" t="str">
        <f>ADDRESS(ROW(),COLUMN(),4)</f>
        <v>AG1031</v>
      </c>
    </row>
  </sheetData>
  <mergeCells count="118">
    <mergeCell ref="W106:AA107"/>
    <mergeCell ref="W110:AA111"/>
    <mergeCell ref="W222:AA223"/>
    <mergeCell ref="W226:AA227"/>
    <mergeCell ref="W339:AA340"/>
    <mergeCell ref="W343:AA344"/>
    <mergeCell ref="W456:AA457"/>
    <mergeCell ref="Y786:Y787"/>
    <mergeCell ref="Y788:Y789"/>
    <mergeCell ref="Y790:Y791"/>
    <mergeCell ref="Y792:Y793"/>
    <mergeCell ref="T798:T799"/>
    <mergeCell ref="U798:W799"/>
    <mergeCell ref="X798:X799"/>
    <mergeCell ref="Y798:AA799"/>
    <mergeCell ref="X636:X637"/>
    <mergeCell ref="Y636:Y637"/>
    <mergeCell ref="Z636:Z637"/>
    <mergeCell ref="AA636:AA637"/>
    <mergeCell ref="V701:V702"/>
    <mergeCell ref="Z703:AA704"/>
    <mergeCell ref="W520:AA521"/>
    <mergeCell ref="W524:AA525"/>
    <mergeCell ref="V553:AA555"/>
    <mergeCell ref="V558:AA561"/>
    <mergeCell ref="W636:W637"/>
    <mergeCell ref="AA379:AA380"/>
    <mergeCell ref="S379:S380"/>
    <mergeCell ref="T379:T380"/>
    <mergeCell ref="U379:U380"/>
    <mergeCell ref="V379:V380"/>
    <mergeCell ref="W379:W380"/>
    <mergeCell ref="Y379:Y380"/>
    <mergeCell ref="W460:AA461"/>
    <mergeCell ref="I377:K377"/>
    <mergeCell ref="J379:J380"/>
    <mergeCell ref="K379:K380"/>
    <mergeCell ref="L379:L380"/>
    <mergeCell ref="M379:M380"/>
    <mergeCell ref="R379:R380"/>
    <mergeCell ref="Z262:Z263"/>
    <mergeCell ref="AA262:AA263"/>
    <mergeCell ref="J371:W372"/>
    <mergeCell ref="Y371:Z372"/>
    <mergeCell ref="AA371:AA372"/>
    <mergeCell ref="N374:S376"/>
    <mergeCell ref="V374:W374"/>
    <mergeCell ref="V375:W375"/>
    <mergeCell ref="I376:J376"/>
    <mergeCell ref="S262:S263"/>
    <mergeCell ref="T262:T263"/>
    <mergeCell ref="U262:U263"/>
    <mergeCell ref="V262:V263"/>
    <mergeCell ref="W262:W263"/>
    <mergeCell ref="Y262:Y263"/>
    <mergeCell ref="Z379:Z380"/>
    <mergeCell ref="AA145:AA146"/>
    <mergeCell ref="J254:W255"/>
    <mergeCell ref="Y254:Z255"/>
    <mergeCell ref="AA254:AA255"/>
    <mergeCell ref="N257:S259"/>
    <mergeCell ref="V257:W257"/>
    <mergeCell ref="V258:W258"/>
    <mergeCell ref="I259:J259"/>
    <mergeCell ref="T145:T146"/>
    <mergeCell ref="U145:U146"/>
    <mergeCell ref="V145:V146"/>
    <mergeCell ref="W145:W146"/>
    <mergeCell ref="Y145:Y146"/>
    <mergeCell ref="Z145:Z146"/>
    <mergeCell ref="I143:K143"/>
    <mergeCell ref="J145:J146"/>
    <mergeCell ref="K145:K146"/>
    <mergeCell ref="L145:L146"/>
    <mergeCell ref="M145:M146"/>
    <mergeCell ref="R145:R146"/>
    <mergeCell ref="S145:S146"/>
    <mergeCell ref="I260:K260"/>
    <mergeCell ref="J262:J263"/>
    <mergeCell ref="K262:K263"/>
    <mergeCell ref="L262:L263"/>
    <mergeCell ref="M262:M263"/>
    <mergeCell ref="R262:R263"/>
    <mergeCell ref="Z28:Z29"/>
    <mergeCell ref="AA28:AA29"/>
    <mergeCell ref="J137:W138"/>
    <mergeCell ref="Y137:Z138"/>
    <mergeCell ref="AA137:AA138"/>
    <mergeCell ref="N140:S142"/>
    <mergeCell ref="S28:S29"/>
    <mergeCell ref="T28:T29"/>
    <mergeCell ref="U28:U29"/>
    <mergeCell ref="V28:V29"/>
    <mergeCell ref="W28:W29"/>
    <mergeCell ref="Y28:Y29"/>
    <mergeCell ref="V140:W140"/>
    <mergeCell ref="V141:W141"/>
    <mergeCell ref="I142:J142"/>
    <mergeCell ref="N23:S25"/>
    <mergeCell ref="V23:W23"/>
    <mergeCell ref="V24:W24"/>
    <mergeCell ref="I25:J25"/>
    <mergeCell ref="I26:K26"/>
    <mergeCell ref="J28:J29"/>
    <mergeCell ref="K28:K29"/>
    <mergeCell ref="L28:L29"/>
    <mergeCell ref="M28:M29"/>
    <mergeCell ref="R28:R29"/>
    <mergeCell ref="B5:R6"/>
    <mergeCell ref="S5:Y6"/>
    <mergeCell ref="Z5:AA5"/>
    <mergeCell ref="Z6:AA14"/>
    <mergeCell ref="Z15:AA15"/>
    <mergeCell ref="J20:W21"/>
    <mergeCell ref="Y20:Z21"/>
    <mergeCell ref="AA20:AA21"/>
    <mergeCell ref="T7:Y9"/>
    <mergeCell ref="T10:Y11"/>
  </mergeCells>
  <conditionalFormatting sqref="M30:M74">
    <cfRule type="cellIs" dxfId="3" priority="4" operator="notEqual">
      <formula>1</formula>
    </cfRule>
  </conditionalFormatting>
  <conditionalFormatting sqref="M147:M191">
    <cfRule type="cellIs" dxfId="2" priority="3" operator="notEqual">
      <formula>1</formula>
    </cfRule>
  </conditionalFormatting>
  <conditionalFormatting sqref="M264:M308">
    <cfRule type="cellIs" dxfId="1" priority="2" operator="notEqual">
      <formula>1</formula>
    </cfRule>
  </conditionalFormatting>
  <conditionalFormatting sqref="M381:M425">
    <cfRule type="cellIs" dxfId="0" priority="1" operator="notEqual">
      <formula>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E2981-3BE6-4DD2-A4C6-8FAB13CC7BFA}">
  <dimension ref="B1:AQ193"/>
  <sheetViews>
    <sheetView workbookViewId="0">
      <selection activeCell="O10" sqref="O10"/>
    </sheetView>
  </sheetViews>
  <sheetFormatPr baseColWidth="10" defaultRowHeight="15"/>
  <cols>
    <col min="2" max="3" width="13.7109375" style="1296" customWidth="1"/>
    <col min="4" max="4" width="2.140625" style="1296" customWidth="1"/>
    <col min="5" max="6" width="13.7109375" style="1296" customWidth="1"/>
    <col min="7" max="7" width="2.140625" style="1296" customWidth="1"/>
    <col min="8" max="9" width="13.7109375" style="1296" customWidth="1"/>
    <col min="10" max="10" width="2.140625" style="1296" customWidth="1"/>
    <col min="11" max="12" width="13.7109375" style="1296" customWidth="1"/>
    <col min="13" max="13" width="2.140625" style="1296" customWidth="1"/>
    <col min="14" max="15" width="13.7109375" style="1296" customWidth="1"/>
    <col min="16" max="16" width="2.140625" style="1296" customWidth="1"/>
    <col min="17" max="18" width="13.7109375" style="1296" customWidth="1"/>
    <col min="19" max="19" width="2.140625" style="1296" customWidth="1"/>
    <col min="20" max="21" width="13.7109375" style="1296" customWidth="1"/>
    <col min="22" max="22" width="2.140625" style="1296" customWidth="1"/>
    <col min="23" max="24" width="13.7109375" style="1296" customWidth="1"/>
    <col min="25" max="25" width="2.140625" style="1296" customWidth="1"/>
    <col min="26" max="27" width="13.7109375" style="1296" customWidth="1"/>
    <col min="28" max="28" width="4.85546875" style="82" customWidth="1"/>
    <col min="29" max="30" width="13.7109375" style="1296" customWidth="1"/>
    <col min="31" max="31" width="4.85546875" style="82" customWidth="1"/>
    <col min="32" max="33" width="13.7109375" style="1296" customWidth="1"/>
    <col min="34" max="34" width="4.85546875" style="82" customWidth="1"/>
    <col min="35" max="35" width="11.7109375" style="1296" customWidth="1"/>
    <col min="36" max="36" width="12.7109375" style="1296" customWidth="1"/>
    <col min="37" max="37" width="4.5703125" style="1296" customWidth="1"/>
    <col min="38" max="38" width="11.7109375" style="1296" customWidth="1"/>
    <col min="39" max="39" width="12.5703125" style="1296" customWidth="1"/>
    <col min="40" max="40" width="2.140625" style="1296" customWidth="1"/>
    <col min="41" max="42" width="12.7109375" style="1296" customWidth="1"/>
    <col min="43" max="43" width="14.28515625" style="1296" customWidth="1"/>
  </cols>
  <sheetData>
    <row r="1" spans="2:43">
      <c r="B1" s="1412" t="str">
        <f t="shared" ref="B1:C1" si="0">SUBSTITUTE(ADDRESS(1,COLUMN(),4),"1","")</f>
        <v>B</v>
      </c>
      <c r="C1" s="1412" t="str">
        <f t="shared" si="0"/>
        <v>C</v>
      </c>
      <c r="E1" s="1412" t="str">
        <f>SUBSTITUTE(ADDRESS(1,COLUMN(),4),"1","")</f>
        <v>E</v>
      </c>
      <c r="F1" s="1412" t="str">
        <f>SUBSTITUTE(ADDRESS(1,COLUMN(),4),"1","")</f>
        <v>F</v>
      </c>
      <c r="H1" s="1412" t="str">
        <f>SUBSTITUTE(ADDRESS(1,COLUMN(),4),"1","")</f>
        <v>H</v>
      </c>
      <c r="I1" s="1412" t="str">
        <f>SUBSTITUTE(ADDRESS(1,COLUMN(),4),"1","")</f>
        <v>I</v>
      </c>
      <c r="K1" s="1412" t="str">
        <f>SUBSTITUTE(ADDRESS(1,COLUMN(),4),"1","")</f>
        <v>K</v>
      </c>
      <c r="L1" s="1412" t="str">
        <f>SUBSTITUTE(ADDRESS(1,COLUMN(),4),"1","")</f>
        <v>L</v>
      </c>
      <c r="N1" s="1412" t="str">
        <f>SUBSTITUTE(ADDRESS(1,COLUMN(),4),"1","")</f>
        <v>N</v>
      </c>
      <c r="O1" s="1412" t="str">
        <f>SUBSTITUTE(ADDRESS(1,COLUMN(),4),"1","")</f>
        <v>O</v>
      </c>
      <c r="Q1" s="1412" t="str">
        <f>SUBSTITUTE(ADDRESS(1,COLUMN(),4),"1","")</f>
        <v>Q</v>
      </c>
      <c r="R1" s="1412" t="str">
        <f>SUBSTITUTE(ADDRESS(1,COLUMN(),4),"1","")</f>
        <v>R</v>
      </c>
      <c r="T1" s="1412" t="str">
        <f>SUBSTITUTE(ADDRESS(1,COLUMN(),4),"1","")</f>
        <v>T</v>
      </c>
      <c r="U1" s="1412" t="str">
        <f>SUBSTITUTE(ADDRESS(1,COLUMN(),4),"1","")</f>
        <v>U</v>
      </c>
      <c r="W1" s="1412" t="str">
        <f>SUBSTITUTE(ADDRESS(1,COLUMN(),4),"1","")</f>
        <v>W</v>
      </c>
      <c r="X1" s="1412" t="str">
        <f>SUBSTITUTE(ADDRESS(1,COLUMN(),4),"1","")</f>
        <v>X</v>
      </c>
      <c r="Z1" s="1412" t="str">
        <f>SUBSTITUTE(ADDRESS(1,COLUMN(),4),"1","")</f>
        <v>Z</v>
      </c>
      <c r="AA1" s="1412" t="str">
        <f>SUBSTITUTE(ADDRESS(1,COLUMN(),4),"1","")</f>
        <v>AA</v>
      </c>
      <c r="AC1" s="1412" t="str">
        <f>SUBSTITUTE(ADDRESS(1,COLUMN(),4),"1","")</f>
        <v>AC</v>
      </c>
      <c r="AD1" s="1412" t="str">
        <f>SUBSTITUTE(ADDRESS(1,COLUMN(),4),"1","")</f>
        <v>AD</v>
      </c>
      <c r="AF1" s="1412" t="str">
        <f>SUBSTITUTE(ADDRESS(1,COLUMN(),4),"1","")</f>
        <v>AF</v>
      </c>
      <c r="AG1" s="1412" t="str">
        <f>SUBSTITUTE(ADDRESS(1,COLUMN(),4),"1","")</f>
        <v>AG</v>
      </c>
      <c r="AI1" s="1412" t="str">
        <f>SUBSTITUTE(ADDRESS(1,COLUMN(),4),"1","")</f>
        <v>AI</v>
      </c>
      <c r="AJ1" s="1412" t="str">
        <f>SUBSTITUTE(ADDRESS(1,COLUMN(),4),"1","")</f>
        <v>AJ</v>
      </c>
      <c r="AL1" s="1412" t="str">
        <f>SUBSTITUTE(ADDRESS(1,COLUMN(),4),"1","")</f>
        <v>AL</v>
      </c>
      <c r="AM1" s="1412" t="str">
        <f>SUBSTITUTE(ADDRESS(1,COLUMN(),4),"1","")</f>
        <v>AM</v>
      </c>
      <c r="AN1"/>
      <c r="AO1" s="1412" t="str">
        <f>SUBSTITUTE(ADDRESS(1,COLUMN(),4),"1","")</f>
        <v>AO</v>
      </c>
      <c r="AP1" s="1412" t="str">
        <f>SUBSTITUTE(ADDRESS(1,COLUMN(),4),"1","")</f>
        <v>AP</v>
      </c>
      <c r="AQ1" s="1952" t="s">
        <v>1171</v>
      </c>
    </row>
    <row r="2" spans="2:43">
      <c r="B2" s="3">
        <f t="shared" ref="B2:F3" ca="1" si="1">CELL("largeur",B2)</f>
        <v>13</v>
      </c>
      <c r="C2" s="3">
        <f t="shared" ca="1" si="1"/>
        <v>13</v>
      </c>
      <c r="E2" s="664">
        <f ca="1">CELL("largeur",E2)</f>
        <v>13</v>
      </c>
      <c r="F2" s="664">
        <f ca="1">CELL("largeur",F2)</f>
        <v>13</v>
      </c>
      <c r="H2" s="664">
        <f ca="1">CELL("largeur",H2)</f>
        <v>13</v>
      </c>
      <c r="I2" s="664">
        <f ca="1">CELL("largeur",I2)</f>
        <v>13</v>
      </c>
      <c r="K2" s="664">
        <f ca="1">CELL("largeur",K2)</f>
        <v>13</v>
      </c>
      <c r="L2" s="664">
        <f ca="1">CELL("largeur",L2)</f>
        <v>13</v>
      </c>
      <c r="N2" s="664">
        <f ca="1">CELL("largeur",N2)</f>
        <v>13</v>
      </c>
      <c r="O2" s="664">
        <f ca="1">CELL("largeur",O2)</f>
        <v>13</v>
      </c>
      <c r="Q2" s="664">
        <f ca="1">CELL("largeur",Q2)</f>
        <v>13</v>
      </c>
      <c r="R2" s="664">
        <f ca="1">CELL("largeur",R2)</f>
        <v>13</v>
      </c>
      <c r="T2" s="664">
        <f ca="1">CELL("largeur",T2)</f>
        <v>13</v>
      </c>
      <c r="U2" s="664">
        <f ca="1">CELL("largeur",U2)</f>
        <v>13</v>
      </c>
      <c r="W2" s="664">
        <f ca="1">CELL("largeur",W2)</f>
        <v>13</v>
      </c>
      <c r="X2" s="664">
        <f ca="1">CELL("largeur",X2)</f>
        <v>13</v>
      </c>
      <c r="Z2" s="664">
        <f ca="1">CELL("largeur",Z2)</f>
        <v>13</v>
      </c>
      <c r="AA2" s="664">
        <f ca="1">CELL("largeur",AA2)</f>
        <v>13</v>
      </c>
      <c r="AC2" s="664">
        <f ca="1">CELL("largeur",AC2)</f>
        <v>13</v>
      </c>
      <c r="AD2" s="664">
        <f ca="1">CELL("largeur",AD2)</f>
        <v>13</v>
      </c>
      <c r="AF2" s="664">
        <f ca="1">CELL("largeur",AF2)</f>
        <v>13</v>
      </c>
      <c r="AG2" s="664">
        <f ca="1">CELL("largeur",AG2)</f>
        <v>13</v>
      </c>
      <c r="AI2" s="664">
        <f ca="1">CELL("largeur",AI2)</f>
        <v>11</v>
      </c>
      <c r="AJ2" s="664">
        <f ca="1">CELL("largeur",AJ2)</f>
        <v>12</v>
      </c>
      <c r="AL2" s="664">
        <f ca="1">CELL("largeur",AL2)</f>
        <v>11</v>
      </c>
      <c r="AM2" s="664">
        <f ca="1">CELL("largeur",AM2)</f>
        <v>12</v>
      </c>
      <c r="AN2"/>
      <c r="AO2" s="664">
        <f ca="1">CELL("largeur",AO2)</f>
        <v>12</v>
      </c>
      <c r="AP2" s="664">
        <f ca="1">CELL("largeur",AP2)</f>
        <v>12</v>
      </c>
      <c r="AQ2" s="1952"/>
    </row>
    <row r="3" spans="2:43" ht="22.5">
      <c r="B3" s="358">
        <f t="shared" ca="1" si="1"/>
        <v>13</v>
      </c>
      <c r="C3" s="358">
        <f t="shared" ca="1" si="1"/>
        <v>13</v>
      </c>
      <c r="E3" s="358">
        <f t="shared" ca="1" si="1"/>
        <v>13</v>
      </c>
      <c r="F3" s="358">
        <f t="shared" ca="1" si="1"/>
        <v>13</v>
      </c>
      <c r="H3" s="358">
        <v>13</v>
      </c>
      <c r="I3" s="358">
        <v>13</v>
      </c>
      <c r="K3" s="358">
        <v>13</v>
      </c>
      <c r="L3" s="358">
        <v>13</v>
      </c>
      <c r="N3" s="358">
        <v>13</v>
      </c>
      <c r="O3" s="358">
        <v>13</v>
      </c>
      <c r="Q3" s="358">
        <v>13</v>
      </c>
      <c r="R3" s="358">
        <v>13</v>
      </c>
      <c r="T3" s="358">
        <v>13</v>
      </c>
      <c r="U3" s="358">
        <v>13</v>
      </c>
      <c r="W3" s="358">
        <v>13</v>
      </c>
      <c r="X3" s="358">
        <v>13</v>
      </c>
      <c r="Z3" s="358">
        <v>13</v>
      </c>
      <c r="AA3" s="358">
        <v>13</v>
      </c>
      <c r="AC3" s="358">
        <v>13</v>
      </c>
      <c r="AD3" s="358">
        <v>13</v>
      </c>
      <c r="AF3" s="358">
        <v>13</v>
      </c>
      <c r="AG3" s="358">
        <v>13</v>
      </c>
      <c r="AI3" s="358">
        <v>11</v>
      </c>
      <c r="AJ3" s="358">
        <v>12</v>
      </c>
      <c r="AL3" s="358">
        <v>11</v>
      </c>
      <c r="AM3" s="358">
        <v>12</v>
      </c>
      <c r="AN3"/>
      <c r="AO3" s="358">
        <v>12</v>
      </c>
      <c r="AP3" s="358">
        <v>12</v>
      </c>
      <c r="AQ3" s="1413" t="s">
        <v>1172</v>
      </c>
    </row>
    <row r="4" spans="2:43" ht="15.75">
      <c r="B4" s="941" t="s">
        <v>1807</v>
      </c>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85"/>
      <c r="AI4" s="85"/>
      <c r="AJ4" s="85"/>
      <c r="AK4" s="527"/>
      <c r="AL4" s="85"/>
      <c r="AM4" s="85"/>
      <c r="AN4" s="85"/>
      <c r="AO4" s="85"/>
      <c r="AP4" s="85"/>
      <c r="AQ4" s="85"/>
    </row>
    <row r="5" spans="2:43" ht="15.75">
      <c r="B5" s="941"/>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80"/>
      <c r="AC5" s="527"/>
      <c r="AD5" s="527"/>
      <c r="AE5" s="80"/>
      <c r="AF5" s="527"/>
      <c r="AG5" s="527"/>
      <c r="AH5" s="80"/>
      <c r="AI5" s="527"/>
      <c r="AJ5" s="527"/>
      <c r="AK5" s="527"/>
      <c r="AL5" s="527"/>
      <c r="AM5" s="527"/>
      <c r="AN5" s="527"/>
      <c r="AO5" s="527"/>
      <c r="AP5" s="527"/>
      <c r="AQ5" s="527"/>
    </row>
    <row r="6" spans="2:43" ht="18.75">
      <c r="B6" s="1953" t="s">
        <v>1808</v>
      </c>
      <c r="C6" s="1953"/>
      <c r="D6" s="1953"/>
      <c r="E6" s="1953"/>
      <c r="F6" s="1953"/>
      <c r="G6" s="1953"/>
      <c r="H6" s="1953"/>
      <c r="I6" s="1953"/>
      <c r="J6" s="1953"/>
      <c r="K6" s="1953"/>
      <c r="L6" s="1953"/>
      <c r="M6" s="1953"/>
      <c r="N6" s="1953"/>
      <c r="O6" s="1953"/>
      <c r="P6" s="1953"/>
      <c r="Q6" s="1953"/>
      <c r="R6" s="1414" t="str">
        <f ca="1">"Page N°"&amp;_xlfn.SHEET()</f>
        <v>Page N°4</v>
      </c>
      <c r="S6" s="527"/>
      <c r="T6" s="1415" t="s">
        <v>1809</v>
      </c>
      <c r="U6" s="527"/>
      <c r="V6" s="527"/>
      <c r="W6" s="527"/>
      <c r="X6" s="527"/>
      <c r="Y6" s="527"/>
      <c r="Z6" s="527"/>
      <c r="AA6" s="527"/>
      <c r="AB6" s="1416"/>
      <c r="AC6" s="527"/>
      <c r="AD6" s="527"/>
      <c r="AE6" s="1416"/>
      <c r="AF6" s="527"/>
      <c r="AG6" s="527"/>
      <c r="AH6" s="1416"/>
      <c r="AI6" s="527"/>
      <c r="AJ6" s="527"/>
      <c r="AK6" s="527"/>
      <c r="AL6" s="527"/>
      <c r="AM6" s="527"/>
      <c r="AN6" s="527"/>
      <c r="AO6" s="527"/>
      <c r="AP6" s="527"/>
      <c r="AQ6" s="527"/>
    </row>
    <row r="7" spans="2:43" ht="30.75" customHeight="1">
      <c r="B7" s="1953"/>
      <c r="C7" s="1953"/>
      <c r="D7" s="1953"/>
      <c r="E7" s="1953"/>
      <c r="F7" s="1953"/>
      <c r="G7" s="1953"/>
      <c r="H7" s="1953"/>
      <c r="I7" s="1953"/>
      <c r="J7" s="1953"/>
      <c r="K7" s="1953"/>
      <c r="L7" s="1953"/>
      <c r="M7" s="1953"/>
      <c r="N7" s="1953"/>
      <c r="O7" s="1953"/>
      <c r="P7" s="1953"/>
      <c r="Q7" s="1953"/>
      <c r="S7" s="527"/>
      <c r="T7" s="527"/>
      <c r="U7" s="527"/>
      <c r="V7" s="527"/>
      <c r="W7" s="527"/>
      <c r="X7" s="1417"/>
      <c r="Y7" s="527"/>
      <c r="Z7" s="527"/>
      <c r="AA7" s="527"/>
      <c r="AB7" s="80"/>
      <c r="AC7" s="527"/>
      <c r="AD7" s="527"/>
      <c r="AE7" s="80"/>
      <c r="AF7" s="527"/>
      <c r="AG7" s="1417"/>
      <c r="AH7" s="80"/>
      <c r="AI7" s="527"/>
      <c r="AJ7" s="527"/>
      <c r="AK7" s="527"/>
      <c r="AL7" s="527"/>
      <c r="AM7" s="527"/>
      <c r="AN7" s="527"/>
      <c r="AO7" s="527"/>
      <c r="AP7" s="527"/>
      <c r="AQ7" s="527"/>
    </row>
    <row r="8" spans="2:43" ht="15.75">
      <c r="B8" s="111" t="s">
        <v>1810</v>
      </c>
      <c r="C8" s="580"/>
      <c r="D8" s="580"/>
      <c r="E8" s="580"/>
      <c r="F8" s="580"/>
      <c r="G8" s="580"/>
      <c r="H8" s="580"/>
      <c r="I8" s="527"/>
      <c r="J8" s="527"/>
      <c r="K8" s="527"/>
      <c r="L8" s="527"/>
      <c r="M8" s="527"/>
      <c r="N8" s="527"/>
      <c r="O8" s="527"/>
      <c r="P8" s="527"/>
      <c r="Q8" s="85"/>
      <c r="R8" s="85"/>
      <c r="S8" s="85"/>
      <c r="T8" s="527"/>
      <c r="U8" s="85" t="s">
        <v>1811</v>
      </c>
      <c r="V8" s="527"/>
      <c r="W8" s="527"/>
      <c r="X8" s="1417"/>
      <c r="Y8" s="527"/>
      <c r="Z8" s="527"/>
      <c r="AA8" s="527"/>
      <c r="AB8" s="80"/>
      <c r="AC8" s="527"/>
      <c r="AD8" s="527"/>
      <c r="AE8" s="80"/>
      <c r="AF8" s="527"/>
      <c r="AG8" s="1417"/>
      <c r="AH8" s="80"/>
      <c r="AI8" s="527"/>
      <c r="AJ8" s="527"/>
      <c r="AK8" s="527"/>
      <c r="AL8" s="527"/>
      <c r="AM8" s="527"/>
      <c r="AN8" s="527"/>
      <c r="AO8" s="527"/>
      <c r="AP8" s="527"/>
      <c r="AQ8" s="527"/>
    </row>
    <row r="9" spans="2:43" ht="15.75">
      <c r="B9" s="111" t="s">
        <v>1812</v>
      </c>
      <c r="C9" s="580"/>
      <c r="D9" s="580"/>
      <c r="E9" s="580"/>
      <c r="F9" s="580"/>
      <c r="G9" s="580"/>
      <c r="H9" s="580"/>
      <c r="I9" s="527"/>
      <c r="J9" s="527"/>
      <c r="K9" s="527"/>
      <c r="L9" s="527"/>
      <c r="M9" s="527"/>
      <c r="N9" s="527"/>
      <c r="O9" s="527"/>
      <c r="P9" s="527"/>
      <c r="Q9" s="85"/>
      <c r="R9" s="85"/>
      <c r="S9"/>
      <c r="T9" s="527"/>
      <c r="U9" s="1418" t="s">
        <v>1813</v>
      </c>
      <c r="V9" s="527"/>
      <c r="W9" s="527"/>
      <c r="X9" s="1417"/>
      <c r="Y9" s="527"/>
      <c r="Z9" s="527"/>
      <c r="AA9" s="527"/>
      <c r="AB9" s="80"/>
      <c r="AC9" s="527"/>
      <c r="AD9" s="527"/>
      <c r="AE9" s="80"/>
      <c r="AF9" s="527"/>
      <c r="AG9" s="1417"/>
      <c r="AH9" s="80"/>
      <c r="AI9" s="527"/>
      <c r="AJ9" s="527"/>
      <c r="AK9" s="527"/>
      <c r="AL9" s="527"/>
      <c r="AM9" s="527"/>
      <c r="AN9" s="527"/>
      <c r="AO9" s="527"/>
      <c r="AP9" s="527"/>
      <c r="AQ9" s="527"/>
    </row>
    <row r="10" spans="2:43" ht="18.75">
      <c r="B10" s="111" t="s">
        <v>1814</v>
      </c>
      <c r="C10" s="580"/>
      <c r="D10" s="580"/>
      <c r="E10" s="580"/>
      <c r="F10" s="580"/>
      <c r="G10" s="580"/>
      <c r="H10" s="580"/>
      <c r="I10" s="527"/>
      <c r="J10" s="527"/>
      <c r="K10" s="527"/>
      <c r="L10" s="527"/>
      <c r="M10" s="527"/>
      <c r="N10" s="527"/>
      <c r="O10" s="527"/>
      <c r="P10" s="527"/>
      <c r="Q10" s="1863" t="s">
        <v>1815</v>
      </c>
      <c r="R10" s="1863"/>
      <c r="S10"/>
      <c r="T10" s="717" t="s">
        <v>78</v>
      </c>
      <c r="U10" s="1419" t="str">
        <f>IFERROR(LOWER(LEFT(TRIM(LEFT(Q10,FIND("-",Q10)-1)),4))&amp;"-"&amp;UPPER(LEFT(TRIM(MID(Q10,FIND("-",Q10)+1,99)),4)),"")</f>
        <v>cuis-CRUD</v>
      </c>
      <c r="V10" s="527"/>
      <c r="W10" s="527"/>
      <c r="X10" s="1417"/>
      <c r="Y10" s="527"/>
      <c r="Z10" s="527"/>
      <c r="AA10" s="527"/>
      <c r="AB10" s="80"/>
      <c r="AC10" s="527"/>
      <c r="AD10" s="527"/>
      <c r="AE10" s="80"/>
      <c r="AF10" s="527"/>
      <c r="AG10" s="1417"/>
      <c r="AH10" s="80"/>
      <c r="AI10" s="527"/>
      <c r="AJ10" s="527"/>
      <c r="AK10" s="527"/>
      <c r="AL10" s="527"/>
      <c r="AM10" s="527"/>
      <c r="AN10" s="527"/>
      <c r="AO10" s="527"/>
      <c r="AP10" s="527"/>
      <c r="AQ10" s="527"/>
    </row>
    <row r="11" spans="2:43" ht="15.75">
      <c r="B11" s="1420" t="s">
        <v>1816</v>
      </c>
      <c r="C11" s="580"/>
      <c r="D11" s="580"/>
      <c r="E11" s="580"/>
      <c r="F11" s="580"/>
      <c r="G11" s="580"/>
      <c r="H11" s="580"/>
      <c r="I11" s="527"/>
      <c r="J11" s="527"/>
      <c r="K11" s="527"/>
      <c r="L11" s="527"/>
      <c r="M11" s="527"/>
      <c r="N11" s="527"/>
      <c r="O11" s="527"/>
      <c r="P11" s="527"/>
      <c r="Q11" s="1863"/>
      <c r="R11" s="1863"/>
      <c r="S11"/>
      <c r="T11" s="85"/>
      <c r="U11" s="1421" t="str">
        <f>IFERROR(LOWER(TRIM(MID(Q10, FIND("-",Q10, FIND("-",Q10)+1)+1, 999))), "")</f>
        <v>céléri branche</v>
      </c>
      <c r="V11" s="527"/>
      <c r="W11" s="527"/>
      <c r="X11" s="1417"/>
      <c r="Y11" s="527"/>
      <c r="Z11" s="527"/>
      <c r="AA11" s="527"/>
      <c r="AB11" s="80"/>
      <c r="AC11" s="527"/>
      <c r="AD11" s="527"/>
      <c r="AE11" s="80"/>
      <c r="AF11" s="527"/>
      <c r="AG11" s="1417"/>
      <c r="AH11" s="80"/>
      <c r="AI11" s="527"/>
      <c r="AJ11" s="527"/>
      <c r="AK11" s="527"/>
      <c r="AL11" s="527"/>
      <c r="AM11" s="527"/>
      <c r="AN11" s="527"/>
      <c r="AO11" s="527"/>
      <c r="AP11" s="527"/>
      <c r="AQ11" s="527"/>
    </row>
    <row r="12" spans="2:43" ht="15.75">
      <c r="B12" s="111" t="s">
        <v>1817</v>
      </c>
      <c r="C12" s="580"/>
      <c r="D12" s="580"/>
      <c r="E12" s="580"/>
      <c r="F12" s="580"/>
      <c r="G12" s="580"/>
      <c r="H12" s="580"/>
      <c r="I12" s="527"/>
      <c r="J12" s="527"/>
      <c r="K12" s="527"/>
      <c r="L12" s="527"/>
      <c r="M12" s="527"/>
      <c r="N12" s="527"/>
      <c r="O12" s="527"/>
      <c r="P12" s="527"/>
      <c r="Q12" s="527"/>
      <c r="R12" s="527"/>
      <c r="S12" s="527"/>
      <c r="T12" s="527"/>
      <c r="U12" s="527"/>
      <c r="V12" s="527"/>
      <c r="W12" s="527"/>
      <c r="X12" s="1417"/>
      <c r="Y12" s="527"/>
      <c r="Z12" s="527"/>
      <c r="AA12" s="527"/>
      <c r="AB12" s="80"/>
      <c r="AC12" s="527"/>
      <c r="AD12" s="527"/>
      <c r="AE12" s="80"/>
      <c r="AF12" s="527"/>
      <c r="AG12" s="1417"/>
      <c r="AH12" s="80"/>
      <c r="AI12" s="527"/>
      <c r="AJ12" s="527"/>
      <c r="AK12" s="527"/>
      <c r="AL12" s="527"/>
      <c r="AM12" s="527"/>
      <c r="AN12" s="527"/>
      <c r="AO12" s="527"/>
      <c r="AP12" s="527"/>
      <c r="AQ12" s="527"/>
    </row>
    <row r="13" spans="2:43" ht="15.75">
      <c r="B13" s="111" t="s">
        <v>1818</v>
      </c>
      <c r="C13" s="580"/>
      <c r="D13" s="580"/>
      <c r="E13" s="580"/>
      <c r="F13" s="580"/>
      <c r="G13" s="580"/>
      <c r="H13" s="580"/>
      <c r="I13" s="527"/>
      <c r="J13" s="527"/>
      <c r="K13" s="527"/>
      <c r="L13" s="527"/>
      <c r="M13" s="527"/>
      <c r="N13" s="527"/>
      <c r="O13" s="527"/>
      <c r="P13" s="527"/>
      <c r="Q13" s="527"/>
      <c r="R13" s="527"/>
      <c r="S13" s="527"/>
      <c r="T13" s="527"/>
      <c r="U13" s="527"/>
      <c r="V13" s="527"/>
      <c r="W13" s="527"/>
      <c r="X13" s="1417"/>
      <c r="Y13" s="527"/>
      <c r="Z13" s="527"/>
      <c r="AA13" s="527"/>
      <c r="AB13" s="80"/>
      <c r="AC13" s="527"/>
      <c r="AD13" s="527"/>
      <c r="AE13" s="80"/>
      <c r="AF13" s="527"/>
      <c r="AG13" s="1417"/>
      <c r="AH13" s="80"/>
      <c r="AI13" s="527"/>
      <c r="AJ13" s="527"/>
      <c r="AK13" s="527"/>
      <c r="AL13" s="527"/>
      <c r="AM13" s="527"/>
      <c r="AN13" s="527"/>
      <c r="AO13" s="527"/>
      <c r="AP13" s="527"/>
      <c r="AQ13" s="527"/>
    </row>
    <row r="14" spans="2:43" ht="19.5" thickBot="1">
      <c r="B14" s="111" t="s">
        <v>1819</v>
      </c>
      <c r="C14" s="580"/>
      <c r="D14" s="580"/>
      <c r="E14" s="580"/>
      <c r="F14" s="580"/>
      <c r="G14" s="580"/>
      <c r="H14" s="580"/>
      <c r="I14" s="527"/>
      <c r="J14" s="527"/>
      <c r="K14" s="527"/>
      <c r="L14" s="527"/>
      <c r="M14" s="527"/>
      <c r="N14" s="527"/>
      <c r="O14" s="527"/>
      <c r="P14" s="527"/>
      <c r="Q14" s="85"/>
      <c r="R14" s="85"/>
      <c r="S14" s="527"/>
      <c r="T14" s="527"/>
      <c r="U14" s="527"/>
      <c r="V14" s="527"/>
      <c r="W14" s="527"/>
      <c r="X14" s="1422" t="s">
        <v>1820</v>
      </c>
      <c r="Y14" s="527"/>
      <c r="AH14" s="80"/>
      <c r="AI14" s="527"/>
      <c r="AJ14" s="527"/>
      <c r="AK14" s="527"/>
      <c r="AL14" s="527"/>
      <c r="AM14" s="527"/>
      <c r="AN14" s="527"/>
      <c r="AO14" s="527"/>
      <c r="AP14" s="527"/>
      <c r="AQ14" s="527"/>
    </row>
    <row r="15" spans="2:43" ht="15.75">
      <c r="B15" s="111" t="s">
        <v>1821</v>
      </c>
      <c r="C15" s="580"/>
      <c r="D15" s="580"/>
      <c r="E15" s="580"/>
      <c r="F15" s="580"/>
      <c r="G15" s="580"/>
      <c r="H15" s="580"/>
      <c r="I15" s="527"/>
      <c r="J15" s="527"/>
      <c r="K15" s="527"/>
      <c r="L15" s="527"/>
      <c r="M15" s="527"/>
      <c r="N15" s="527"/>
      <c r="O15" s="527"/>
      <c r="P15" s="527"/>
      <c r="Q15" s="1954" t="s">
        <v>1822</v>
      </c>
      <c r="R15" s="1954"/>
      <c r="S15" s="1954"/>
      <c r="T15" s="1954"/>
      <c r="U15" s="1954"/>
      <c r="V15" s="1866" t="s">
        <v>352</v>
      </c>
      <c r="W15" s="1866"/>
      <c r="X15" s="1955" t="str">
        <f>UPPER(LEFT(Q15,1))</f>
        <v>C</v>
      </c>
      <c r="AH15" s="80"/>
      <c r="AI15" s="527"/>
      <c r="AJ15" s="527"/>
      <c r="AK15" s="527"/>
      <c r="AL15" s="527"/>
      <c r="AM15" s="527"/>
      <c r="AN15" s="527"/>
      <c r="AO15" s="527"/>
      <c r="AP15" s="527"/>
      <c r="AQ15" s="527"/>
    </row>
    <row r="16" spans="2:43" ht="15.75">
      <c r="B16" s="111" t="s">
        <v>1823</v>
      </c>
      <c r="C16" s="580"/>
      <c r="D16" s="580"/>
      <c r="E16" s="580"/>
      <c r="F16" s="580"/>
      <c r="G16" s="580"/>
      <c r="H16" s="580"/>
      <c r="I16" s="527"/>
      <c r="J16" s="527"/>
      <c r="K16" s="527"/>
      <c r="L16" s="527"/>
      <c r="M16" s="527"/>
      <c r="N16" s="527"/>
      <c r="O16" s="527"/>
      <c r="P16" s="527"/>
      <c r="Q16" s="1567"/>
      <c r="R16" s="1567"/>
      <c r="S16" s="1567"/>
      <c r="T16" s="1567"/>
      <c r="U16" s="1567"/>
      <c r="V16" s="1568"/>
      <c r="W16" s="1568"/>
      <c r="X16" s="1569"/>
      <c r="AH16" s="80"/>
      <c r="AI16" s="527"/>
      <c r="AJ16" s="527"/>
      <c r="AK16" s="527"/>
      <c r="AL16" s="527"/>
      <c r="AM16" s="527"/>
      <c r="AN16" s="527"/>
      <c r="AO16" s="527"/>
      <c r="AP16" s="527"/>
      <c r="AQ16" s="527"/>
    </row>
    <row r="17" spans="2:43" ht="15.75">
      <c r="B17" s="111" t="s">
        <v>1824</v>
      </c>
      <c r="C17" s="580"/>
      <c r="D17" s="580"/>
      <c r="E17" s="580"/>
      <c r="F17" s="580"/>
      <c r="G17" s="580"/>
      <c r="H17" s="580"/>
      <c r="I17" s="527"/>
      <c r="J17" s="527"/>
      <c r="K17" s="527"/>
      <c r="L17" s="527"/>
      <c r="M17" s="527"/>
      <c r="N17" s="527"/>
      <c r="O17" s="527"/>
      <c r="P17" s="527"/>
      <c r="Q17" s="85"/>
      <c r="R17" s="85"/>
      <c r="S17" s="85"/>
      <c r="T17" s="85"/>
      <c r="V17" s="85"/>
      <c r="W17" s="952" t="str">
        <f>X15&amp;"  Formule ►"</f>
        <v>C  Formule ►</v>
      </c>
      <c r="X17" s="75" t="str">
        <f ca="1">_xlfn.FORMULATEXT(X15)</f>
        <v>=MAJUSCULE(GAUCHE(Q15;1))</v>
      </c>
      <c r="Y17" s="85"/>
      <c r="Z17" s="85"/>
      <c r="AA17" s="85"/>
      <c r="AB17" s="85"/>
      <c r="AC17" s="85"/>
      <c r="AD17" s="85"/>
      <c r="AE17" s="85"/>
      <c r="AF17" s="85"/>
      <c r="AG17" s="85"/>
      <c r="AH17" s="80"/>
      <c r="AI17" s="527"/>
      <c r="AJ17" s="527"/>
      <c r="AK17" s="527"/>
      <c r="AL17" s="527"/>
      <c r="AM17" s="527"/>
      <c r="AN17" s="527"/>
      <c r="AO17" s="527"/>
      <c r="AP17" s="527"/>
      <c r="AQ17" s="527"/>
    </row>
    <row r="18" spans="2:43" ht="19.5" thickBot="1">
      <c r="B18" s="111" t="s">
        <v>1825</v>
      </c>
      <c r="C18" s="580"/>
      <c r="D18" s="580"/>
      <c r="E18" s="580"/>
      <c r="F18" s="580"/>
      <c r="G18" s="580"/>
      <c r="H18" s="580"/>
      <c r="I18" s="527"/>
      <c r="J18" s="527"/>
      <c r="K18" s="527"/>
      <c r="L18" s="527"/>
      <c r="M18" s="527"/>
      <c r="N18" s="527"/>
      <c r="O18" s="527"/>
      <c r="P18" s="527"/>
      <c r="Q18" s="527"/>
      <c r="R18" s="527"/>
      <c r="S18" s="80"/>
      <c r="T18" s="527"/>
      <c r="U18" s="527"/>
      <c r="V18" s="80"/>
      <c r="W18" s="527"/>
      <c r="X18" s="1422" t="s">
        <v>1826</v>
      </c>
      <c r="Y18" s="527"/>
      <c r="Z18" s="527"/>
      <c r="AA18" s="527"/>
      <c r="AB18" s="80"/>
      <c r="AC18" s="527"/>
      <c r="AD18" s="527"/>
      <c r="AE18" s="80"/>
      <c r="AF18" s="527"/>
      <c r="AG18" s="1417"/>
      <c r="AH18" s="80"/>
      <c r="AI18" s="527"/>
      <c r="AJ18" s="527"/>
      <c r="AK18" s="527"/>
      <c r="AL18" s="527"/>
      <c r="AM18" s="527"/>
      <c r="AN18" s="527"/>
      <c r="AO18" s="527"/>
      <c r="AP18" s="527"/>
      <c r="AQ18" s="527"/>
    </row>
    <row r="19" spans="2:43" ht="18.75">
      <c r="B19" s="1420" t="s">
        <v>1827</v>
      </c>
      <c r="C19" s="580"/>
      <c r="D19" s="580"/>
      <c r="E19" s="580"/>
      <c r="F19" s="580"/>
      <c r="G19" s="580"/>
      <c r="H19" s="580"/>
      <c r="I19" s="527"/>
      <c r="J19" s="527"/>
      <c r="K19" s="527"/>
      <c r="L19" s="527"/>
      <c r="M19" s="527"/>
      <c r="N19" s="527"/>
      <c r="O19" s="527"/>
      <c r="P19" s="527"/>
      <c r="Q19" s="1954" t="s">
        <v>1822</v>
      </c>
      <c r="R19" s="1954"/>
      <c r="S19" s="1954"/>
      <c r="T19" s="1954"/>
      <c r="U19" s="1954"/>
      <c r="V19" s="1866" t="s">
        <v>352</v>
      </c>
      <c r="W19" s="1866"/>
      <c r="X19" s="1423" t="str">
        <f>IFERROR(LOWER(LEFT(TRIM(LEFT(V19,FIND("-",V19)-1)),4))&amp;"-"&amp;UPPER(LEFT(TRIM(MID(V19,FIND("-",V19)+1,99)),4)),"")</f>
        <v>pâti--ENT</v>
      </c>
      <c r="Y19" s="527"/>
      <c r="Z19" s="77" t="str">
        <f ca="1">X19&amp;"  Formule ► "&amp;_xlfn.FORMULATEXT(X19)</f>
        <v>pâti--ENT  Formule ► =SIERREUR(MINUSCULE(GAUCHE(SUPPRESPACE(GAUCHE(V19;TROUVE("-";V19)-1));4))&amp;"-"&amp;MAJUSCULE(GAUCHE(SUPPRESPACE(STXT(V19;TROUVE("-";V19)+1;99));4));"")</v>
      </c>
      <c r="AA19" s="77"/>
      <c r="AB19" s="77"/>
      <c r="AC19" s="77"/>
      <c r="AD19" s="77"/>
      <c r="AE19" s="77"/>
      <c r="AF19" s="77"/>
      <c r="AG19" s="77"/>
      <c r="AH19" s="80"/>
      <c r="AI19" s="527"/>
      <c r="AJ19" s="527"/>
      <c r="AK19" s="527"/>
      <c r="AL19" s="527"/>
      <c r="AM19" s="527"/>
      <c r="AN19" s="527"/>
      <c r="AO19" s="527"/>
      <c r="AP19" s="527"/>
      <c r="AQ19" s="527"/>
    </row>
    <row r="20" spans="2:43" ht="15.75">
      <c r="B20" s="25" t="s">
        <v>1828</v>
      </c>
      <c r="C20" s="580"/>
      <c r="D20" s="580"/>
      <c r="E20" s="580"/>
      <c r="F20" s="580"/>
      <c r="G20" s="580"/>
      <c r="H20" s="580"/>
      <c r="I20" s="527"/>
      <c r="J20" s="527"/>
      <c r="K20" s="527"/>
      <c r="L20" s="527"/>
      <c r="M20" s="527"/>
      <c r="N20" s="527"/>
      <c r="O20" s="527"/>
      <c r="P20" s="527"/>
      <c r="Q20" s="1567"/>
      <c r="R20" s="1567"/>
      <c r="S20" s="1567"/>
      <c r="T20" s="1567"/>
      <c r="U20" s="1567"/>
      <c r="V20" s="1568"/>
      <c r="W20" s="1568"/>
      <c r="X20" s="1424" t="str">
        <f>IFERROR(LOWER(TRIM(MID(V19, FIND("-",V19, FIND("-",V19)+1)+1, 999))), "")</f>
        <v>entremet</v>
      </c>
      <c r="Y20" s="527"/>
      <c r="Z20" s="77" t="str">
        <f ca="1">X20&amp;"  Formule ► "&amp;_xlfn.FORMULATEXT(X20)</f>
        <v>entremet  Formule ► =SIERREUR(MINUSCULE(SUPPRESPACE(STXT(V19; TROUVE("-";V19; TROUVE("-";V19)+1)+1; 999))); "")</v>
      </c>
      <c r="AA20" s="77"/>
      <c r="AB20" s="77"/>
      <c r="AC20" s="77"/>
      <c r="AD20" s="77"/>
      <c r="AE20" s="77"/>
      <c r="AF20" s="77"/>
      <c r="AG20" s="77"/>
      <c r="AH20" s="80"/>
      <c r="AI20" s="527"/>
      <c r="AJ20" s="527"/>
      <c r="AK20" s="527"/>
      <c r="AL20" s="527"/>
      <c r="AM20" s="527"/>
      <c r="AN20" s="527"/>
      <c r="AO20" s="527"/>
      <c r="AP20" s="527"/>
      <c r="AQ20" s="527"/>
    </row>
    <row r="21" spans="2:43" ht="18.75">
      <c r="B21" s="81" t="s">
        <v>1829</v>
      </c>
      <c r="C21" s="527"/>
      <c r="D21" s="527"/>
      <c r="E21" s="527"/>
      <c r="F21" s="527"/>
      <c r="G21" s="527"/>
      <c r="H21" s="527"/>
      <c r="I21" s="527"/>
      <c r="J21" s="527"/>
      <c r="K21" s="527"/>
      <c r="L21" s="527"/>
      <c r="M21" s="527"/>
      <c r="N21" s="527"/>
      <c r="O21" s="527"/>
      <c r="P21" s="527"/>
      <c r="Q21" s="527"/>
      <c r="R21" s="527"/>
      <c r="S21" s="527"/>
      <c r="T21" s="527"/>
      <c r="U21" s="527"/>
      <c r="V21" s="527"/>
      <c r="W21" s="527"/>
      <c r="X21" s="1417"/>
      <c r="Y21" s="527"/>
      <c r="Z21" s="77"/>
      <c r="AA21" s="77"/>
      <c r="AB21" s="77"/>
      <c r="AC21" s="77"/>
      <c r="AD21" s="77"/>
      <c r="AE21" s="77"/>
      <c r="AF21" s="77"/>
      <c r="AG21" s="77"/>
      <c r="AH21" s="80"/>
      <c r="AI21" s="527"/>
      <c r="AJ21" s="527"/>
      <c r="AK21" s="527"/>
      <c r="AL21" s="527"/>
      <c r="AM21" s="527"/>
      <c r="AN21" s="527"/>
      <c r="AO21" s="527"/>
      <c r="AP21" s="527"/>
      <c r="AQ21" s="527"/>
    </row>
    <row r="22" spans="2:43" ht="15.75">
      <c r="B22" s="583" t="s">
        <v>1830</v>
      </c>
      <c r="C22" s="527"/>
      <c r="D22" s="527"/>
      <c r="E22" s="527"/>
      <c r="F22" s="527"/>
      <c r="G22" s="527"/>
      <c r="H22" s="527"/>
      <c r="I22" s="527"/>
      <c r="J22" s="527"/>
      <c r="K22" s="527"/>
      <c r="L22" s="527"/>
      <c r="M22" s="527"/>
      <c r="N22" s="527"/>
      <c r="O22" s="527"/>
      <c r="P22" s="527"/>
      <c r="Q22" s="527"/>
      <c r="R22" s="527"/>
      <c r="S22" s="527"/>
      <c r="T22" s="527"/>
      <c r="U22" s="527"/>
      <c r="V22" s="527"/>
      <c r="W22" s="527"/>
      <c r="X22" s="1417"/>
      <c r="Y22" s="527"/>
      <c r="Z22" s="527"/>
      <c r="AA22" s="527"/>
      <c r="AB22" s="80"/>
      <c r="AC22" s="527"/>
      <c r="AD22" s="527"/>
      <c r="AE22" s="80"/>
      <c r="AF22" s="527"/>
      <c r="AG22" s="1417"/>
      <c r="AH22" s="80"/>
      <c r="AI22" s="527"/>
      <c r="AJ22" s="527"/>
      <c r="AK22" s="527"/>
      <c r="AL22" s="527"/>
      <c r="AM22" s="527"/>
      <c r="AN22" s="527"/>
      <c r="AO22" s="527"/>
      <c r="AP22" s="527"/>
      <c r="AQ22" s="527"/>
    </row>
    <row r="23" spans="2:43" ht="15.75">
      <c r="B23" s="1425" t="s">
        <v>1831</v>
      </c>
      <c r="C23" s="527"/>
      <c r="D23" s="527"/>
      <c r="E23" s="527"/>
      <c r="F23" s="527"/>
      <c r="G23" s="527"/>
      <c r="H23" s="527"/>
      <c r="I23" s="527"/>
      <c r="J23" s="527"/>
      <c r="K23" s="527"/>
      <c r="L23" s="527"/>
      <c r="M23" s="527"/>
      <c r="N23" s="527"/>
      <c r="O23" s="527"/>
      <c r="P23" s="527"/>
      <c r="Q23" s="527"/>
      <c r="R23" s="527"/>
      <c r="S23" s="527"/>
      <c r="T23" s="527"/>
      <c r="U23" s="527"/>
      <c r="V23" s="527"/>
      <c r="W23" s="527"/>
      <c r="X23" s="1417"/>
      <c r="Y23" s="527"/>
      <c r="Z23" s="527"/>
      <c r="AA23" s="527"/>
      <c r="AB23" s="80"/>
      <c r="AC23" s="527"/>
      <c r="AD23" s="527"/>
      <c r="AE23" s="80"/>
      <c r="AF23" s="527"/>
      <c r="AG23" s="1417"/>
      <c r="AH23" s="80"/>
      <c r="AI23" s="527"/>
      <c r="AJ23" s="527"/>
      <c r="AK23" s="527"/>
      <c r="AL23" s="527"/>
      <c r="AM23" s="527"/>
      <c r="AN23" s="527"/>
      <c r="AO23" s="527"/>
      <c r="AP23" s="527"/>
      <c r="AQ23" s="527"/>
    </row>
    <row r="24" spans="2:43" ht="15.75">
      <c r="B24" s="963" t="s">
        <v>1832</v>
      </c>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7"/>
      <c r="AJ24" s="527"/>
      <c r="AK24" s="527"/>
      <c r="AL24" s="527"/>
      <c r="AM24" s="527"/>
      <c r="AN24" s="527"/>
      <c r="AO24" s="527"/>
      <c r="AP24" s="527"/>
      <c r="AQ24" s="527"/>
    </row>
    <row r="25" spans="2:43" ht="15.75">
      <c r="B25" s="527"/>
      <c r="C25" s="527"/>
      <c r="D25" s="527"/>
      <c r="E25" s="527"/>
      <c r="F25" s="527"/>
      <c r="G25" s="527"/>
      <c r="H25" s="527"/>
      <c r="I25" s="527"/>
      <c r="J25" s="527"/>
      <c r="K25" s="527"/>
      <c r="L25" s="85"/>
      <c r="M25" s="85"/>
      <c r="N25" s="85"/>
      <c r="O25" s="85"/>
      <c r="P25" s="527"/>
      <c r="Q25" s="527"/>
      <c r="R25" s="527"/>
      <c r="S25" s="527"/>
      <c r="T25" s="527"/>
      <c r="U25" s="527"/>
      <c r="V25" s="527"/>
      <c r="W25" s="527"/>
      <c r="X25" s="527"/>
      <c r="Y25" s="527"/>
      <c r="Z25" s="527"/>
      <c r="AA25" s="527"/>
      <c r="AB25" s="80"/>
      <c r="AC25" s="85"/>
      <c r="AD25" s="85"/>
      <c r="AE25" s="80"/>
      <c r="AF25" s="85"/>
      <c r="AG25" s="85"/>
      <c r="AH25" s="80"/>
      <c r="AI25" s="1426"/>
      <c r="AJ25" s="1426"/>
      <c r="AK25" s="527"/>
      <c r="AL25" s="527"/>
      <c r="AM25" s="527"/>
      <c r="AN25" s="527"/>
      <c r="AO25" s="527"/>
      <c r="AP25" s="527"/>
      <c r="AQ25" s="527"/>
    </row>
    <row r="26" spans="2:43" ht="15.75" thickBot="1">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0"/>
      <c r="AC26" s="85"/>
      <c r="AD26" s="85"/>
      <c r="AE26" s="80"/>
      <c r="AF26" s="85"/>
      <c r="AG26" s="85"/>
      <c r="AH26" s="80"/>
      <c r="AI26" s="527"/>
      <c r="AJ26" s="527"/>
      <c r="AK26" s="527"/>
      <c r="AL26" s="527"/>
      <c r="AM26" s="527"/>
      <c r="AN26" s="527"/>
      <c r="AO26" s="527"/>
      <c r="AP26" s="527"/>
      <c r="AQ26" s="527"/>
    </row>
    <row r="27" spans="2:43">
      <c r="B27" s="1871" t="s">
        <v>1833</v>
      </c>
      <c r="C27" s="1871"/>
      <c r="D27" s="85"/>
      <c r="E27" s="1866" t="s">
        <v>1833</v>
      </c>
      <c r="F27" s="1866"/>
      <c r="G27" s="85"/>
      <c r="H27" s="1867" t="s">
        <v>1833</v>
      </c>
      <c r="I27" s="1867"/>
      <c r="J27" s="85"/>
      <c r="K27" s="1869" t="s">
        <v>1833</v>
      </c>
      <c r="L27" s="1869"/>
      <c r="M27" s="85"/>
      <c r="N27" s="1891" t="s">
        <v>1833</v>
      </c>
      <c r="O27" s="1891"/>
      <c r="P27" s="85"/>
      <c r="Q27" s="1873" t="s">
        <v>1833</v>
      </c>
      <c r="R27" s="1873"/>
      <c r="S27" s="85"/>
      <c r="T27" s="1864" t="s">
        <v>1833</v>
      </c>
      <c r="U27" s="1864"/>
      <c r="V27" s="85"/>
      <c r="W27" s="1862" t="s">
        <v>1833</v>
      </c>
      <c r="X27" s="1862"/>
      <c r="Y27" s="85"/>
      <c r="Z27" s="1877" t="s">
        <v>1833</v>
      </c>
      <c r="AA27" s="1877"/>
      <c r="AB27" s="80"/>
      <c r="AC27" s="1879" t="s">
        <v>1833</v>
      </c>
      <c r="AD27" s="1879"/>
      <c r="AE27" s="80"/>
      <c r="AF27" s="1881" t="s">
        <v>1833</v>
      </c>
      <c r="AG27" s="1881"/>
      <c r="AH27" s="80"/>
      <c r="AI27" s="1956" t="s">
        <v>1834</v>
      </c>
      <c r="AJ27" s="1956"/>
      <c r="AL27" s="1956" t="s">
        <v>1834</v>
      </c>
      <c r="AM27" s="1956"/>
      <c r="AO27" s="527"/>
      <c r="AP27" s="527"/>
    </row>
    <row r="28" spans="2:43">
      <c r="B28" s="1872"/>
      <c r="C28" s="1872"/>
      <c r="D28" s="85"/>
      <c r="E28" s="1568"/>
      <c r="F28" s="1568"/>
      <c r="G28" s="85"/>
      <c r="H28" s="1868"/>
      <c r="I28" s="1868"/>
      <c r="J28" s="85"/>
      <c r="K28" s="1870"/>
      <c r="L28" s="1870"/>
      <c r="M28" s="85"/>
      <c r="N28" s="1892"/>
      <c r="O28" s="1892"/>
      <c r="P28" s="85"/>
      <c r="Q28" s="1874"/>
      <c r="R28" s="1874"/>
      <c r="S28" s="85"/>
      <c r="T28" s="1865"/>
      <c r="U28" s="1865"/>
      <c r="V28" s="85"/>
      <c r="W28" s="1863"/>
      <c r="X28" s="1863"/>
      <c r="Y28" s="85"/>
      <c r="Z28" s="1878"/>
      <c r="AA28" s="1878"/>
      <c r="AB28" s="80"/>
      <c r="AC28" s="1880"/>
      <c r="AD28" s="1880"/>
      <c r="AE28" s="80"/>
      <c r="AF28" s="1882"/>
      <c r="AG28" s="1882"/>
      <c r="AH28" s="80"/>
      <c r="AI28" s="1956"/>
      <c r="AJ28" s="1956"/>
      <c r="AL28" s="1956"/>
      <c r="AM28" s="1956"/>
      <c r="AO28" s="527"/>
      <c r="AP28" s="527"/>
    </row>
    <row r="29" spans="2:43" ht="16.5" thickBot="1">
      <c r="B29" s="1427" t="s">
        <v>1835</v>
      </c>
      <c r="C29" s="1428"/>
      <c r="D29" s="527"/>
      <c r="E29" s="1427"/>
      <c r="F29" s="1428"/>
      <c r="G29" s="527"/>
      <c r="H29" s="1427"/>
      <c r="I29" s="1428"/>
      <c r="J29" s="527"/>
      <c r="K29" s="1427"/>
      <c r="L29" s="1428"/>
      <c r="M29" s="527"/>
      <c r="N29" s="1427"/>
      <c r="O29" s="1428"/>
      <c r="P29" s="527"/>
      <c r="Q29" s="1427" t="s">
        <v>1835</v>
      </c>
      <c r="R29" s="1428"/>
      <c r="S29" s="527"/>
      <c r="T29" s="1427" t="s">
        <v>1835</v>
      </c>
      <c r="U29" s="1428"/>
      <c r="V29" s="527"/>
      <c r="W29" s="1427" t="s">
        <v>1835</v>
      </c>
      <c r="X29" s="1428"/>
      <c r="Y29" s="527"/>
      <c r="Z29" s="1427" t="s">
        <v>1835</v>
      </c>
      <c r="AA29" s="1428"/>
      <c r="AB29" s="80"/>
      <c r="AC29" s="1427"/>
      <c r="AD29" s="1428"/>
      <c r="AE29" s="80"/>
      <c r="AF29" s="1427"/>
      <c r="AG29" s="1428"/>
      <c r="AH29" s="80"/>
      <c r="AL29" s="527"/>
      <c r="AM29" s="527"/>
      <c r="AO29" s="527"/>
      <c r="AP29" s="527"/>
    </row>
    <row r="30" spans="2:43">
      <c r="B30" s="1871" t="s">
        <v>1836</v>
      </c>
      <c r="C30" s="1871"/>
      <c r="E30" s="1875" t="s">
        <v>1837</v>
      </c>
      <c r="F30" s="1875"/>
      <c r="H30" s="1867" t="s">
        <v>1838</v>
      </c>
      <c r="I30" s="1867"/>
      <c r="K30" s="1869" t="s">
        <v>1839</v>
      </c>
      <c r="L30" s="1869"/>
      <c r="N30" s="1891" t="s">
        <v>1840</v>
      </c>
      <c r="O30" s="1891"/>
      <c r="Q30" s="1873" t="s">
        <v>1841</v>
      </c>
      <c r="R30" s="1873"/>
      <c r="T30" s="1864" t="s">
        <v>1842</v>
      </c>
      <c r="U30" s="1864"/>
      <c r="W30" s="1862" t="s">
        <v>1843</v>
      </c>
      <c r="X30" s="1862"/>
      <c r="Z30" s="1877" t="s">
        <v>1844</v>
      </c>
      <c r="AA30" s="1877"/>
      <c r="AC30" s="1879" t="s">
        <v>1845</v>
      </c>
      <c r="AD30" s="1879"/>
      <c r="AF30" s="1881" t="s">
        <v>1846</v>
      </c>
      <c r="AG30" s="1881"/>
      <c r="AI30" s="1950" t="s">
        <v>1847</v>
      </c>
      <c r="AJ30" s="1950"/>
      <c r="AL30" s="527"/>
      <c r="AM30" s="527"/>
      <c r="AO30" s="527"/>
      <c r="AP30" s="527"/>
    </row>
    <row r="31" spans="2:43">
      <c r="B31" s="1872"/>
      <c r="C31" s="1872"/>
      <c r="E31" s="1876"/>
      <c r="F31" s="1876"/>
      <c r="H31" s="1868"/>
      <c r="I31" s="1868"/>
      <c r="K31" s="1870"/>
      <c r="L31" s="1870"/>
      <c r="N31" s="1892"/>
      <c r="O31" s="1892"/>
      <c r="Q31" s="1874"/>
      <c r="R31" s="1874"/>
      <c r="T31" s="1865"/>
      <c r="U31" s="1865"/>
      <c r="W31" s="1863"/>
      <c r="X31" s="1863"/>
      <c r="Z31" s="1878"/>
      <c r="AA31" s="1878"/>
      <c r="AC31" s="1880"/>
      <c r="AD31" s="1880"/>
      <c r="AF31" s="1882"/>
      <c r="AG31" s="1882"/>
      <c r="AI31" s="1950"/>
      <c r="AJ31" s="1950"/>
      <c r="AL31" s="527"/>
      <c r="AM31" s="527"/>
      <c r="AO31" s="561">
        <v>1</v>
      </c>
      <c r="AP31" s="561">
        <v>1</v>
      </c>
    </row>
    <row r="32" spans="2:43" ht="16.5" thickBot="1">
      <c r="Q32" s="1429"/>
      <c r="R32" s="1429"/>
      <c r="AL32" s="527"/>
      <c r="AM32" s="527"/>
      <c r="AO32" s="1430" t="s">
        <v>1848</v>
      </c>
      <c r="AP32" s="527"/>
    </row>
    <row r="33" spans="2:42" ht="15.75">
      <c r="B33" s="1951" t="s">
        <v>1849</v>
      </c>
      <c r="C33" s="1951"/>
      <c r="E33" s="1866" t="s">
        <v>1850</v>
      </c>
      <c r="F33" s="1866"/>
      <c r="H33" s="1867" t="s">
        <v>1851</v>
      </c>
      <c r="I33" s="1867"/>
      <c r="K33" s="1869" t="s">
        <v>1852</v>
      </c>
      <c r="L33" s="1869"/>
      <c r="N33" s="1891" t="s">
        <v>1853</v>
      </c>
      <c r="O33" s="1891"/>
      <c r="Q33" s="1873" t="s">
        <v>1854</v>
      </c>
      <c r="R33" s="1873"/>
      <c r="T33" s="1864" t="s">
        <v>1855</v>
      </c>
      <c r="U33" s="1864"/>
      <c r="W33" s="1862" t="s">
        <v>1856</v>
      </c>
      <c r="X33" s="1862"/>
      <c r="Z33" s="1877" t="s">
        <v>1857</v>
      </c>
      <c r="AA33" s="1877"/>
      <c r="AC33" s="1879" t="s">
        <v>1858</v>
      </c>
      <c r="AD33" s="1879"/>
      <c r="AF33" s="1881" t="s">
        <v>1859</v>
      </c>
      <c r="AG33" s="1881"/>
      <c r="AI33" s="1865" t="s">
        <v>1860</v>
      </c>
      <c r="AJ33" s="1865"/>
      <c r="AL33" s="1863" t="s">
        <v>1861</v>
      </c>
      <c r="AM33" s="1863"/>
      <c r="AO33" s="1943" t="s">
        <v>1862</v>
      </c>
      <c r="AP33" s="1943"/>
    </row>
    <row r="34" spans="2:42">
      <c r="B34" s="1919"/>
      <c r="C34" s="1919"/>
      <c r="E34" s="1568"/>
      <c r="F34" s="1568"/>
      <c r="H34" s="1868"/>
      <c r="I34" s="1868"/>
      <c r="K34" s="1870"/>
      <c r="L34" s="1870"/>
      <c r="N34" s="1892"/>
      <c r="O34" s="1892"/>
      <c r="Q34" s="1874"/>
      <c r="R34" s="1874"/>
      <c r="T34" s="1865"/>
      <c r="U34" s="1865"/>
      <c r="W34" s="1863"/>
      <c r="X34" s="1863"/>
      <c r="Z34" s="1878"/>
      <c r="AA34" s="1878"/>
      <c r="AC34" s="1880"/>
      <c r="AD34" s="1880"/>
      <c r="AF34" s="1882"/>
      <c r="AG34" s="1882"/>
      <c r="AI34" s="1865"/>
      <c r="AJ34" s="1865"/>
      <c r="AL34" s="1863"/>
      <c r="AM34" s="1863"/>
      <c r="AO34" s="1944" t="s">
        <v>1863</v>
      </c>
      <c r="AP34" s="1945"/>
    </row>
    <row r="35" spans="2:42" ht="15.75" thickBot="1">
      <c r="Q35" s="1429"/>
      <c r="R35" s="1429"/>
      <c r="AO35" s="1946"/>
      <c r="AP35" s="1947"/>
    </row>
    <row r="36" spans="2:42">
      <c r="B36" s="1940" t="s">
        <v>1864</v>
      </c>
      <c r="C36" s="1940"/>
      <c r="E36" s="1875" t="s">
        <v>1865</v>
      </c>
      <c r="F36" s="1875"/>
      <c r="H36" s="1867" t="s">
        <v>1866</v>
      </c>
      <c r="I36" s="1867"/>
      <c r="K36" s="1869" t="s">
        <v>1867</v>
      </c>
      <c r="L36" s="1869"/>
      <c r="N36" s="1891" t="s">
        <v>1868</v>
      </c>
      <c r="O36" s="1891"/>
      <c r="Q36" s="1873" t="s">
        <v>1869</v>
      </c>
      <c r="R36" s="1873"/>
      <c r="T36" s="1864" t="s">
        <v>1870</v>
      </c>
      <c r="U36" s="1864"/>
      <c r="W36" s="1862" t="s">
        <v>1871</v>
      </c>
      <c r="X36" s="1862"/>
      <c r="Z36" s="1877" t="s">
        <v>1872</v>
      </c>
      <c r="AA36" s="1877"/>
      <c r="AC36" s="1879" t="s">
        <v>1873</v>
      </c>
      <c r="AD36" s="1879"/>
      <c r="AF36" s="1881" t="s">
        <v>1874</v>
      </c>
      <c r="AG36" s="1881"/>
      <c r="AI36" s="1878" t="s">
        <v>1875</v>
      </c>
      <c r="AJ36" s="1878"/>
      <c r="AL36" s="1919" t="s">
        <v>1876</v>
      </c>
      <c r="AM36" s="1919"/>
      <c r="AO36" s="1948"/>
      <c r="AP36" s="1949"/>
    </row>
    <row r="37" spans="2:42" ht="15.75">
      <c r="B37" s="1941"/>
      <c r="C37" s="1941"/>
      <c r="E37" s="1876"/>
      <c r="F37" s="1876"/>
      <c r="H37" s="1868"/>
      <c r="I37" s="1868"/>
      <c r="K37" s="1870"/>
      <c r="L37" s="1870"/>
      <c r="N37" s="1892"/>
      <c r="O37" s="1892"/>
      <c r="Q37" s="1874"/>
      <c r="R37" s="1874"/>
      <c r="T37" s="1865"/>
      <c r="U37" s="1865"/>
      <c r="W37" s="1863"/>
      <c r="X37" s="1863"/>
      <c r="Z37" s="1878"/>
      <c r="AA37" s="1878"/>
      <c r="AC37" s="1880"/>
      <c r="AD37" s="1880"/>
      <c r="AF37" s="1882"/>
      <c r="AG37" s="1882"/>
      <c r="AI37" s="1878"/>
      <c r="AJ37" s="1878"/>
      <c r="AL37" s="1919"/>
      <c r="AM37" s="1919"/>
      <c r="AO37" s="1431" t="s">
        <v>1877</v>
      </c>
      <c r="AP37" s="1431"/>
    </row>
    <row r="38" spans="2:42" ht="15.75" thickBot="1">
      <c r="H38"/>
      <c r="I38"/>
      <c r="Q38" s="1429"/>
      <c r="R38" s="1429"/>
      <c r="AO38" s="1930" t="s">
        <v>1878</v>
      </c>
      <c r="AP38" s="1931"/>
    </row>
    <row r="39" spans="2:42">
      <c r="B39" s="1934" t="s">
        <v>1879</v>
      </c>
      <c r="C39" s="1934"/>
      <c r="E39" s="1866" t="s">
        <v>1880</v>
      </c>
      <c r="F39" s="1866"/>
      <c r="H39" s="1867" t="s">
        <v>1881</v>
      </c>
      <c r="I39" s="1867"/>
      <c r="K39" s="1869" t="s">
        <v>1882</v>
      </c>
      <c r="L39" s="1869"/>
      <c r="N39" s="1891" t="s">
        <v>1883</v>
      </c>
      <c r="O39" s="1891"/>
      <c r="Q39" s="1873" t="s">
        <v>1884</v>
      </c>
      <c r="R39" s="1873"/>
      <c r="T39" s="1864" t="s">
        <v>1885</v>
      </c>
      <c r="U39" s="1864"/>
      <c r="W39" s="1862" t="s">
        <v>1886</v>
      </c>
      <c r="X39" s="1862"/>
      <c r="Z39" s="1877" t="s">
        <v>1887</v>
      </c>
      <c r="AA39" s="1877"/>
      <c r="AC39" s="1879" t="s">
        <v>1888</v>
      </c>
      <c r="AD39" s="1879"/>
      <c r="AF39" s="1881" t="s">
        <v>1889</v>
      </c>
      <c r="AG39" s="1881"/>
      <c r="AI39" s="1942" t="s">
        <v>1890</v>
      </c>
      <c r="AJ39" s="1942"/>
      <c r="AL39" s="1888" t="s">
        <v>1891</v>
      </c>
      <c r="AM39" s="1888"/>
      <c r="AO39" s="1932"/>
      <c r="AP39" s="1933"/>
    </row>
    <row r="40" spans="2:42">
      <c r="B40" s="1935"/>
      <c r="C40" s="1935"/>
      <c r="E40" s="1568"/>
      <c r="F40" s="1568"/>
      <c r="H40" s="1868"/>
      <c r="I40" s="1868"/>
      <c r="K40" s="1870"/>
      <c r="L40" s="1870"/>
      <c r="N40" s="1892"/>
      <c r="O40" s="1892"/>
      <c r="Q40" s="1874"/>
      <c r="R40" s="1874"/>
      <c r="T40" s="1865"/>
      <c r="U40" s="1865"/>
      <c r="W40" s="1863"/>
      <c r="X40" s="1863"/>
      <c r="Z40" s="1878"/>
      <c r="AA40" s="1878"/>
      <c r="AC40" s="1880"/>
      <c r="AD40" s="1880"/>
      <c r="AF40" s="1882"/>
      <c r="AG40" s="1882"/>
      <c r="AI40" s="1942"/>
      <c r="AJ40" s="1942"/>
      <c r="AL40" s="1888"/>
      <c r="AM40" s="1888"/>
      <c r="AO40" s="1432">
        <v>1</v>
      </c>
      <c r="AP40" s="1432">
        <v>1</v>
      </c>
    </row>
    <row r="41" spans="2:42" ht="15.75" thickBot="1">
      <c r="Q41" s="1429"/>
      <c r="R41" s="1429"/>
      <c r="AO41" s="1926" t="s">
        <v>1892</v>
      </c>
      <c r="AP41" s="1927"/>
    </row>
    <row r="42" spans="2:42">
      <c r="B42" s="1928" t="s">
        <v>1893</v>
      </c>
      <c r="C42" s="1928"/>
      <c r="E42" s="1866" t="s">
        <v>1894</v>
      </c>
      <c r="F42" s="1866"/>
      <c r="H42" s="1867" t="s">
        <v>1895</v>
      </c>
      <c r="I42" s="1867"/>
      <c r="K42" s="1869" t="s">
        <v>1896</v>
      </c>
      <c r="L42" s="1869"/>
      <c r="N42" s="1891" t="s">
        <v>1897</v>
      </c>
      <c r="O42" s="1891"/>
      <c r="Q42" s="1873" t="s">
        <v>1898</v>
      </c>
      <c r="R42" s="1873"/>
      <c r="T42" s="1864" t="s">
        <v>1899</v>
      </c>
      <c r="U42" s="1864"/>
      <c r="W42" s="1862" t="s">
        <v>1900</v>
      </c>
      <c r="X42" s="1862"/>
      <c r="Z42" s="1877" t="s">
        <v>1901</v>
      </c>
      <c r="AA42" s="1877"/>
      <c r="AC42" s="1879" t="s">
        <v>1902</v>
      </c>
      <c r="AD42" s="1879"/>
      <c r="AF42" s="1881" t="s">
        <v>1903</v>
      </c>
      <c r="AG42" s="1881"/>
      <c r="AI42" s="1936" t="s">
        <v>1904</v>
      </c>
      <c r="AJ42" s="1936"/>
      <c r="AL42" s="1937" t="s">
        <v>1905</v>
      </c>
      <c r="AM42" s="1937"/>
      <c r="AO42" s="1938" t="s">
        <v>1906</v>
      </c>
      <c r="AP42" s="1939"/>
    </row>
    <row r="43" spans="2:42">
      <c r="B43" s="1929"/>
      <c r="C43" s="1929"/>
      <c r="E43" s="1568"/>
      <c r="F43" s="1568"/>
      <c r="H43" s="1868"/>
      <c r="I43" s="1868"/>
      <c r="K43" s="1870"/>
      <c r="L43" s="1870"/>
      <c r="N43" s="1892"/>
      <c r="O43" s="1892"/>
      <c r="Q43" s="1874"/>
      <c r="R43" s="1874"/>
      <c r="T43" s="1865"/>
      <c r="U43" s="1865"/>
      <c r="W43" s="1863"/>
      <c r="X43" s="1863"/>
      <c r="Z43" s="1878"/>
      <c r="AA43" s="1878"/>
      <c r="AC43" s="1880"/>
      <c r="AD43" s="1880"/>
      <c r="AF43" s="1882"/>
      <c r="AG43" s="1882"/>
      <c r="AI43" s="1936"/>
      <c r="AJ43" s="1936"/>
      <c r="AL43" s="1937"/>
      <c r="AM43" s="1937"/>
      <c r="AO43" s="1433" t="s">
        <v>1907</v>
      </c>
      <c r="AP43" s="1434"/>
    </row>
    <row r="44" spans="2:42" ht="15.75" thickBot="1">
      <c r="Q44" s="1429"/>
      <c r="R44" s="1429"/>
      <c r="AO44" s="1912" t="s">
        <v>1908</v>
      </c>
      <c r="AP44" s="1913"/>
    </row>
    <row r="45" spans="2:42">
      <c r="B45" s="1924" t="s">
        <v>1909</v>
      </c>
      <c r="C45" s="1924"/>
      <c r="E45" s="1866" t="s">
        <v>1910</v>
      </c>
      <c r="F45" s="1866"/>
      <c r="H45" s="1867" t="s">
        <v>1911</v>
      </c>
      <c r="I45" s="1867"/>
      <c r="K45" s="1869" t="s">
        <v>1912</v>
      </c>
      <c r="L45" s="1869"/>
      <c r="N45" s="1891" t="s">
        <v>1913</v>
      </c>
      <c r="O45" s="1891"/>
      <c r="Q45" s="1873" t="s">
        <v>1914</v>
      </c>
      <c r="R45" s="1873"/>
      <c r="T45" s="1864" t="s">
        <v>1915</v>
      </c>
      <c r="U45" s="1864"/>
      <c r="W45" s="1862" t="s">
        <v>1815</v>
      </c>
      <c r="X45" s="1862"/>
      <c r="Z45" s="1877" t="s">
        <v>1916</v>
      </c>
      <c r="AA45" s="1877"/>
      <c r="AC45" s="1879" t="s">
        <v>1917</v>
      </c>
      <c r="AD45" s="1879"/>
      <c r="AF45" s="1881" t="s">
        <v>1918</v>
      </c>
      <c r="AG45" s="1881"/>
      <c r="AI45" s="1923" t="s">
        <v>1919</v>
      </c>
      <c r="AJ45" s="1874"/>
      <c r="AL45" s="1920" t="s">
        <v>1920</v>
      </c>
      <c r="AM45" s="1920"/>
      <c r="AO45" s="1433" t="s">
        <v>1921</v>
      </c>
      <c r="AP45" s="1434"/>
    </row>
    <row r="46" spans="2:42">
      <c r="B46" s="1925"/>
      <c r="C46" s="1925"/>
      <c r="E46" s="1568"/>
      <c r="F46" s="1568"/>
      <c r="H46" s="1868"/>
      <c r="I46" s="1868"/>
      <c r="K46" s="1870"/>
      <c r="L46" s="1870"/>
      <c r="N46" s="1892"/>
      <c r="O46" s="1892"/>
      <c r="Q46" s="1874"/>
      <c r="R46" s="1874"/>
      <c r="T46" s="1865"/>
      <c r="U46" s="1865"/>
      <c r="W46" s="1863"/>
      <c r="X46" s="1863"/>
      <c r="Z46" s="1878"/>
      <c r="AA46" s="1878"/>
      <c r="AC46" s="1880"/>
      <c r="AD46" s="1880"/>
      <c r="AF46" s="1882"/>
      <c r="AG46" s="1882"/>
      <c r="AI46" s="1874"/>
      <c r="AJ46" s="1874"/>
      <c r="AL46" s="1920"/>
      <c r="AM46" s="1920"/>
      <c r="AO46" s="1912" t="s">
        <v>1922</v>
      </c>
      <c r="AP46" s="1913"/>
    </row>
    <row r="47" spans="2:42" ht="15.75" thickBot="1">
      <c r="Q47" s="1429"/>
      <c r="R47" s="1429"/>
      <c r="AO47" s="1433" t="s">
        <v>1923</v>
      </c>
      <c r="AP47" s="1434"/>
    </row>
    <row r="48" spans="2:42">
      <c r="B48" s="1921" t="s">
        <v>1924</v>
      </c>
      <c r="C48" s="1921"/>
      <c r="E48" s="1866" t="s">
        <v>352</v>
      </c>
      <c r="F48" s="1866"/>
      <c r="H48" s="1867" t="s">
        <v>1925</v>
      </c>
      <c r="I48" s="1867"/>
      <c r="K48" s="1869" t="s">
        <v>1926</v>
      </c>
      <c r="L48" s="1869"/>
      <c r="N48" s="1891" t="s">
        <v>1927</v>
      </c>
      <c r="O48" s="1891"/>
      <c r="Q48" s="1873" t="s">
        <v>1928</v>
      </c>
      <c r="R48" s="1873"/>
      <c r="T48" s="1864" t="s">
        <v>1929</v>
      </c>
      <c r="U48" s="1864"/>
      <c r="W48" s="1862" t="s">
        <v>1930</v>
      </c>
      <c r="X48" s="1862"/>
      <c r="Z48" s="1877" t="s">
        <v>1931</v>
      </c>
      <c r="AA48" s="1877"/>
      <c r="AC48" s="1879" t="s">
        <v>1932</v>
      </c>
      <c r="AD48" s="1879"/>
      <c r="AF48" s="1881" t="s">
        <v>1933</v>
      </c>
      <c r="AG48" s="1881"/>
      <c r="AI48" s="1902" t="s">
        <v>1934</v>
      </c>
      <c r="AJ48" s="1902"/>
      <c r="AL48" s="1919" t="s">
        <v>1876</v>
      </c>
      <c r="AM48" s="1919"/>
      <c r="AO48" s="1433" t="s">
        <v>1935</v>
      </c>
      <c r="AP48" s="1434"/>
    </row>
    <row r="49" spans="2:42">
      <c r="B49" s="1922"/>
      <c r="C49" s="1922"/>
      <c r="E49" s="1568"/>
      <c r="F49" s="1568"/>
      <c r="H49" s="1868"/>
      <c r="I49" s="1868"/>
      <c r="K49" s="1870"/>
      <c r="L49" s="1870"/>
      <c r="N49" s="1892"/>
      <c r="O49" s="1892"/>
      <c r="Q49" s="1874"/>
      <c r="R49" s="1874"/>
      <c r="T49" s="1865"/>
      <c r="U49" s="1865"/>
      <c r="W49" s="1863"/>
      <c r="X49" s="1863"/>
      <c r="Z49" s="1878"/>
      <c r="AA49" s="1878"/>
      <c r="AC49" s="1880"/>
      <c r="AD49" s="1880"/>
      <c r="AF49" s="1882"/>
      <c r="AG49" s="1882"/>
      <c r="AI49" s="1902"/>
      <c r="AJ49" s="1902"/>
      <c r="AL49" s="1919"/>
      <c r="AM49" s="1919"/>
      <c r="AO49" s="1912" t="s">
        <v>1936</v>
      </c>
      <c r="AP49" s="1913"/>
    </row>
    <row r="50" spans="2:42" ht="15.75" thickBot="1">
      <c r="Q50" s="1429"/>
      <c r="R50" s="1429"/>
      <c r="AO50" s="1433" t="s">
        <v>1937</v>
      </c>
      <c r="AP50" s="1434"/>
    </row>
    <row r="51" spans="2:42">
      <c r="B51" s="1917" t="s">
        <v>1938</v>
      </c>
      <c r="C51" s="1917"/>
      <c r="E51" s="1866" t="s">
        <v>1939</v>
      </c>
      <c r="F51" s="1866"/>
      <c r="H51" s="1867" t="s">
        <v>1940</v>
      </c>
      <c r="I51" s="1867"/>
      <c r="K51" s="1869" t="s">
        <v>1941</v>
      </c>
      <c r="L51" s="1869"/>
      <c r="N51" s="1891" t="s">
        <v>1942</v>
      </c>
      <c r="O51" s="1891"/>
      <c r="Q51" s="1873" t="s">
        <v>1943</v>
      </c>
      <c r="R51" s="1873"/>
      <c r="T51" s="1864" t="s">
        <v>1944</v>
      </c>
      <c r="U51" s="1864"/>
      <c r="W51" s="1862" t="s">
        <v>1945</v>
      </c>
      <c r="X51" s="1862"/>
      <c r="Z51" s="1877" t="s">
        <v>1946</v>
      </c>
      <c r="AA51" s="1877"/>
      <c r="AC51" s="1879" t="s">
        <v>1947</v>
      </c>
      <c r="AD51" s="1879"/>
      <c r="AF51" s="1881" t="s">
        <v>1948</v>
      </c>
      <c r="AG51" s="1881"/>
      <c r="AI51" s="1916" t="s">
        <v>1949</v>
      </c>
      <c r="AJ51" s="1916"/>
      <c r="AL51" s="1911" t="s">
        <v>1950</v>
      </c>
      <c r="AM51" s="1911"/>
      <c r="AO51" s="1912" t="s">
        <v>1951</v>
      </c>
      <c r="AP51" s="1913"/>
    </row>
    <row r="52" spans="2:42">
      <c r="B52" s="1918"/>
      <c r="C52" s="1918"/>
      <c r="E52" s="1568"/>
      <c r="F52" s="1568"/>
      <c r="H52" s="1868"/>
      <c r="I52" s="1868"/>
      <c r="K52" s="1870"/>
      <c r="L52" s="1870"/>
      <c r="N52" s="1892"/>
      <c r="O52" s="1892"/>
      <c r="Q52" s="1874"/>
      <c r="R52" s="1874"/>
      <c r="T52" s="1865"/>
      <c r="U52" s="1865"/>
      <c r="W52" s="1863"/>
      <c r="X52" s="1863"/>
      <c r="Z52" s="1878"/>
      <c r="AA52" s="1878"/>
      <c r="AC52" s="1880"/>
      <c r="AD52" s="1880"/>
      <c r="AF52" s="1882"/>
      <c r="AG52" s="1882"/>
      <c r="AI52" s="1916"/>
      <c r="AJ52" s="1916"/>
      <c r="AL52" s="1911"/>
      <c r="AM52" s="1911"/>
      <c r="AO52" s="1914" t="s">
        <v>1952</v>
      </c>
      <c r="AP52" s="1915"/>
    </row>
    <row r="53" spans="2:42" ht="15.75" thickBot="1">
      <c r="Q53" s="1429"/>
      <c r="R53" s="1429"/>
      <c r="AO53" s="1435">
        <v>12</v>
      </c>
      <c r="AP53" s="1436">
        <v>12</v>
      </c>
    </row>
    <row r="54" spans="2:42">
      <c r="B54" s="1875" t="s">
        <v>1953</v>
      </c>
      <c r="C54" s="1875"/>
      <c r="E54" s="1875" t="s">
        <v>1954</v>
      </c>
      <c r="F54" s="1875"/>
      <c r="H54" s="1867" t="s">
        <v>1955</v>
      </c>
      <c r="I54" s="1867"/>
      <c r="K54" s="1869" t="s">
        <v>1956</v>
      </c>
      <c r="L54" s="1869"/>
      <c r="N54" s="1891" t="s">
        <v>1957</v>
      </c>
      <c r="O54" s="1891"/>
      <c r="Q54" s="1873" t="s">
        <v>1958</v>
      </c>
      <c r="R54" s="1873"/>
      <c r="T54" s="1864" t="s">
        <v>1959</v>
      </c>
      <c r="U54" s="1864"/>
      <c r="W54" s="1862" t="s">
        <v>1960</v>
      </c>
      <c r="X54" s="1862"/>
      <c r="Z54" s="1877" t="s">
        <v>1961</v>
      </c>
      <c r="AA54" s="1877"/>
      <c r="AC54" s="1879" t="s">
        <v>1962</v>
      </c>
      <c r="AD54" s="1879"/>
      <c r="AF54" s="1881" t="s">
        <v>1963</v>
      </c>
      <c r="AG54" s="1881"/>
      <c r="AI54" s="1909" t="s">
        <v>1964</v>
      </c>
      <c r="AJ54" s="1909"/>
      <c r="AL54" s="1910" t="s">
        <v>1965</v>
      </c>
      <c r="AM54" s="1910"/>
    </row>
    <row r="55" spans="2:42">
      <c r="B55" s="1876"/>
      <c r="C55" s="1876"/>
      <c r="E55" s="1876"/>
      <c r="F55" s="1876"/>
      <c r="H55" s="1868"/>
      <c r="I55" s="1868"/>
      <c r="K55" s="1870"/>
      <c r="L55" s="1870"/>
      <c r="N55" s="1892"/>
      <c r="O55" s="1892"/>
      <c r="Q55" s="1874"/>
      <c r="R55" s="1874"/>
      <c r="T55" s="1865"/>
      <c r="U55" s="1865"/>
      <c r="W55" s="1863"/>
      <c r="X55" s="1863"/>
      <c r="Z55" s="1878"/>
      <c r="AA55" s="1878"/>
      <c r="AC55" s="1880"/>
      <c r="AD55" s="1880"/>
      <c r="AF55" s="1882"/>
      <c r="AG55" s="1882"/>
      <c r="AI55" s="1909"/>
      <c r="AJ55" s="1909"/>
      <c r="AL55" s="1910"/>
      <c r="AM55" s="1910"/>
    </row>
    <row r="56" spans="2:42" ht="15.75" thickBot="1">
      <c r="Q56" s="1429"/>
      <c r="R56" s="1429"/>
    </row>
    <row r="57" spans="2:42">
      <c r="B57" s="1907" t="s">
        <v>1966</v>
      </c>
      <c r="C57" s="1907"/>
      <c r="E57" s="1875" t="s">
        <v>1967</v>
      </c>
      <c r="F57" s="1875"/>
      <c r="H57" s="1867" t="s">
        <v>1968</v>
      </c>
      <c r="I57" s="1867"/>
      <c r="K57" s="1869" t="s">
        <v>1969</v>
      </c>
      <c r="L57" s="1869"/>
      <c r="N57" s="1891" t="s">
        <v>1970</v>
      </c>
      <c r="O57" s="1891"/>
      <c r="Q57" s="1873" t="s">
        <v>1971</v>
      </c>
      <c r="R57" s="1873"/>
      <c r="T57" s="1864" t="s">
        <v>1972</v>
      </c>
      <c r="U57" s="1864"/>
      <c r="W57" s="1862" t="s">
        <v>1973</v>
      </c>
      <c r="X57" s="1862"/>
      <c r="Z57" s="1877" t="s">
        <v>1974</v>
      </c>
      <c r="AA57" s="1877"/>
      <c r="AC57" s="1879" t="s">
        <v>1975</v>
      </c>
      <c r="AD57" s="1879"/>
      <c r="AF57" s="1881" t="s">
        <v>1976</v>
      </c>
      <c r="AG57" s="1881"/>
    </row>
    <row r="58" spans="2:42">
      <c r="B58" s="1908"/>
      <c r="C58" s="1908"/>
      <c r="E58" s="1876"/>
      <c r="F58" s="1876"/>
      <c r="H58" s="1868"/>
      <c r="I58" s="1868"/>
      <c r="K58" s="1870"/>
      <c r="L58" s="1870"/>
      <c r="N58" s="1892"/>
      <c r="O58" s="1892"/>
      <c r="Q58" s="1874"/>
      <c r="R58" s="1874"/>
      <c r="T58" s="1865"/>
      <c r="U58" s="1865"/>
      <c r="W58" s="1863"/>
      <c r="X58" s="1863"/>
      <c r="Z58" s="1878"/>
      <c r="AA58" s="1878"/>
      <c r="AC58" s="1880"/>
      <c r="AD58" s="1880"/>
      <c r="AF58" s="1882"/>
      <c r="AG58" s="1882"/>
    </row>
    <row r="59" spans="2:42" ht="15.75" thickBot="1">
      <c r="Q59" s="1429"/>
      <c r="R59" s="1429"/>
    </row>
    <row r="60" spans="2:42">
      <c r="B60" s="1905" t="s">
        <v>1977</v>
      </c>
      <c r="C60" s="1905"/>
      <c r="E60" s="1866" t="s">
        <v>1978</v>
      </c>
      <c r="F60" s="1866"/>
      <c r="H60" s="1867" t="s">
        <v>1979</v>
      </c>
      <c r="I60" s="1867"/>
      <c r="K60" s="1869" t="s">
        <v>1980</v>
      </c>
      <c r="L60" s="1869"/>
      <c r="N60" s="1891" t="s">
        <v>1981</v>
      </c>
      <c r="O60" s="1891"/>
      <c r="Q60" s="1873" t="s">
        <v>1982</v>
      </c>
      <c r="R60" s="1873"/>
      <c r="T60" s="1864" t="s">
        <v>1983</v>
      </c>
      <c r="U60" s="1864"/>
      <c r="W60" s="1862" t="s">
        <v>1984</v>
      </c>
      <c r="X60" s="1862"/>
      <c r="Z60" s="1877" t="s">
        <v>1985</v>
      </c>
      <c r="AA60" s="1877"/>
      <c r="AC60" s="1879" t="s">
        <v>1986</v>
      </c>
      <c r="AD60" s="1879"/>
      <c r="AF60" s="1881" t="s">
        <v>1987</v>
      </c>
      <c r="AG60" s="1881"/>
    </row>
    <row r="61" spans="2:42">
      <c r="B61" s="1906"/>
      <c r="C61" s="1906"/>
      <c r="E61" s="1568"/>
      <c r="F61" s="1568"/>
      <c r="H61" s="1868"/>
      <c r="I61" s="1868"/>
      <c r="K61" s="1870"/>
      <c r="L61" s="1870"/>
      <c r="N61" s="1892"/>
      <c r="O61" s="1892"/>
      <c r="Q61" s="1874"/>
      <c r="R61" s="1874"/>
      <c r="T61" s="1865"/>
      <c r="U61" s="1865"/>
      <c r="W61" s="1863"/>
      <c r="X61" s="1863"/>
      <c r="Z61" s="1878"/>
      <c r="AA61" s="1878"/>
      <c r="AC61" s="1880"/>
      <c r="AD61" s="1880"/>
      <c r="AF61" s="1882"/>
      <c r="AG61" s="1882"/>
    </row>
    <row r="62" spans="2:42" ht="15.75" thickBot="1">
      <c r="Q62" s="1429"/>
      <c r="R62" s="1429"/>
    </row>
    <row r="63" spans="2:42">
      <c r="B63" s="1903" t="s">
        <v>1988</v>
      </c>
      <c r="C63" s="1903"/>
      <c r="E63" s="1875" t="s">
        <v>1989</v>
      </c>
      <c r="F63" s="1875"/>
      <c r="H63" s="1867" t="s">
        <v>1990</v>
      </c>
      <c r="I63" s="1867"/>
      <c r="K63" s="1869" t="s">
        <v>1991</v>
      </c>
      <c r="L63" s="1869"/>
      <c r="N63" s="1891" t="s">
        <v>1992</v>
      </c>
      <c r="O63" s="1891"/>
      <c r="Q63" s="1873" t="s">
        <v>1993</v>
      </c>
      <c r="R63" s="1873"/>
      <c r="T63" s="1864" t="s">
        <v>1994</v>
      </c>
      <c r="U63" s="1864"/>
      <c r="W63" s="1862" t="s">
        <v>1995</v>
      </c>
      <c r="X63" s="1862"/>
      <c r="Z63" s="1877" t="s">
        <v>1996</v>
      </c>
      <c r="AA63" s="1877"/>
      <c r="AC63" s="1879" t="s">
        <v>1997</v>
      </c>
      <c r="AD63" s="1879"/>
      <c r="AF63" s="1881" t="s">
        <v>1998</v>
      </c>
      <c r="AG63" s="1881"/>
    </row>
    <row r="64" spans="2:42">
      <c r="B64" s="1904"/>
      <c r="C64" s="1904"/>
      <c r="E64" s="1876"/>
      <c r="F64" s="1876"/>
      <c r="H64" s="1868"/>
      <c r="I64" s="1868"/>
      <c r="K64" s="1870"/>
      <c r="L64" s="1870"/>
      <c r="N64" s="1892"/>
      <c r="O64" s="1892"/>
      <c r="Q64" s="1874"/>
      <c r="R64" s="1874"/>
      <c r="T64" s="1865"/>
      <c r="U64" s="1865"/>
      <c r="W64" s="1863"/>
      <c r="X64" s="1863"/>
      <c r="Z64" s="1878"/>
      <c r="AA64" s="1878"/>
      <c r="AC64" s="1880"/>
      <c r="AD64" s="1880"/>
      <c r="AF64" s="1882"/>
      <c r="AG64" s="1882"/>
    </row>
    <row r="65" spans="2:33" ht="15.75" thickBot="1">
      <c r="Q65" s="1429"/>
      <c r="R65" s="1429"/>
    </row>
    <row r="66" spans="2:33">
      <c r="B66" s="1901" t="s">
        <v>1999</v>
      </c>
      <c r="C66" s="1901"/>
      <c r="E66" s="1866" t="s">
        <v>2000</v>
      </c>
      <c r="F66" s="1866"/>
      <c r="H66" s="1867" t="s">
        <v>2001</v>
      </c>
      <c r="I66" s="1867"/>
      <c r="K66" s="1869" t="s">
        <v>2002</v>
      </c>
      <c r="L66" s="1869"/>
      <c r="N66" s="1897" t="s">
        <v>2003</v>
      </c>
      <c r="O66" s="1897"/>
      <c r="Q66" s="1873" t="s">
        <v>2004</v>
      </c>
      <c r="R66" s="1873"/>
      <c r="T66" s="1864" t="s">
        <v>2005</v>
      </c>
      <c r="U66" s="1864"/>
      <c r="W66" s="1862" t="s">
        <v>2006</v>
      </c>
      <c r="X66" s="1862"/>
      <c r="Z66" s="1877" t="s">
        <v>2007</v>
      </c>
      <c r="AA66" s="1877"/>
      <c r="AC66" s="1879" t="s">
        <v>2008</v>
      </c>
      <c r="AD66" s="1879"/>
      <c r="AF66" s="1881" t="s">
        <v>2009</v>
      </c>
      <c r="AG66" s="1881"/>
    </row>
    <row r="67" spans="2:33">
      <c r="B67" s="1902"/>
      <c r="C67" s="1902"/>
      <c r="E67" s="1568"/>
      <c r="F67" s="1568"/>
      <c r="H67" s="1868"/>
      <c r="I67" s="1868"/>
      <c r="K67" s="1870"/>
      <c r="L67" s="1870"/>
      <c r="N67" s="1898"/>
      <c r="O67" s="1898"/>
      <c r="Q67" s="1874"/>
      <c r="R67" s="1874"/>
      <c r="T67" s="1865"/>
      <c r="U67" s="1865"/>
      <c r="W67" s="1863"/>
      <c r="X67" s="1863"/>
      <c r="Z67" s="1878"/>
      <c r="AA67" s="1878"/>
      <c r="AC67" s="1880"/>
      <c r="AD67" s="1880"/>
      <c r="AF67" s="1882"/>
      <c r="AG67" s="1882"/>
    </row>
    <row r="68" spans="2:33" ht="15.75" thickBot="1">
      <c r="Q68" s="1429"/>
      <c r="R68" s="1429"/>
    </row>
    <row r="69" spans="2:33">
      <c r="B69" s="1899" t="s">
        <v>2010</v>
      </c>
      <c r="C69" s="1899"/>
      <c r="E69" s="1866" t="s">
        <v>2011</v>
      </c>
      <c r="F69" s="1866"/>
      <c r="H69" s="1867" t="s">
        <v>2012</v>
      </c>
      <c r="I69" s="1867"/>
      <c r="K69" s="1869" t="s">
        <v>2013</v>
      </c>
      <c r="L69" s="1869"/>
      <c r="N69" s="1897" t="s">
        <v>2014</v>
      </c>
      <c r="O69" s="1897"/>
      <c r="Q69" s="1873" t="s">
        <v>2015</v>
      </c>
      <c r="R69" s="1873"/>
      <c r="T69" s="1864" t="s">
        <v>2016</v>
      </c>
      <c r="U69" s="1864"/>
      <c r="W69" s="1862" t="s">
        <v>2017</v>
      </c>
      <c r="X69" s="1862"/>
      <c r="Z69" s="1877" t="s">
        <v>2018</v>
      </c>
      <c r="AA69" s="1877"/>
      <c r="AC69" s="1879" t="s">
        <v>2019</v>
      </c>
      <c r="AD69" s="1879"/>
      <c r="AF69" s="1881" t="s">
        <v>2020</v>
      </c>
      <c r="AG69" s="1881"/>
    </row>
    <row r="70" spans="2:33">
      <c r="B70" s="1900"/>
      <c r="C70" s="1900"/>
      <c r="E70" s="1568"/>
      <c r="F70" s="1568"/>
      <c r="H70" s="1868"/>
      <c r="I70" s="1868"/>
      <c r="K70" s="1870"/>
      <c r="L70" s="1870"/>
      <c r="N70" s="1898"/>
      <c r="O70" s="1898"/>
      <c r="Q70" s="1874"/>
      <c r="R70" s="1874"/>
      <c r="T70" s="1865"/>
      <c r="U70" s="1865"/>
      <c r="W70" s="1863"/>
      <c r="X70" s="1863"/>
      <c r="Z70" s="1878"/>
      <c r="AA70" s="1878"/>
      <c r="AC70" s="1880"/>
      <c r="AD70" s="1880"/>
      <c r="AF70" s="1882"/>
      <c r="AG70" s="1882"/>
    </row>
    <row r="71" spans="2:33" ht="15.75" thickBot="1">
      <c r="Q71" s="1429"/>
      <c r="R71" s="1429"/>
    </row>
    <row r="72" spans="2:33">
      <c r="B72" s="1895" t="s">
        <v>2021</v>
      </c>
      <c r="C72" s="1895"/>
      <c r="E72" s="1866" t="s">
        <v>2022</v>
      </c>
      <c r="F72" s="1866"/>
      <c r="H72" s="1867" t="s">
        <v>2023</v>
      </c>
      <c r="I72" s="1867"/>
      <c r="K72" s="1869" t="s">
        <v>2024</v>
      </c>
      <c r="L72" s="1869"/>
      <c r="N72" s="1897" t="s">
        <v>2025</v>
      </c>
      <c r="O72" s="1897"/>
      <c r="Q72" s="1873" t="s">
        <v>2026</v>
      </c>
      <c r="R72" s="1873"/>
      <c r="T72" s="1864" t="s">
        <v>2027</v>
      </c>
      <c r="U72" s="1864"/>
      <c r="W72" s="1862" t="s">
        <v>2028</v>
      </c>
      <c r="X72" s="1862"/>
      <c r="Z72" s="1877" t="s">
        <v>2029</v>
      </c>
      <c r="AA72" s="1877"/>
      <c r="AC72" s="1879" t="s">
        <v>2030</v>
      </c>
      <c r="AD72" s="1879"/>
      <c r="AF72" s="1881" t="s">
        <v>2031</v>
      </c>
      <c r="AG72" s="1881"/>
    </row>
    <row r="73" spans="2:33">
      <c r="B73" s="1896"/>
      <c r="C73" s="1896"/>
      <c r="E73" s="1568"/>
      <c r="F73" s="1568"/>
      <c r="H73" s="1868"/>
      <c r="I73" s="1868"/>
      <c r="K73" s="1870"/>
      <c r="L73" s="1870"/>
      <c r="N73" s="1898"/>
      <c r="O73" s="1898"/>
      <c r="Q73" s="1874"/>
      <c r="R73" s="1874"/>
      <c r="T73" s="1865"/>
      <c r="U73" s="1865"/>
      <c r="W73" s="1863"/>
      <c r="X73" s="1863"/>
      <c r="Z73" s="1878"/>
      <c r="AA73" s="1878"/>
      <c r="AC73" s="1880"/>
      <c r="AD73" s="1880"/>
      <c r="AF73" s="1882"/>
      <c r="AG73" s="1882"/>
    </row>
    <row r="74" spans="2:33" ht="15.75" thickBot="1">
      <c r="Q74" s="1429"/>
      <c r="R74" s="1429"/>
    </row>
    <row r="75" spans="2:33">
      <c r="B75" s="1893" t="s">
        <v>2032</v>
      </c>
      <c r="C75" s="1893"/>
      <c r="E75" s="1875" t="s">
        <v>2033</v>
      </c>
      <c r="F75" s="1875"/>
      <c r="H75" s="1867" t="s">
        <v>2034</v>
      </c>
      <c r="I75" s="1867"/>
      <c r="K75" s="1869" t="s">
        <v>2035</v>
      </c>
      <c r="L75" s="1869"/>
      <c r="N75" s="1891" t="s">
        <v>2036</v>
      </c>
      <c r="O75" s="1891"/>
      <c r="Q75" s="1873" t="s">
        <v>2037</v>
      </c>
      <c r="R75" s="1873"/>
      <c r="T75" s="1864" t="s">
        <v>2038</v>
      </c>
      <c r="U75" s="1864"/>
      <c r="W75" s="1862" t="s">
        <v>2039</v>
      </c>
      <c r="X75" s="1862"/>
      <c r="Z75" s="1877" t="s">
        <v>2040</v>
      </c>
      <c r="AA75" s="1877"/>
      <c r="AC75" s="1879" t="s">
        <v>2041</v>
      </c>
      <c r="AD75" s="1879"/>
      <c r="AF75" s="1881" t="s">
        <v>2042</v>
      </c>
      <c r="AG75" s="1881"/>
    </row>
    <row r="76" spans="2:33">
      <c r="B76" s="1894"/>
      <c r="C76" s="1894"/>
      <c r="E76" s="1876"/>
      <c r="F76" s="1876"/>
      <c r="H76" s="1868"/>
      <c r="I76" s="1868"/>
      <c r="K76" s="1870"/>
      <c r="L76" s="1870"/>
      <c r="N76" s="1892"/>
      <c r="O76" s="1892"/>
      <c r="Q76" s="1874"/>
      <c r="R76" s="1874"/>
      <c r="T76" s="1865"/>
      <c r="U76" s="1865"/>
      <c r="W76" s="1863"/>
      <c r="X76" s="1863"/>
      <c r="Z76" s="1878"/>
      <c r="AA76" s="1878"/>
      <c r="AC76" s="1880"/>
      <c r="AD76" s="1880"/>
      <c r="AF76" s="1882"/>
      <c r="AG76" s="1882"/>
    </row>
    <row r="77" spans="2:33" ht="15.75" thickBot="1">
      <c r="Q77" s="1429"/>
      <c r="R77" s="1429"/>
    </row>
    <row r="78" spans="2:33">
      <c r="B78" s="1889" t="s">
        <v>2043</v>
      </c>
      <c r="C78" s="1889"/>
      <c r="E78" s="1866" t="s">
        <v>2044</v>
      </c>
      <c r="F78" s="1866"/>
      <c r="H78" s="1867" t="s">
        <v>2045</v>
      </c>
      <c r="I78" s="1867"/>
      <c r="K78" s="1869" t="s">
        <v>2046</v>
      </c>
      <c r="L78" s="1869"/>
      <c r="N78" s="1891"/>
      <c r="O78" s="1891"/>
      <c r="Q78" s="1873" t="s">
        <v>2047</v>
      </c>
      <c r="R78" s="1873"/>
      <c r="T78" s="1864" t="s">
        <v>2048</v>
      </c>
      <c r="U78" s="1864"/>
      <c r="W78" s="1862" t="s">
        <v>2049</v>
      </c>
      <c r="X78" s="1862"/>
      <c r="Z78" s="1877" t="s">
        <v>2050</v>
      </c>
      <c r="AA78" s="1877"/>
      <c r="AC78" s="1879" t="s">
        <v>2051</v>
      </c>
      <c r="AD78" s="1879"/>
      <c r="AF78" s="1881" t="s">
        <v>2052</v>
      </c>
      <c r="AG78" s="1881"/>
    </row>
    <row r="79" spans="2:33">
      <c r="B79" s="1890"/>
      <c r="C79" s="1890"/>
      <c r="E79" s="1568"/>
      <c r="F79" s="1568"/>
      <c r="H79" s="1868"/>
      <c r="I79" s="1868"/>
      <c r="K79" s="1870"/>
      <c r="L79" s="1870"/>
      <c r="N79" s="1892"/>
      <c r="O79" s="1892"/>
      <c r="Q79" s="1874"/>
      <c r="R79" s="1874"/>
      <c r="T79" s="1865"/>
      <c r="U79" s="1865"/>
      <c r="W79" s="1863"/>
      <c r="X79" s="1863"/>
      <c r="Z79" s="1878"/>
      <c r="AA79" s="1878"/>
      <c r="AC79" s="1880"/>
      <c r="AD79" s="1880"/>
      <c r="AF79" s="1882"/>
      <c r="AG79" s="1882"/>
    </row>
    <row r="80" spans="2:33" ht="15.75" thickBot="1">
      <c r="Q80" s="1429"/>
      <c r="R80" s="1429"/>
    </row>
    <row r="81" spans="2:33">
      <c r="B81" s="1887" t="s">
        <v>2053</v>
      </c>
      <c r="C81" s="1887"/>
      <c r="E81" s="1866" t="s">
        <v>2054</v>
      </c>
      <c r="F81" s="1866"/>
      <c r="H81" s="1867" t="s">
        <v>2055</v>
      </c>
      <c r="I81" s="1867"/>
      <c r="K81" s="1869" t="s">
        <v>2056</v>
      </c>
      <c r="L81" s="1869"/>
      <c r="Q81" s="1873" t="s">
        <v>2057</v>
      </c>
      <c r="R81" s="1873"/>
      <c r="T81" s="1864" t="s">
        <v>2058</v>
      </c>
      <c r="U81" s="1864"/>
      <c r="W81" s="1862" t="s">
        <v>2059</v>
      </c>
      <c r="X81" s="1862"/>
      <c r="Z81" s="1877" t="s">
        <v>2060</v>
      </c>
      <c r="AA81" s="1877"/>
      <c r="AC81" s="1879" t="s">
        <v>2061</v>
      </c>
      <c r="AD81" s="1879"/>
      <c r="AF81" s="1881" t="s">
        <v>2062</v>
      </c>
      <c r="AG81" s="1881"/>
    </row>
    <row r="82" spans="2:33">
      <c r="B82" s="1888"/>
      <c r="C82" s="1888"/>
      <c r="E82" s="1568"/>
      <c r="F82" s="1568"/>
      <c r="H82" s="1868"/>
      <c r="I82" s="1868"/>
      <c r="K82" s="1870"/>
      <c r="L82" s="1870"/>
      <c r="Q82" s="1874"/>
      <c r="R82" s="1874"/>
      <c r="T82" s="1865"/>
      <c r="U82" s="1865"/>
      <c r="W82" s="1863"/>
      <c r="X82" s="1863"/>
      <c r="Z82" s="1878"/>
      <c r="AA82" s="1878"/>
      <c r="AC82" s="1880"/>
      <c r="AD82" s="1880"/>
      <c r="AF82" s="1882"/>
      <c r="AG82" s="1882"/>
    </row>
    <row r="83" spans="2:33" ht="15.75" thickBot="1">
      <c r="Q83" s="1429"/>
      <c r="R83" s="1429"/>
      <c r="AC83"/>
      <c r="AD83"/>
      <c r="AF83"/>
      <c r="AG83"/>
    </row>
    <row r="84" spans="2:33">
      <c r="B84" s="1885" t="s">
        <v>2063</v>
      </c>
      <c r="C84" s="1885"/>
      <c r="E84" s="1866" t="s">
        <v>2064</v>
      </c>
      <c r="F84" s="1866"/>
      <c r="H84" s="1867" t="s">
        <v>2065</v>
      </c>
      <c r="I84" s="1867"/>
      <c r="K84" s="1869" t="s">
        <v>2066</v>
      </c>
      <c r="L84" s="1869"/>
      <c r="Q84" s="1873" t="s">
        <v>2067</v>
      </c>
      <c r="R84" s="1873"/>
      <c r="T84" s="1864" t="s">
        <v>2068</v>
      </c>
      <c r="U84" s="1864"/>
      <c r="W84" s="1862" t="s">
        <v>2069</v>
      </c>
      <c r="X84" s="1862"/>
      <c r="Z84" s="1877" t="s">
        <v>2070</v>
      </c>
      <c r="AA84" s="1877"/>
      <c r="AC84" s="1879" t="s">
        <v>2071</v>
      </c>
      <c r="AD84" s="1879"/>
      <c r="AF84" s="1881" t="s">
        <v>2072</v>
      </c>
      <c r="AG84" s="1881"/>
    </row>
    <row r="85" spans="2:33">
      <c r="B85" s="1886"/>
      <c r="C85" s="1886"/>
      <c r="E85" s="1568"/>
      <c r="F85" s="1568"/>
      <c r="H85" s="1868"/>
      <c r="I85" s="1868"/>
      <c r="K85" s="1870"/>
      <c r="L85" s="1870"/>
      <c r="Q85" s="1874"/>
      <c r="R85" s="1874"/>
      <c r="T85" s="1865"/>
      <c r="U85" s="1865"/>
      <c r="W85" s="1863"/>
      <c r="X85" s="1863"/>
      <c r="Z85" s="1878"/>
      <c r="AA85" s="1878"/>
      <c r="AC85" s="1880"/>
      <c r="AD85" s="1880"/>
      <c r="AF85" s="1882"/>
      <c r="AG85" s="1882"/>
    </row>
    <row r="86" spans="2:33" ht="15.75" thickBot="1">
      <c r="K86"/>
      <c r="L86"/>
      <c r="Q86" s="1429"/>
      <c r="R86" s="1429"/>
      <c r="AC86"/>
      <c r="AD86"/>
      <c r="AF86"/>
      <c r="AG86"/>
    </row>
    <row r="87" spans="2:33">
      <c r="B87" s="1883" t="s">
        <v>2073</v>
      </c>
      <c r="C87" s="1883"/>
      <c r="E87" s="1866" t="s">
        <v>2074</v>
      </c>
      <c r="F87" s="1866"/>
      <c r="H87" s="1867" t="s">
        <v>2075</v>
      </c>
      <c r="I87" s="1867"/>
      <c r="K87" s="1869" t="s">
        <v>2076</v>
      </c>
      <c r="L87" s="1869"/>
      <c r="Q87" s="1873" t="s">
        <v>2077</v>
      </c>
      <c r="R87" s="1873"/>
      <c r="T87" s="1864" t="s">
        <v>2078</v>
      </c>
      <c r="U87" s="1864"/>
      <c r="W87" s="1862" t="s">
        <v>2079</v>
      </c>
      <c r="X87" s="1862"/>
      <c r="Z87" s="1877" t="s">
        <v>2080</v>
      </c>
      <c r="AA87" s="1877"/>
      <c r="AC87" s="1879" t="s">
        <v>2081</v>
      </c>
      <c r="AD87" s="1879"/>
      <c r="AF87" s="1881" t="s">
        <v>2082</v>
      </c>
      <c r="AG87" s="1881"/>
    </row>
    <row r="88" spans="2:33">
      <c r="B88" s="1884"/>
      <c r="C88" s="1884"/>
      <c r="E88" s="1568"/>
      <c r="F88" s="1568"/>
      <c r="H88" s="1868"/>
      <c r="I88" s="1868"/>
      <c r="K88" s="1870"/>
      <c r="L88" s="1870"/>
      <c r="Q88" s="1874"/>
      <c r="R88" s="1874"/>
      <c r="T88" s="1865"/>
      <c r="U88" s="1865"/>
      <c r="W88" s="1863"/>
      <c r="X88" s="1863"/>
      <c r="Z88" s="1878"/>
      <c r="AA88" s="1878"/>
      <c r="AC88" s="1880"/>
      <c r="AD88" s="1880"/>
      <c r="AF88" s="1882"/>
      <c r="AG88" s="1882"/>
    </row>
    <row r="89" spans="2:33" ht="15.75" thickBot="1">
      <c r="H89"/>
      <c r="I89"/>
      <c r="K89"/>
      <c r="L89"/>
      <c r="Q89" s="1429"/>
      <c r="R89" s="1429"/>
      <c r="AC89"/>
      <c r="AD89"/>
      <c r="AF89"/>
      <c r="AG89"/>
    </row>
    <row r="90" spans="2:33">
      <c r="B90" s="1871" t="s">
        <v>2083</v>
      </c>
      <c r="C90" s="1871"/>
      <c r="E90" s="1866" t="s">
        <v>2084</v>
      </c>
      <c r="F90" s="1866"/>
      <c r="H90" s="1867" t="s">
        <v>2085</v>
      </c>
      <c r="I90" s="1867"/>
      <c r="K90" s="1869" t="s">
        <v>2086</v>
      </c>
      <c r="L90" s="1869"/>
      <c r="Q90" s="1873" t="s">
        <v>2087</v>
      </c>
      <c r="R90" s="1873"/>
      <c r="T90" s="1864" t="s">
        <v>2088</v>
      </c>
      <c r="U90" s="1864"/>
      <c r="W90" s="1862" t="s">
        <v>2089</v>
      </c>
      <c r="X90" s="1862"/>
      <c r="Z90" s="1877" t="s">
        <v>2090</v>
      </c>
      <c r="AA90" s="1877"/>
      <c r="AC90" s="1879" t="s">
        <v>2091</v>
      </c>
      <c r="AD90" s="1879"/>
      <c r="AF90" s="1881" t="s">
        <v>2092</v>
      </c>
      <c r="AG90" s="1881"/>
    </row>
    <row r="91" spans="2:33">
      <c r="B91" s="1872"/>
      <c r="C91" s="1872"/>
      <c r="E91" s="1568"/>
      <c r="F91" s="1568"/>
      <c r="H91" s="1868"/>
      <c r="I91" s="1868"/>
      <c r="K91" s="1870"/>
      <c r="L91" s="1870"/>
      <c r="Q91" s="1874"/>
      <c r="R91" s="1874"/>
      <c r="T91" s="1865"/>
      <c r="U91" s="1865"/>
      <c r="W91" s="1863"/>
      <c r="X91" s="1863"/>
      <c r="Z91" s="1878"/>
      <c r="AA91" s="1878"/>
      <c r="AC91" s="1880"/>
      <c r="AD91" s="1880"/>
      <c r="AF91" s="1882"/>
      <c r="AG91" s="1882"/>
    </row>
    <row r="92" spans="2:33" ht="15.75" thickBot="1">
      <c r="H92"/>
      <c r="I92"/>
      <c r="K92"/>
      <c r="L92"/>
      <c r="Q92" s="1429"/>
      <c r="R92" s="1429"/>
      <c r="AC92"/>
      <c r="AD92"/>
      <c r="AF92"/>
      <c r="AG92"/>
    </row>
    <row r="93" spans="2:33">
      <c r="B93" s="1871" t="s">
        <v>2093</v>
      </c>
      <c r="C93" s="1871"/>
      <c r="E93" s="1875" t="s">
        <v>2094</v>
      </c>
      <c r="F93" s="1875"/>
      <c r="H93" s="1867" t="s">
        <v>2095</v>
      </c>
      <c r="I93" s="1867"/>
      <c r="K93" s="1869" t="s">
        <v>2002</v>
      </c>
      <c r="L93" s="1869"/>
      <c r="Q93" s="1873" t="s">
        <v>2096</v>
      </c>
      <c r="R93" s="1873"/>
      <c r="T93" s="1864" t="s">
        <v>2097</v>
      </c>
      <c r="U93" s="1864"/>
      <c r="W93" s="1862" t="s">
        <v>2098</v>
      </c>
      <c r="X93" s="1862"/>
      <c r="Z93" s="1877"/>
      <c r="AA93" s="1877"/>
      <c r="AC93" s="1879"/>
      <c r="AD93" s="1879"/>
      <c r="AF93" s="1881"/>
      <c r="AG93" s="1881"/>
    </row>
    <row r="94" spans="2:33">
      <c r="B94" s="1872"/>
      <c r="C94" s="1872"/>
      <c r="E94" s="1876"/>
      <c r="F94" s="1876"/>
      <c r="H94" s="1868"/>
      <c r="I94" s="1868"/>
      <c r="K94" s="1870"/>
      <c r="L94" s="1870"/>
      <c r="Q94" s="1874"/>
      <c r="R94" s="1874"/>
      <c r="T94" s="1865"/>
      <c r="U94" s="1865"/>
      <c r="W94" s="1863"/>
      <c r="X94" s="1863"/>
      <c r="Z94" s="1878"/>
      <c r="AA94" s="1878"/>
      <c r="AC94" s="1880"/>
      <c r="AD94" s="1880"/>
      <c r="AF94" s="1882"/>
      <c r="AG94" s="1882"/>
    </row>
    <row r="95" spans="2:33" ht="15.75" thickBot="1">
      <c r="H95"/>
      <c r="I95"/>
      <c r="K95"/>
      <c r="L95"/>
      <c r="Q95" s="1429"/>
      <c r="R95" s="1429"/>
      <c r="AC95"/>
      <c r="AD95"/>
      <c r="AF95"/>
      <c r="AG95"/>
    </row>
    <row r="96" spans="2:33">
      <c r="B96" s="1871" t="s">
        <v>2099</v>
      </c>
      <c r="C96" s="1871"/>
      <c r="E96" s="1866" t="s">
        <v>2100</v>
      </c>
      <c r="F96" s="1866"/>
      <c r="H96" s="1867" t="s">
        <v>2101</v>
      </c>
      <c r="I96" s="1867"/>
      <c r="K96" s="1869" t="s">
        <v>2102</v>
      </c>
      <c r="L96" s="1869"/>
      <c r="Q96" s="1873" t="s">
        <v>2103</v>
      </c>
      <c r="R96" s="1873"/>
      <c r="T96" s="1864" t="s">
        <v>2104</v>
      </c>
      <c r="U96" s="1864"/>
      <c r="W96" s="1862" t="s">
        <v>2105</v>
      </c>
      <c r="X96" s="1862"/>
    </row>
    <row r="97" spans="2:24">
      <c r="B97" s="1872"/>
      <c r="C97" s="1872"/>
      <c r="E97" s="1568"/>
      <c r="F97" s="1568"/>
      <c r="H97" s="1868"/>
      <c r="I97" s="1868"/>
      <c r="K97" s="1870"/>
      <c r="L97" s="1870"/>
      <c r="Q97" s="1874"/>
      <c r="R97" s="1874"/>
      <c r="T97" s="1865"/>
      <c r="U97" s="1865"/>
      <c r="W97" s="1863"/>
      <c r="X97" s="1863"/>
    </row>
    <row r="98" spans="2:24" ht="15.75" thickBot="1">
      <c r="H98"/>
      <c r="I98"/>
      <c r="K98"/>
      <c r="L98"/>
      <c r="Q98" s="1429"/>
      <c r="R98" s="1429"/>
    </row>
    <row r="99" spans="2:24">
      <c r="B99" s="1871" t="s">
        <v>2106</v>
      </c>
      <c r="C99" s="1871"/>
      <c r="E99" s="1866" t="s">
        <v>2107</v>
      </c>
      <c r="F99" s="1866"/>
      <c r="H99" s="1867" t="s">
        <v>2108</v>
      </c>
      <c r="I99" s="1867"/>
      <c r="K99" s="1869" t="s">
        <v>2109</v>
      </c>
      <c r="L99" s="1869"/>
      <c r="Q99" s="1873"/>
      <c r="R99" s="1873"/>
      <c r="T99" s="1864" t="s">
        <v>2110</v>
      </c>
      <c r="U99" s="1864"/>
      <c r="W99" s="1862" t="s">
        <v>2111</v>
      </c>
      <c r="X99" s="1862"/>
    </row>
    <row r="100" spans="2:24">
      <c r="B100" s="1872"/>
      <c r="C100" s="1872"/>
      <c r="E100" s="1568"/>
      <c r="F100" s="1568"/>
      <c r="H100" s="1868"/>
      <c r="I100" s="1868"/>
      <c r="K100" s="1870"/>
      <c r="L100" s="1870"/>
      <c r="Q100" s="1874"/>
      <c r="R100" s="1874"/>
      <c r="T100" s="1865"/>
      <c r="U100" s="1865"/>
      <c r="W100" s="1863"/>
      <c r="X100" s="1863"/>
    </row>
    <row r="101" spans="2:24" ht="15.75" thickBot="1">
      <c r="H101"/>
      <c r="I101"/>
      <c r="K101"/>
      <c r="L101"/>
      <c r="Q101" s="1429"/>
      <c r="R101" s="1429"/>
    </row>
    <row r="102" spans="2:24">
      <c r="B102" s="1871" t="s">
        <v>2112</v>
      </c>
      <c r="C102" s="1871"/>
      <c r="E102" s="1866" t="s">
        <v>2113</v>
      </c>
      <c r="F102" s="1866"/>
      <c r="H102" s="1867" t="s">
        <v>2114</v>
      </c>
      <c r="I102" s="1867"/>
      <c r="K102" s="1869" t="s">
        <v>2115</v>
      </c>
      <c r="L102" s="1869"/>
      <c r="T102" s="1864" t="s">
        <v>2116</v>
      </c>
      <c r="U102" s="1864"/>
      <c r="W102" s="1862" t="s">
        <v>2117</v>
      </c>
      <c r="X102" s="1862"/>
    </row>
    <row r="103" spans="2:24">
      <c r="B103" s="1872"/>
      <c r="C103" s="1872"/>
      <c r="E103" s="1568"/>
      <c r="F103" s="1568"/>
      <c r="H103" s="1868"/>
      <c r="I103" s="1868"/>
      <c r="K103" s="1870"/>
      <c r="L103" s="1870"/>
      <c r="T103" s="1865"/>
      <c r="U103" s="1865"/>
      <c r="W103" s="1863"/>
      <c r="X103" s="1863"/>
    </row>
    <row r="104" spans="2:24" ht="15.75" thickBot="1">
      <c r="H104"/>
      <c r="I104"/>
      <c r="K104"/>
      <c r="L104"/>
    </row>
    <row r="105" spans="2:24">
      <c r="B105" s="1871" t="s">
        <v>2118</v>
      </c>
      <c r="C105" s="1871"/>
      <c r="E105" s="1866" t="s">
        <v>2119</v>
      </c>
      <c r="F105" s="1866"/>
      <c r="H105" s="1867" t="s">
        <v>2120</v>
      </c>
      <c r="I105" s="1867"/>
      <c r="K105" s="1869" t="s">
        <v>2121</v>
      </c>
      <c r="L105" s="1869"/>
      <c r="T105" s="1864" t="s">
        <v>2122</v>
      </c>
      <c r="U105" s="1864"/>
      <c r="W105" s="1862" t="s">
        <v>2123</v>
      </c>
      <c r="X105" s="1862"/>
    </row>
    <row r="106" spans="2:24">
      <c r="B106" s="1872"/>
      <c r="C106" s="1872"/>
      <c r="E106" s="1568"/>
      <c r="F106" s="1568"/>
      <c r="H106" s="1868"/>
      <c r="I106" s="1868"/>
      <c r="K106" s="1870"/>
      <c r="L106" s="1870"/>
      <c r="T106" s="1865"/>
      <c r="U106" s="1865"/>
      <c r="W106" s="1863"/>
      <c r="X106" s="1863"/>
    </row>
    <row r="107" spans="2:24" ht="15.75" thickBot="1">
      <c r="H107"/>
      <c r="I107"/>
      <c r="K107"/>
      <c r="L107"/>
    </row>
    <row r="108" spans="2:24">
      <c r="B108" s="1871" t="s">
        <v>2124</v>
      </c>
      <c r="C108" s="1871"/>
      <c r="E108" s="1866" t="s">
        <v>2125</v>
      </c>
      <c r="F108" s="1866"/>
      <c r="H108" s="1867" t="s">
        <v>2126</v>
      </c>
      <c r="I108" s="1867"/>
      <c r="K108" s="1869" t="s">
        <v>2127</v>
      </c>
      <c r="L108" s="1869"/>
      <c r="T108" s="1864" t="s">
        <v>2128</v>
      </c>
      <c r="U108" s="1864"/>
      <c r="W108" s="1862" t="s">
        <v>2129</v>
      </c>
      <c r="X108" s="1862"/>
    </row>
    <row r="109" spans="2:24">
      <c r="B109" s="1872"/>
      <c r="C109" s="1872"/>
      <c r="E109" s="1568"/>
      <c r="F109" s="1568"/>
      <c r="H109" s="1868"/>
      <c r="I109" s="1868"/>
      <c r="K109" s="1870"/>
      <c r="L109" s="1870"/>
      <c r="T109" s="1865"/>
      <c r="U109" s="1865"/>
      <c r="W109" s="1863"/>
      <c r="X109" s="1863"/>
    </row>
    <row r="110" spans="2:24" ht="15.75" thickBot="1">
      <c r="H110"/>
      <c r="I110"/>
      <c r="K110"/>
      <c r="L110"/>
    </row>
    <row r="111" spans="2:24">
      <c r="B111" s="1871" t="s">
        <v>2130</v>
      </c>
      <c r="C111" s="1871"/>
      <c r="E111" s="1866" t="s">
        <v>2131</v>
      </c>
      <c r="F111" s="1866"/>
      <c r="H111" s="1867" t="s">
        <v>2132</v>
      </c>
      <c r="I111" s="1867"/>
      <c r="K111" s="1869" t="s">
        <v>2133</v>
      </c>
      <c r="L111" s="1869"/>
      <c r="T111" s="1864" t="s">
        <v>2134</v>
      </c>
      <c r="U111" s="1864"/>
      <c r="W111" s="1862" t="s">
        <v>2135</v>
      </c>
      <c r="X111" s="1862"/>
    </row>
    <row r="112" spans="2:24">
      <c r="B112" s="1872"/>
      <c r="C112" s="1872"/>
      <c r="E112" s="1568"/>
      <c r="F112" s="1568"/>
      <c r="H112" s="1868"/>
      <c r="I112" s="1868"/>
      <c r="K112" s="1870"/>
      <c r="L112" s="1870"/>
      <c r="T112" s="1865"/>
      <c r="U112" s="1865"/>
      <c r="W112" s="1863"/>
      <c r="X112" s="1863"/>
    </row>
    <row r="113" spans="2:24" ht="15.75" thickBot="1">
      <c r="H113"/>
      <c r="I113"/>
      <c r="K113"/>
      <c r="L113"/>
    </row>
    <row r="114" spans="2:24">
      <c r="B114" s="1871" t="s">
        <v>2136</v>
      </c>
      <c r="C114" s="1871"/>
      <c r="E114" s="1866" t="s">
        <v>2137</v>
      </c>
      <c r="F114" s="1866"/>
      <c r="H114" s="1867" t="s">
        <v>2138</v>
      </c>
      <c r="I114" s="1867"/>
      <c r="K114" s="1869" t="s">
        <v>2139</v>
      </c>
      <c r="L114" s="1869"/>
      <c r="T114" s="1864" t="s">
        <v>2140</v>
      </c>
      <c r="U114" s="1864"/>
      <c r="W114" s="1862" t="s">
        <v>2141</v>
      </c>
      <c r="X114" s="1862"/>
    </row>
    <row r="115" spans="2:24">
      <c r="B115" s="1872"/>
      <c r="C115" s="1872"/>
      <c r="E115" s="1568"/>
      <c r="F115" s="1568"/>
      <c r="H115" s="1868"/>
      <c r="I115" s="1868"/>
      <c r="K115" s="1870"/>
      <c r="L115" s="1870"/>
      <c r="T115" s="1865"/>
      <c r="U115" s="1865"/>
      <c r="W115" s="1863"/>
      <c r="X115" s="1863"/>
    </row>
    <row r="116" spans="2:24" ht="15.75" thickBot="1">
      <c r="H116"/>
      <c r="I116"/>
      <c r="K116"/>
      <c r="L116"/>
    </row>
    <row r="117" spans="2:24">
      <c r="B117" s="1871"/>
      <c r="C117" s="1871"/>
      <c r="E117" s="1866" t="s">
        <v>2142</v>
      </c>
      <c r="F117" s="1866"/>
      <c r="H117" s="1867" t="s">
        <v>1851</v>
      </c>
      <c r="I117" s="1867"/>
      <c r="K117" s="1869" t="s">
        <v>2143</v>
      </c>
      <c r="L117" s="1869"/>
      <c r="T117" s="1864" t="s">
        <v>2144</v>
      </c>
      <c r="U117" s="1864"/>
      <c r="W117" s="1862" t="s">
        <v>2145</v>
      </c>
      <c r="X117" s="1862"/>
    </row>
    <row r="118" spans="2:24">
      <c r="B118" s="1872"/>
      <c r="C118" s="1872"/>
      <c r="E118" s="1568"/>
      <c r="F118" s="1568"/>
      <c r="H118" s="1868"/>
      <c r="I118" s="1868"/>
      <c r="K118" s="1870"/>
      <c r="L118" s="1870"/>
      <c r="T118" s="1865"/>
      <c r="U118" s="1865"/>
      <c r="W118" s="1863"/>
      <c r="X118" s="1863"/>
    </row>
    <row r="119" spans="2:24" ht="15.75" thickBot="1">
      <c r="K119"/>
      <c r="L119"/>
      <c r="T119" s="1437">
        <v>1</v>
      </c>
      <c r="U119" s="1437">
        <v>1</v>
      </c>
      <c r="W119" s="1437">
        <v>1</v>
      </c>
      <c r="X119" s="1437">
        <v>1</v>
      </c>
    </row>
    <row r="120" spans="2:24">
      <c r="E120" s="1866" t="s">
        <v>2146</v>
      </c>
      <c r="F120" s="1866"/>
      <c r="H120" s="1867"/>
      <c r="I120" s="1867"/>
      <c r="K120" s="1869" t="s">
        <v>1852</v>
      </c>
      <c r="L120" s="1869"/>
      <c r="T120" s="1864" t="s">
        <v>2147</v>
      </c>
      <c r="U120" s="1864"/>
      <c r="W120" s="1862" t="s">
        <v>2148</v>
      </c>
      <c r="X120" s="1862"/>
    </row>
    <row r="121" spans="2:24">
      <c r="E121" s="1568"/>
      <c r="F121" s="1568"/>
      <c r="H121" s="1868"/>
      <c r="I121" s="1868"/>
      <c r="K121" s="1870"/>
      <c r="L121" s="1870"/>
      <c r="T121" s="1865"/>
      <c r="U121" s="1865"/>
      <c r="W121" s="1863"/>
      <c r="X121" s="1863"/>
    </row>
    <row r="122" spans="2:24" ht="15.75" thickBot="1">
      <c r="T122" s="1437">
        <v>1</v>
      </c>
      <c r="U122" s="1437">
        <v>1</v>
      </c>
      <c r="W122" s="1437">
        <v>1</v>
      </c>
      <c r="X122" s="1437">
        <v>1</v>
      </c>
    </row>
    <row r="123" spans="2:24">
      <c r="E123" s="1866" t="s">
        <v>2149</v>
      </c>
      <c r="F123" s="1866"/>
      <c r="K123" s="1869"/>
      <c r="L123" s="1869"/>
      <c r="T123" s="1864" t="s">
        <v>2150</v>
      </c>
      <c r="U123" s="1864"/>
      <c r="W123" s="1862" t="s">
        <v>2151</v>
      </c>
      <c r="X123" s="1862"/>
    </row>
    <row r="124" spans="2:24">
      <c r="E124" s="1568"/>
      <c r="F124" s="1568"/>
      <c r="K124" s="1870"/>
      <c r="L124" s="1870"/>
      <c r="T124" s="1865"/>
      <c r="U124" s="1865"/>
      <c r="W124" s="1863"/>
      <c r="X124" s="1863"/>
    </row>
    <row r="125" spans="2:24" ht="15.75" thickBot="1">
      <c r="T125" s="1437">
        <v>1</v>
      </c>
      <c r="U125" s="1437">
        <v>1</v>
      </c>
      <c r="W125" s="1437">
        <v>1</v>
      </c>
      <c r="X125" s="1437">
        <v>1</v>
      </c>
    </row>
    <row r="126" spans="2:24">
      <c r="E126" s="1866" t="s">
        <v>2152</v>
      </c>
      <c r="F126" s="1866"/>
      <c r="T126" s="1864" t="s">
        <v>2153</v>
      </c>
      <c r="U126" s="1864"/>
      <c r="W126" s="1862" t="s">
        <v>2154</v>
      </c>
      <c r="X126" s="1862"/>
    </row>
    <row r="127" spans="2:24">
      <c r="E127" s="1568"/>
      <c r="F127" s="1568"/>
      <c r="T127" s="1865"/>
      <c r="U127" s="1865"/>
      <c r="W127" s="1863"/>
      <c r="X127" s="1863"/>
    </row>
    <row r="128" spans="2:24" ht="15.75" thickBot="1">
      <c r="T128" s="1437">
        <v>1</v>
      </c>
      <c r="U128" s="1437">
        <v>1</v>
      </c>
      <c r="W128" s="1437">
        <v>1</v>
      </c>
      <c r="X128" s="1437">
        <v>1</v>
      </c>
    </row>
    <row r="129" spans="5:24">
      <c r="E129" s="1866" t="s">
        <v>2155</v>
      </c>
      <c r="F129" s="1866"/>
      <c r="T129" s="1864" t="s">
        <v>2156</v>
      </c>
      <c r="U129" s="1864"/>
      <c r="W129" s="1862" t="s">
        <v>2157</v>
      </c>
      <c r="X129" s="1862"/>
    </row>
    <row r="130" spans="5:24">
      <c r="E130" s="1568"/>
      <c r="F130" s="1568"/>
      <c r="T130" s="1865"/>
      <c r="U130" s="1865"/>
      <c r="W130" s="1863"/>
      <c r="X130" s="1863"/>
    </row>
    <row r="131" spans="5:24" ht="15.75" thickBot="1">
      <c r="T131" s="1437">
        <v>1</v>
      </c>
      <c r="U131" s="1437">
        <v>1</v>
      </c>
      <c r="W131" s="1437">
        <v>1</v>
      </c>
      <c r="X131" s="1437">
        <v>1</v>
      </c>
    </row>
    <row r="132" spans="5:24">
      <c r="E132" s="1866" t="s">
        <v>2158</v>
      </c>
      <c r="F132" s="1866"/>
      <c r="T132" s="1864" t="s">
        <v>2159</v>
      </c>
      <c r="U132" s="1864"/>
      <c r="W132" s="1862" t="s">
        <v>2160</v>
      </c>
      <c r="X132" s="1862"/>
    </row>
    <row r="133" spans="5:24">
      <c r="E133" s="1568"/>
      <c r="F133" s="1568"/>
      <c r="T133" s="1865"/>
      <c r="U133" s="1865"/>
      <c r="W133" s="1863"/>
      <c r="X133" s="1863"/>
    </row>
    <row r="134" spans="5:24" ht="15.75" thickBot="1">
      <c r="T134" s="1437">
        <v>1</v>
      </c>
      <c r="U134" s="1437">
        <v>1</v>
      </c>
      <c r="W134" s="1437">
        <v>1</v>
      </c>
      <c r="X134" s="1437">
        <v>1</v>
      </c>
    </row>
    <row r="135" spans="5:24">
      <c r="E135" s="1866"/>
      <c r="F135" s="1866"/>
      <c r="T135" s="1864" t="s">
        <v>2161</v>
      </c>
      <c r="U135" s="1864"/>
      <c r="W135" s="1862" t="s">
        <v>2162</v>
      </c>
      <c r="X135" s="1862"/>
    </row>
    <row r="136" spans="5:24">
      <c r="E136" s="1568"/>
      <c r="F136" s="1568"/>
      <c r="T136" s="1865"/>
      <c r="U136" s="1865"/>
      <c r="W136" s="1863"/>
      <c r="X136" s="1863"/>
    </row>
    <row r="137" spans="5:24" ht="15.75" thickBot="1">
      <c r="T137" s="1437">
        <v>1</v>
      </c>
      <c r="U137" s="1437">
        <v>1</v>
      </c>
      <c r="W137" s="1437">
        <v>1</v>
      </c>
      <c r="X137" s="1437">
        <v>1</v>
      </c>
    </row>
    <row r="138" spans="5:24">
      <c r="T138" s="1864" t="s">
        <v>2163</v>
      </c>
      <c r="U138" s="1864"/>
      <c r="W138" s="1862" t="s">
        <v>2164</v>
      </c>
      <c r="X138" s="1862"/>
    </row>
    <row r="139" spans="5:24">
      <c r="T139" s="1865"/>
      <c r="U139" s="1865"/>
      <c r="W139" s="1863"/>
      <c r="X139" s="1863"/>
    </row>
    <row r="140" spans="5:24" ht="15.75" thickBot="1">
      <c r="T140" s="1437">
        <v>1</v>
      </c>
      <c r="U140" s="1437">
        <v>1</v>
      </c>
      <c r="W140" s="1437">
        <v>1</v>
      </c>
      <c r="X140" s="1437">
        <v>1</v>
      </c>
    </row>
    <row r="141" spans="5:24">
      <c r="T141" s="1864" t="s">
        <v>2165</v>
      </c>
      <c r="U141" s="1864"/>
      <c r="W141" s="1862" t="s">
        <v>2166</v>
      </c>
      <c r="X141" s="1862"/>
    </row>
    <row r="142" spans="5:24">
      <c r="T142" s="1865"/>
      <c r="U142" s="1865"/>
      <c r="W142" s="1863"/>
      <c r="X142" s="1863"/>
    </row>
    <row r="143" spans="5:24" ht="15.75" thickBot="1">
      <c r="T143" s="1437">
        <v>1</v>
      </c>
      <c r="U143" s="1437">
        <v>1</v>
      </c>
      <c r="W143" s="1437">
        <v>1</v>
      </c>
      <c r="X143" s="1437">
        <v>1</v>
      </c>
    </row>
    <row r="144" spans="5:24">
      <c r="T144" s="1864" t="s">
        <v>2167</v>
      </c>
      <c r="U144" s="1864"/>
      <c r="W144" s="1862" t="s">
        <v>2168</v>
      </c>
      <c r="X144" s="1862"/>
    </row>
    <row r="145" spans="20:24">
      <c r="T145" s="1865"/>
      <c r="U145" s="1865"/>
      <c r="W145" s="1863"/>
      <c r="X145" s="1863"/>
    </row>
    <row r="146" spans="20:24" ht="15.75" thickBot="1">
      <c r="T146" s="1437">
        <v>1</v>
      </c>
      <c r="U146" s="1437">
        <v>1</v>
      </c>
      <c r="W146" s="1437">
        <v>1</v>
      </c>
      <c r="X146" s="1437">
        <v>1</v>
      </c>
    </row>
    <row r="147" spans="20:24">
      <c r="T147" s="1864" t="s">
        <v>2169</v>
      </c>
      <c r="U147" s="1864"/>
      <c r="W147" s="1862" t="s">
        <v>2170</v>
      </c>
      <c r="X147" s="1862"/>
    </row>
    <row r="148" spans="20:24">
      <c r="T148" s="1865"/>
      <c r="U148" s="1865"/>
      <c r="W148" s="1863"/>
      <c r="X148" s="1863"/>
    </row>
    <row r="149" spans="20:24" ht="15.75" thickBot="1">
      <c r="T149" s="1437">
        <v>1</v>
      </c>
      <c r="U149" s="1437">
        <v>1</v>
      </c>
      <c r="W149" s="1437">
        <v>1</v>
      </c>
      <c r="X149" s="1437">
        <v>1</v>
      </c>
    </row>
    <row r="150" spans="20:24">
      <c r="T150" s="1864" t="s">
        <v>2171</v>
      </c>
      <c r="U150" s="1864"/>
      <c r="W150" s="1862" t="s">
        <v>2172</v>
      </c>
      <c r="X150" s="1862"/>
    </row>
    <row r="151" spans="20:24">
      <c r="T151" s="1865"/>
      <c r="U151" s="1865"/>
      <c r="W151" s="1863"/>
      <c r="X151" s="1863"/>
    </row>
    <row r="152" spans="20:24" ht="15.75" thickBot="1">
      <c r="T152" s="1437">
        <v>1</v>
      </c>
      <c r="U152" s="1437">
        <v>1</v>
      </c>
      <c r="W152" s="1437">
        <v>1</v>
      </c>
      <c r="X152" s="1437">
        <v>1</v>
      </c>
    </row>
    <row r="153" spans="20:24">
      <c r="T153" s="1864" t="s">
        <v>2173</v>
      </c>
      <c r="U153" s="1864"/>
      <c r="W153" s="1862" t="s">
        <v>2174</v>
      </c>
      <c r="X153" s="1862"/>
    </row>
    <row r="154" spans="20:24">
      <c r="T154" s="1865"/>
      <c r="U154" s="1865"/>
      <c r="W154" s="1863"/>
      <c r="X154" s="1863"/>
    </row>
    <row r="155" spans="20:24" ht="15.75" thickBot="1">
      <c r="W155" s="1437">
        <v>1</v>
      </c>
      <c r="X155" s="1437">
        <v>1</v>
      </c>
    </row>
    <row r="156" spans="20:24">
      <c r="T156" s="1864"/>
      <c r="U156" s="1864"/>
      <c r="W156" s="1862" t="s">
        <v>2175</v>
      </c>
      <c r="X156" s="1862"/>
    </row>
    <row r="157" spans="20:24">
      <c r="T157" s="1865"/>
      <c r="U157" s="1865"/>
      <c r="W157" s="1863"/>
      <c r="X157" s="1863"/>
    </row>
    <row r="158" spans="20:24" ht="15.75" thickBot="1">
      <c r="W158" s="1437">
        <v>1</v>
      </c>
      <c r="X158" s="1437">
        <v>1</v>
      </c>
    </row>
    <row r="159" spans="20:24">
      <c r="W159" s="1862" t="s">
        <v>2176</v>
      </c>
      <c r="X159" s="1862"/>
    </row>
    <row r="160" spans="20:24">
      <c r="W160" s="1863"/>
      <c r="X160" s="1863"/>
    </row>
    <row r="161" spans="23:24" ht="15.75" thickBot="1">
      <c r="W161" s="1437">
        <v>1</v>
      </c>
      <c r="X161" s="1437">
        <v>1</v>
      </c>
    </row>
    <row r="162" spans="23:24">
      <c r="W162" s="1862" t="s">
        <v>2177</v>
      </c>
      <c r="X162" s="1862"/>
    </row>
    <row r="163" spans="23:24">
      <c r="W163" s="1863"/>
      <c r="X163" s="1863"/>
    </row>
    <row r="164" spans="23:24" ht="15.75" thickBot="1">
      <c r="W164" s="1437">
        <v>1</v>
      </c>
      <c r="X164" s="1437">
        <v>1</v>
      </c>
    </row>
    <row r="165" spans="23:24">
      <c r="W165" s="1862" t="s">
        <v>2178</v>
      </c>
      <c r="X165" s="1862"/>
    </row>
    <row r="166" spans="23:24">
      <c r="W166" s="1863"/>
      <c r="X166" s="1863"/>
    </row>
    <row r="167" spans="23:24" ht="15.75" thickBot="1">
      <c r="W167" s="1437">
        <v>1</v>
      </c>
      <c r="X167" s="1437">
        <v>1</v>
      </c>
    </row>
    <row r="168" spans="23:24">
      <c r="W168" s="1862" t="s">
        <v>2179</v>
      </c>
      <c r="X168" s="1862"/>
    </row>
    <row r="169" spans="23:24">
      <c r="W169" s="1863"/>
      <c r="X169" s="1863"/>
    </row>
    <row r="170" spans="23:24" ht="15.75" thickBot="1">
      <c r="W170" s="1437">
        <v>1</v>
      </c>
      <c r="X170" s="1437">
        <v>1</v>
      </c>
    </row>
    <row r="171" spans="23:24">
      <c r="W171" s="1862" t="s">
        <v>2180</v>
      </c>
      <c r="X171" s="1862"/>
    </row>
    <row r="172" spans="23:24">
      <c r="W172" s="1863"/>
      <c r="X172" s="1863"/>
    </row>
    <row r="173" spans="23:24" ht="15.75" thickBot="1">
      <c r="W173" s="1437">
        <v>1</v>
      </c>
      <c r="X173" s="1437">
        <v>1</v>
      </c>
    </row>
    <row r="174" spans="23:24">
      <c r="W174" s="1862" t="s">
        <v>2181</v>
      </c>
      <c r="X174" s="1862"/>
    </row>
    <row r="175" spans="23:24">
      <c r="W175" s="1863"/>
      <c r="X175" s="1863"/>
    </row>
    <row r="176" spans="23:24" ht="15.75" thickBot="1">
      <c r="W176" s="1437">
        <v>1</v>
      </c>
      <c r="X176" s="1437">
        <v>1</v>
      </c>
    </row>
    <row r="177" spans="2:43">
      <c r="W177" s="1862" t="s">
        <v>2182</v>
      </c>
      <c r="X177" s="1862"/>
    </row>
    <row r="178" spans="2:43">
      <c r="W178" s="1863"/>
      <c r="X178" s="1863"/>
    </row>
    <row r="179" spans="2:43" ht="15.75" thickBot="1">
      <c r="W179" s="1437">
        <v>1</v>
      </c>
      <c r="X179" s="1437">
        <v>1</v>
      </c>
    </row>
    <row r="180" spans="2:43">
      <c r="W180" s="1862" t="s">
        <v>2183</v>
      </c>
      <c r="X180" s="1862"/>
    </row>
    <row r="181" spans="2:43">
      <c r="W181" s="1863"/>
      <c r="X181" s="1863"/>
    </row>
    <row r="182" spans="2:43" ht="15.75" thickBot="1"/>
    <row r="183" spans="2:43">
      <c r="W183" s="1862"/>
      <c r="X183" s="1862"/>
    </row>
    <row r="184" spans="2:43">
      <c r="W184" s="1863"/>
      <c r="X184" s="1863"/>
      <c r="AB184" s="1296"/>
      <c r="AE184" s="1296"/>
      <c r="AH184" s="1296"/>
    </row>
    <row r="185" spans="2:43">
      <c r="AB185" s="1296"/>
      <c r="AE185" s="1296"/>
      <c r="AH185" s="1296"/>
    </row>
    <row r="186" spans="2:43">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row>
    <row r="193" spans="2:43">
      <c r="B193" s="9">
        <v>1</v>
      </c>
      <c r="C193" s="9">
        <v>1</v>
      </c>
      <c r="D193" s="9">
        <v>1</v>
      </c>
      <c r="E193" s="9">
        <v>1</v>
      </c>
      <c r="F193" s="9">
        <v>1</v>
      </c>
      <c r="G193" s="9">
        <v>1</v>
      </c>
      <c r="H193" s="9">
        <v>1</v>
      </c>
      <c r="I193" s="9">
        <v>1</v>
      </c>
      <c r="J193" s="9">
        <v>1</v>
      </c>
      <c r="K193" s="9">
        <v>1</v>
      </c>
      <c r="L193" s="9">
        <v>1</v>
      </c>
      <c r="M193" s="9">
        <v>1</v>
      </c>
      <c r="N193" s="9">
        <v>1</v>
      </c>
      <c r="O193" s="9">
        <v>1</v>
      </c>
      <c r="P193" s="9">
        <v>1</v>
      </c>
      <c r="Q193" s="9">
        <v>1</v>
      </c>
      <c r="R193" s="9">
        <v>1</v>
      </c>
      <c r="S193" s="9">
        <v>1</v>
      </c>
      <c r="T193" s="9">
        <v>1</v>
      </c>
      <c r="U193" s="9">
        <v>1</v>
      </c>
      <c r="V193" s="9">
        <v>1</v>
      </c>
      <c r="W193" s="9">
        <v>1</v>
      </c>
      <c r="X193" s="9">
        <v>1</v>
      </c>
      <c r="Y193" s="9">
        <v>1</v>
      </c>
      <c r="Z193" s="9">
        <v>1</v>
      </c>
      <c r="AA193" s="9">
        <v>1</v>
      </c>
      <c r="AB193" s="9">
        <v>1</v>
      </c>
      <c r="AC193" s="9">
        <v>1</v>
      </c>
      <c r="AD193" s="9">
        <v>1</v>
      </c>
      <c r="AE193" s="9">
        <v>1</v>
      </c>
      <c r="AF193" s="9">
        <v>1</v>
      </c>
      <c r="AG193" s="9">
        <v>1</v>
      </c>
      <c r="AH193" s="9">
        <v>1</v>
      </c>
      <c r="AI193" s="9">
        <v>1</v>
      </c>
      <c r="AJ193" s="9">
        <v>1</v>
      </c>
      <c r="AK193" s="9">
        <v>1</v>
      </c>
      <c r="AL193" s="9">
        <v>1</v>
      </c>
      <c r="AM193" s="9">
        <v>1</v>
      </c>
      <c r="AN193" s="9">
        <v>1</v>
      </c>
      <c r="AO193" s="9">
        <v>1</v>
      </c>
      <c r="AP193" s="9">
        <v>1</v>
      </c>
      <c r="AQ193" s="9">
        <v>1</v>
      </c>
    </row>
  </sheetData>
  <mergeCells count="379">
    <mergeCell ref="AQ1:AQ2"/>
    <mergeCell ref="B6:Q7"/>
    <mergeCell ref="Q10:R11"/>
    <mergeCell ref="Q15:U16"/>
    <mergeCell ref="V15:W16"/>
    <mergeCell ref="X15:X16"/>
    <mergeCell ref="Q19:U20"/>
    <mergeCell ref="V19:W20"/>
    <mergeCell ref="B27:C28"/>
    <mergeCell ref="E27:F28"/>
    <mergeCell ref="H27:I28"/>
    <mergeCell ref="K27:L28"/>
    <mergeCell ref="N27:O28"/>
    <mergeCell ref="Q27:R28"/>
    <mergeCell ref="T27:U28"/>
    <mergeCell ref="W27:X28"/>
    <mergeCell ref="Z27:AA28"/>
    <mergeCell ref="AC27:AD28"/>
    <mergeCell ref="AF27:AG28"/>
    <mergeCell ref="AI27:AJ28"/>
    <mergeCell ref="AL27:AM28"/>
    <mergeCell ref="B30:C31"/>
    <mergeCell ref="E30:F31"/>
    <mergeCell ref="H30:I31"/>
    <mergeCell ref="K30:L31"/>
    <mergeCell ref="N30:O31"/>
    <mergeCell ref="AC33:AD34"/>
    <mergeCell ref="AF33:AG34"/>
    <mergeCell ref="AI33:AJ34"/>
    <mergeCell ref="AL33:AM34"/>
    <mergeCell ref="AO33:AP33"/>
    <mergeCell ref="AO34:AP36"/>
    <mergeCell ref="AL36:AM37"/>
    <mergeCell ref="AI30:AJ31"/>
    <mergeCell ref="B33:C34"/>
    <mergeCell ref="E33:F34"/>
    <mergeCell ref="H33:I34"/>
    <mergeCell ref="K33:L34"/>
    <mergeCell ref="N33:O34"/>
    <mergeCell ref="Q33:R34"/>
    <mergeCell ref="T33:U34"/>
    <mergeCell ref="W33:X34"/>
    <mergeCell ref="Z33:AA34"/>
    <mergeCell ref="Q30:R31"/>
    <mergeCell ref="T30:U31"/>
    <mergeCell ref="W30:X31"/>
    <mergeCell ref="Z30:AA31"/>
    <mergeCell ref="AC30:AD31"/>
    <mergeCell ref="AF30:AG31"/>
    <mergeCell ref="T36:U37"/>
    <mergeCell ref="W36:X37"/>
    <mergeCell ref="Z36:AA37"/>
    <mergeCell ref="AC36:AD37"/>
    <mergeCell ref="AF36:AG37"/>
    <mergeCell ref="AI36:AJ37"/>
    <mergeCell ref="B36:C37"/>
    <mergeCell ref="E36:F37"/>
    <mergeCell ref="H36:I37"/>
    <mergeCell ref="K36:L37"/>
    <mergeCell ref="N36:O37"/>
    <mergeCell ref="Q36:R37"/>
    <mergeCell ref="AC39:AD40"/>
    <mergeCell ref="AF39:AG40"/>
    <mergeCell ref="AI39:AJ40"/>
    <mergeCell ref="AL39:AM40"/>
    <mergeCell ref="AO41:AP41"/>
    <mergeCell ref="B42:C43"/>
    <mergeCell ref="E42:F43"/>
    <mergeCell ref="H42:I43"/>
    <mergeCell ref="K42:L43"/>
    <mergeCell ref="N42:O43"/>
    <mergeCell ref="AO38:AP39"/>
    <mergeCell ref="B39:C40"/>
    <mergeCell ref="E39:F40"/>
    <mergeCell ref="H39:I40"/>
    <mergeCell ref="K39:L40"/>
    <mergeCell ref="N39:O40"/>
    <mergeCell ref="Q39:R40"/>
    <mergeCell ref="T39:U40"/>
    <mergeCell ref="W39:X40"/>
    <mergeCell ref="Z39:AA40"/>
    <mergeCell ref="AI42:AJ43"/>
    <mergeCell ref="AL42:AM43"/>
    <mergeCell ref="AO42:AP42"/>
    <mergeCell ref="AO44:AP44"/>
    <mergeCell ref="B45:C46"/>
    <mergeCell ref="E45:F46"/>
    <mergeCell ref="H45:I46"/>
    <mergeCell ref="K45:L46"/>
    <mergeCell ref="N45:O46"/>
    <mergeCell ref="Q45:R46"/>
    <mergeCell ref="Q42:R43"/>
    <mergeCell ref="T42:U43"/>
    <mergeCell ref="W42:X43"/>
    <mergeCell ref="Z42:AA43"/>
    <mergeCell ref="AC42:AD43"/>
    <mergeCell ref="AF42:AG43"/>
    <mergeCell ref="Z48:AA49"/>
    <mergeCell ref="AC48:AD49"/>
    <mergeCell ref="AF48:AG49"/>
    <mergeCell ref="AI48:AJ49"/>
    <mergeCell ref="AL48:AM49"/>
    <mergeCell ref="AO49:AP49"/>
    <mergeCell ref="AL45:AM46"/>
    <mergeCell ref="AO46:AP46"/>
    <mergeCell ref="B48:C49"/>
    <mergeCell ref="E48:F49"/>
    <mergeCell ref="H48:I49"/>
    <mergeCell ref="K48:L49"/>
    <mergeCell ref="N48:O49"/>
    <mergeCell ref="Q48:R49"/>
    <mergeCell ref="T48:U49"/>
    <mergeCell ref="W48:X49"/>
    <mergeCell ref="T45:U46"/>
    <mergeCell ref="W45:X46"/>
    <mergeCell ref="Z45:AA46"/>
    <mergeCell ref="AC45:AD46"/>
    <mergeCell ref="AF45:AG46"/>
    <mergeCell ref="AI45:AJ46"/>
    <mergeCell ref="B54:C55"/>
    <mergeCell ref="E54:F55"/>
    <mergeCell ref="H54:I55"/>
    <mergeCell ref="K54:L55"/>
    <mergeCell ref="N54:O55"/>
    <mergeCell ref="Q54:R55"/>
    <mergeCell ref="T54:U55"/>
    <mergeCell ref="T51:U52"/>
    <mergeCell ref="W51:X52"/>
    <mergeCell ref="B51:C52"/>
    <mergeCell ref="E51:F52"/>
    <mergeCell ref="H51:I52"/>
    <mergeCell ref="K51:L52"/>
    <mergeCell ref="N51:O52"/>
    <mergeCell ref="Q51:R52"/>
    <mergeCell ref="W54:X55"/>
    <mergeCell ref="Z54:AA55"/>
    <mergeCell ref="AC54:AD55"/>
    <mergeCell ref="AF54:AG55"/>
    <mergeCell ref="AI54:AJ55"/>
    <mergeCell ref="AL54:AM55"/>
    <mergeCell ref="AL51:AM52"/>
    <mergeCell ref="AO51:AP51"/>
    <mergeCell ref="AO52:AP52"/>
    <mergeCell ref="Z51:AA52"/>
    <mergeCell ref="AC51:AD52"/>
    <mergeCell ref="AF51:AG52"/>
    <mergeCell ref="AI51:AJ52"/>
    <mergeCell ref="B60:C61"/>
    <mergeCell ref="E60:F61"/>
    <mergeCell ref="H60:I61"/>
    <mergeCell ref="K60:L61"/>
    <mergeCell ref="N60:O61"/>
    <mergeCell ref="B57:C58"/>
    <mergeCell ref="E57:F58"/>
    <mergeCell ref="H57:I58"/>
    <mergeCell ref="K57:L58"/>
    <mergeCell ref="N57:O58"/>
    <mergeCell ref="Q60:R61"/>
    <mergeCell ref="T60:U61"/>
    <mergeCell ref="W60:X61"/>
    <mergeCell ref="Z60:AA61"/>
    <mergeCell ref="AC60:AD61"/>
    <mergeCell ref="AF60:AG61"/>
    <mergeCell ref="T57:U58"/>
    <mergeCell ref="W57:X58"/>
    <mergeCell ref="Z57:AA58"/>
    <mergeCell ref="AC57:AD58"/>
    <mergeCell ref="AF57:AG58"/>
    <mergeCell ref="Q57:R58"/>
    <mergeCell ref="B66:C67"/>
    <mergeCell ref="E66:F67"/>
    <mergeCell ref="H66:I67"/>
    <mergeCell ref="K66:L67"/>
    <mergeCell ref="N66:O67"/>
    <mergeCell ref="B63:C64"/>
    <mergeCell ref="E63:F64"/>
    <mergeCell ref="H63:I64"/>
    <mergeCell ref="K63:L64"/>
    <mergeCell ref="N63:O64"/>
    <mergeCell ref="Q66:R67"/>
    <mergeCell ref="T66:U67"/>
    <mergeCell ref="W66:X67"/>
    <mergeCell ref="Z66:AA67"/>
    <mergeCell ref="AC66:AD67"/>
    <mergeCell ref="AF66:AG67"/>
    <mergeCell ref="T63:U64"/>
    <mergeCell ref="W63:X64"/>
    <mergeCell ref="Z63:AA64"/>
    <mergeCell ref="AC63:AD64"/>
    <mergeCell ref="AF63:AG64"/>
    <mergeCell ref="Q63:R64"/>
    <mergeCell ref="B72:C73"/>
    <mergeCell ref="E72:F73"/>
    <mergeCell ref="H72:I73"/>
    <mergeCell ref="K72:L73"/>
    <mergeCell ref="N72:O73"/>
    <mergeCell ref="B69:C70"/>
    <mergeCell ref="E69:F70"/>
    <mergeCell ref="H69:I70"/>
    <mergeCell ref="K69:L70"/>
    <mergeCell ref="N69:O70"/>
    <mergeCell ref="Q72:R73"/>
    <mergeCell ref="T72:U73"/>
    <mergeCell ref="W72:X73"/>
    <mergeCell ref="Z72:AA73"/>
    <mergeCell ref="AC72:AD73"/>
    <mergeCell ref="AF72:AG73"/>
    <mergeCell ref="T69:U70"/>
    <mergeCell ref="W69:X70"/>
    <mergeCell ref="Z69:AA70"/>
    <mergeCell ref="AC69:AD70"/>
    <mergeCell ref="AF69:AG70"/>
    <mergeCell ref="Q69:R70"/>
    <mergeCell ref="B78:C79"/>
    <mergeCell ref="E78:F79"/>
    <mergeCell ref="H78:I79"/>
    <mergeCell ref="K78:L79"/>
    <mergeCell ref="N78:O79"/>
    <mergeCell ref="B75:C76"/>
    <mergeCell ref="E75:F76"/>
    <mergeCell ref="H75:I76"/>
    <mergeCell ref="K75:L76"/>
    <mergeCell ref="N75:O76"/>
    <mergeCell ref="Q78:R79"/>
    <mergeCell ref="T78:U79"/>
    <mergeCell ref="W78:X79"/>
    <mergeCell ref="Z78:AA79"/>
    <mergeCell ref="AC78:AD79"/>
    <mergeCell ref="AF78:AG79"/>
    <mergeCell ref="T75:U76"/>
    <mergeCell ref="W75:X76"/>
    <mergeCell ref="Z75:AA76"/>
    <mergeCell ref="AC75:AD76"/>
    <mergeCell ref="AF75:AG76"/>
    <mergeCell ref="Q75:R76"/>
    <mergeCell ref="W81:X82"/>
    <mergeCell ref="Z81:AA82"/>
    <mergeCell ref="AC81:AD82"/>
    <mergeCell ref="AF81:AG82"/>
    <mergeCell ref="B84:C85"/>
    <mergeCell ref="E84:F85"/>
    <mergeCell ref="H84:I85"/>
    <mergeCell ref="K84:L85"/>
    <mergeCell ref="Q84:R85"/>
    <mergeCell ref="T84:U85"/>
    <mergeCell ref="B81:C82"/>
    <mergeCell ref="E81:F82"/>
    <mergeCell ref="H81:I82"/>
    <mergeCell ref="K81:L82"/>
    <mergeCell ref="Q81:R82"/>
    <mergeCell ref="T81:U82"/>
    <mergeCell ref="W84:X85"/>
    <mergeCell ref="Z84:AA85"/>
    <mergeCell ref="AC84:AD85"/>
    <mergeCell ref="AF84:AG85"/>
    <mergeCell ref="AF87:AG88"/>
    <mergeCell ref="B90:C91"/>
    <mergeCell ref="E90:F91"/>
    <mergeCell ref="H90:I91"/>
    <mergeCell ref="K90:L91"/>
    <mergeCell ref="Q90:R91"/>
    <mergeCell ref="T90:U91"/>
    <mergeCell ref="W90:X91"/>
    <mergeCell ref="Z90:AA91"/>
    <mergeCell ref="AC90:AD91"/>
    <mergeCell ref="AF90:AG91"/>
    <mergeCell ref="B87:C88"/>
    <mergeCell ref="E87:F88"/>
    <mergeCell ref="H87:I88"/>
    <mergeCell ref="K87:L88"/>
    <mergeCell ref="Q87:R88"/>
    <mergeCell ref="T87:U88"/>
    <mergeCell ref="W87:X88"/>
    <mergeCell ref="Z87:AA88"/>
    <mergeCell ref="AC87:AD88"/>
    <mergeCell ref="B93:C94"/>
    <mergeCell ref="E93:F94"/>
    <mergeCell ref="H93:I94"/>
    <mergeCell ref="K93:L94"/>
    <mergeCell ref="Q93:R94"/>
    <mergeCell ref="T93:U94"/>
    <mergeCell ref="Z93:AA94"/>
    <mergeCell ref="AC93:AD94"/>
    <mergeCell ref="AF93:AG94"/>
    <mergeCell ref="W93:X94"/>
    <mergeCell ref="B96:C97"/>
    <mergeCell ref="E96:F97"/>
    <mergeCell ref="H96:I97"/>
    <mergeCell ref="K96:L97"/>
    <mergeCell ref="Q96:R97"/>
    <mergeCell ref="T96:U97"/>
    <mergeCell ref="W96:X97"/>
    <mergeCell ref="B99:C100"/>
    <mergeCell ref="E99:F100"/>
    <mergeCell ref="H99:I100"/>
    <mergeCell ref="K99:L100"/>
    <mergeCell ref="Q99:R100"/>
    <mergeCell ref="T99:U100"/>
    <mergeCell ref="W99:X100"/>
    <mergeCell ref="B105:C106"/>
    <mergeCell ref="E105:F106"/>
    <mergeCell ref="H105:I106"/>
    <mergeCell ref="K105:L106"/>
    <mergeCell ref="T105:U106"/>
    <mergeCell ref="W105:X106"/>
    <mergeCell ref="B102:C103"/>
    <mergeCell ref="E102:F103"/>
    <mergeCell ref="H102:I103"/>
    <mergeCell ref="K102:L103"/>
    <mergeCell ref="T102:U103"/>
    <mergeCell ref="W102:X103"/>
    <mergeCell ref="B111:C112"/>
    <mergeCell ref="E111:F112"/>
    <mergeCell ref="H111:I112"/>
    <mergeCell ref="K111:L112"/>
    <mergeCell ref="T111:U112"/>
    <mergeCell ref="W111:X112"/>
    <mergeCell ref="B108:C109"/>
    <mergeCell ref="E108:F109"/>
    <mergeCell ref="H108:I109"/>
    <mergeCell ref="K108:L109"/>
    <mergeCell ref="T108:U109"/>
    <mergeCell ref="W108:X109"/>
    <mergeCell ref="B117:C118"/>
    <mergeCell ref="E117:F118"/>
    <mergeCell ref="H117:I118"/>
    <mergeCell ref="K117:L118"/>
    <mergeCell ref="T117:U118"/>
    <mergeCell ref="W117:X118"/>
    <mergeCell ref="B114:C115"/>
    <mergeCell ref="E114:F115"/>
    <mergeCell ref="H114:I115"/>
    <mergeCell ref="K114:L115"/>
    <mergeCell ref="T114:U115"/>
    <mergeCell ref="W114:X115"/>
    <mergeCell ref="E120:F121"/>
    <mergeCell ref="H120:I121"/>
    <mergeCell ref="K120:L121"/>
    <mergeCell ref="T120:U121"/>
    <mergeCell ref="W120:X121"/>
    <mergeCell ref="E123:F124"/>
    <mergeCell ref="K123:L124"/>
    <mergeCell ref="T123:U124"/>
    <mergeCell ref="W123:X124"/>
    <mergeCell ref="E132:F133"/>
    <mergeCell ref="T132:U133"/>
    <mergeCell ref="W132:X133"/>
    <mergeCell ref="E135:F136"/>
    <mergeCell ref="T135:U136"/>
    <mergeCell ref="W135:X136"/>
    <mergeCell ref="E126:F127"/>
    <mergeCell ref="T126:U127"/>
    <mergeCell ref="W126:X127"/>
    <mergeCell ref="E129:F130"/>
    <mergeCell ref="T129:U130"/>
    <mergeCell ref="W129:X130"/>
    <mergeCell ref="T147:U148"/>
    <mergeCell ref="W147:X148"/>
    <mergeCell ref="T150:U151"/>
    <mergeCell ref="W150:X151"/>
    <mergeCell ref="T153:U154"/>
    <mergeCell ref="W153:X154"/>
    <mergeCell ref="T138:U139"/>
    <mergeCell ref="W138:X139"/>
    <mergeCell ref="T141:U142"/>
    <mergeCell ref="W141:X142"/>
    <mergeCell ref="T144:U145"/>
    <mergeCell ref="W144:X145"/>
    <mergeCell ref="W171:X172"/>
    <mergeCell ref="W174:X175"/>
    <mergeCell ref="W177:X178"/>
    <mergeCell ref="W180:X181"/>
    <mergeCell ref="W183:X184"/>
    <mergeCell ref="T156:U157"/>
    <mergeCell ref="W156:X157"/>
    <mergeCell ref="W159:X160"/>
    <mergeCell ref="W162:X163"/>
    <mergeCell ref="W165:X166"/>
    <mergeCell ref="W168:X16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Modes.d.emploi.Saisissez</vt:lpstr>
      <vt:lpstr>Saisissez.vos.Fiches.26.col</vt:lpstr>
      <vt:lpstr>Modèles.a.dupliquer</vt:lpstr>
      <vt:lpstr>Identité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Joël Leboucher</dc:creator>
  <cp:lastModifiedBy>Joël Leboucher</cp:lastModifiedBy>
  <dcterms:created xsi:type="dcterms:W3CDTF">2026-02-02T14:57:20Z</dcterms:created>
  <dcterms:modified xsi:type="dcterms:W3CDTF">2026-05-19T07:04:38Z</dcterms:modified>
</cp:coreProperties>
</file>